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C:\Users\Juan Lizarazo\OneDrive\2026\PRO\"/>
    </mc:Choice>
  </mc:AlternateContent>
  <xr:revisionPtr revIDLastSave="0" documentId="8_{E6997548-AB5D-4F9A-8EBB-4EEB5D148D14}" xr6:coauthVersionLast="47" xr6:coauthVersionMax="47" xr10:uidLastSave="{00000000-0000-0000-0000-000000000000}"/>
  <bookViews>
    <workbookView xWindow="-110" yWindow="-110" windowWidth="19420" windowHeight="10300" firstSheet="7" activeTab="7"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35" l="1"/>
  <c r="D10" i="35"/>
  <c r="J10" i="30"/>
  <c r="I21" i="39" l="1"/>
  <c r="I20" i="39"/>
  <c r="I15" i="39"/>
  <c r="I14" i="39"/>
  <c r="I8" i="9"/>
  <c r="E9" i="30"/>
  <c r="J9" i="30"/>
  <c r="C28" i="35"/>
  <c r="C27" i="35"/>
  <c r="C26" i="35"/>
  <c r="C25" i="35"/>
  <c r="C24" i="35"/>
  <c r="C23" i="35"/>
  <c r="C22" i="35"/>
  <c r="C21" i="35"/>
  <c r="C20" i="35"/>
  <c r="C19" i="35"/>
  <c r="C18" i="35"/>
  <c r="C17" i="35"/>
  <c r="C16" i="35"/>
  <c r="C14" i="35"/>
  <c r="C13" i="35"/>
  <c r="C12" i="35"/>
  <c r="C11" i="35"/>
  <c r="C10" i="35"/>
  <c r="U32" i="9" l="1"/>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S93" i="39" s="1"/>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N20" i="39"/>
  <c r="K20" i="39"/>
  <c r="A20" i="39"/>
  <c r="N19" i="39"/>
  <c r="K19" i="39"/>
  <c r="I19" i="39"/>
  <c r="N18" i="39"/>
  <c r="K18" i="39"/>
  <c r="I18" i="39"/>
  <c r="N17" i="39"/>
  <c r="K17" i="39"/>
  <c r="I17" i="39"/>
  <c r="N16" i="39"/>
  <c r="K16" i="39"/>
  <c r="I16" i="39"/>
  <c r="N15" i="39"/>
  <c r="K15" i="39"/>
  <c r="N14" i="39"/>
  <c r="K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8" i="39" l="1"/>
  <c r="S21" i="39"/>
  <c r="T21" i="39" s="1"/>
  <c r="U21" i="39" s="1"/>
  <c r="S20" i="39"/>
  <c r="S61" i="39"/>
  <c r="S57" i="39"/>
  <c r="T57" i="39" s="1"/>
  <c r="U57" i="39" s="1"/>
  <c r="S60" i="39"/>
  <c r="S113" i="39"/>
  <c r="S24" i="39"/>
  <c r="S56" i="39"/>
  <c r="S76" i="39"/>
  <c r="T76" i="39" s="1"/>
  <c r="U76" i="39" s="1"/>
  <c r="S96" i="39"/>
  <c r="S26" i="39"/>
  <c r="S50" i="39"/>
  <c r="S70" i="39"/>
  <c r="T70" i="39" s="1"/>
  <c r="U70" i="39" s="1"/>
  <c r="S90" i="39"/>
  <c r="T90" i="39" s="1"/>
  <c r="U90" i="39" s="1"/>
  <c r="S98" i="39"/>
  <c r="S14" i="39"/>
  <c r="S34" i="39"/>
  <c r="T34" i="39" s="1"/>
  <c r="U34" i="39" s="1"/>
  <c r="S38" i="39"/>
  <c r="S54" i="39"/>
  <c r="S62" i="39"/>
  <c r="S86" i="39"/>
  <c r="S106" i="39"/>
  <c r="T106" i="39" s="1"/>
  <c r="U106" i="39" s="1"/>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T94" i="39" s="1"/>
  <c r="U94" i="39" s="1"/>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40" i="39"/>
  <c r="U40"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B8" i="39"/>
  <c r="B14" i="39"/>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0" i="9" l="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T14" i="9" l="1"/>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charset val="1"/>
          </rPr>
          <t>Celda parametrizada no modifcar</t>
        </r>
        <r>
          <rPr>
            <sz val="9"/>
            <color indexed="81"/>
            <rFont val="Tahoma"/>
            <charset val="1"/>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charset val="1"/>
          </rPr>
          <t>Celda parametrizada no modificar</t>
        </r>
        <r>
          <rPr>
            <sz val="9"/>
            <color indexed="81"/>
            <rFont val="Tahoma"/>
            <charset val="1"/>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<sst xmlns="http://schemas.openxmlformats.org/spreadsheetml/2006/main" count="840" uniqueCount="432">
  <si>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</si>
  <si>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</si>
  <si>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</si>
  <si>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</si>
  <si>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</si>
  <si>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</si>
  <si>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</si>
  <si>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</si>
  <si>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</si>
  <si>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</si>
  <si>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</si>
  <si>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</si>
  <si>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</si>
  <si>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</si>
  <si>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</si>
  <si>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</si>
  <si>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</si>
  <si>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</si>
  <si>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</si>
  <si>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</si>
  <si>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</si>
  <si>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</si>
  <si>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</si>
  <si>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</si>
  <si>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</si>
  <si>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</si>
  <si>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</si>
  <si>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</si>
  <si>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</si>
  <si>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</si>
  <si>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</si>
  <si>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</si>
  <si>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</si>
  <si>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</si>
  <si>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</si>
  <si>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</si>
  <si>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</si>
  <si>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</si>
  <si>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</si>
  <si>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</si>
  <si>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</si>
  <si>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</si>
  <si>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</si>
  <si>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</si>
  <si>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</si>
  <si>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</si>
  <si>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</si>
  <si>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</si>
  <si>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</si>
  <si>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</si>
  <si>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</si>
  <si>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</si>
  <si>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</si>
  <si>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</si>
  <si>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</si>
  <si>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</si>
  <si>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</si>
  <si>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</si>
  <si>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</si>
  <si>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</si>
  <si>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</si>
  <si>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</si>
  <si>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</si>
  <si>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</si>
  <si>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</si>
  <si>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</si>
  <si>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</si>
  <si>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</si>
  <si>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</si>
  <si>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</si>
  <si>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</si>
  <si>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</si>
  <si>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</si>
  <si>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</si>
  <si>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</si>
  <si>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</si>
  <si>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</si>
  <si>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</si>
  <si>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</si>
  <si>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</si>
  <si>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</si>
  <si>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</si>
  <si>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</si>
  <si>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</si>
  <si>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</si>
  <si>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</si>
  <si>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</si>
  <si>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</si>
  <si>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</si>
  <si>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</si>
  <si>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</si>
  <si>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</si>
  <si>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</si>
  <si>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</si>
  <si>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</si>
  <si>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</si>
  <si>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</si>
  <si>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</si>
  <si>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</si>
  <si>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</si>
  <si>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</si>
  <si>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</si>
  <si>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</si>
  <si>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</si>
  <si>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</si>
  <si>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</si>
  <si>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</si>
  <si>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</si>
  <si>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</si>
  <si>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</si>
  <si>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</si>
  <si>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</si>
  <si>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</si>
  <si>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</si>
  <si>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</si>
  <si>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</si>
  <si>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</si>
  <si>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</si>
  <si>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</si>
  <si>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</si>
  <si>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</si>
  <si>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</si>
  <si>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</si>
  <si>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</si>
  <si>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</si>
  <si>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</si>
  <si>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</si>
  <si>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</si>
  <si>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</si>
  <si>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</si>
  <si>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</si>
  <si>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</si>
  <si>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</si>
  <si>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</si>
  <si>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</si>
  <si>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</si>
  <si>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</si>
  <si>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</si>
  <si>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</si>
  <si>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</si>
  <si>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</si>
  <si>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</si>
  <si>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</si>
  <si>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</si>
  <si>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</si>
  <si>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</si>
  <si>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</si>
  <si>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</si>
  <si>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</si>
  <si>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</si>
  <si>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</si>
  <si>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</si>
  <si>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</si>
  <si>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</si>
  <si>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</si>
  <si>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</si>
  <si>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</si>
  <si>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</si>
  <si>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</si>
  <si>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</si>
  <si>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</si>
  <si>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</si>
  <si>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</si>
  <si>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</si>
  <si>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</si>
  <si>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</si>
  <si>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</si>
  <si>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</si>
  <si>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</si>
  <si>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</si>
  <si>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</si>
  <si>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</si>
  <si>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</si>
  <si>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</si>
  <si>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</si>
  <si>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</si>
  <si>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</si>
  <si>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</si>
  <si>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</si>
  <si>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</si>
  <si>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</si>
  <si>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</si>
  <si>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</si>
  <si>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</si>
  <si>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</si>
  <si>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</si>
  <si>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</si>
  <si>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</si>
  <si>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</si>
  <si>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</si>
  <si>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</si>
  <si>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</si>
  <si>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</si>
  <si>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</si>
  <si>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</si>
  <si>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</si>
  <si>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</si>
  <si>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</si>
  <si>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</si>
  <si>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</si>
  <si>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</si>
  <si>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</si>
  <si>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</si>
  <si>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</si>
  <si>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</si>
  <si>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</si>
  <si>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</si>
  <si>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</si>
  <si>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</si>
  <si>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</si>
  <si>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</si>
  <si>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</si>
  <si>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</si>
  <si>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</si>
  <si>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</si>
  <si>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</si>
  <si>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</si>
  <si>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</si>
  <si>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</si>
  <si>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</si>
  <si>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</si>
  <si>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</si>
  <si>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</si>
  <si>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</si>
  <si>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</si>
  <si>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</si>
  <si>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</si>
  <si>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</si>
  <si>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</si>
  <si>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</si>
  <si>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</si>
  <si>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</si>
  <si>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</si>
  <si>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</si>
  <si>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</si>
  <si>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</si>
  <si>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</si>
  <si>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</si>
  <si>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</si>
  <si>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</si>
  <si>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</si>
  <si>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</si>
  <si>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</si>
  <si>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</si>
  <si>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</si>
  <si>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</si>
  <si>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</si>
  <si>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</si>
  <si>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</si>
  <si>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</si>
  <si>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</si>
  <si>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</si>
  <si>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</si>
  <si>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</si>
  <si>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</si>
  <si>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</si>
  <si>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</si>
  <si>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</si>
  <si>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</si>
  <si>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</si>
  <si>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</si>
  <si>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</si>
  <si>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</si>
  <si>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</si>
  <si>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</si>
  <si>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</si>
  <si>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</si>
  <si>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</si>
  <si>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</si>
  <si>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</si>
  <si>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</si>
  <si>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</si>
  <si>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</si>
  <si>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</si>
  <si>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</si>
  <si>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</si>
  <si>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</si>
  <si>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</si>
  <si>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</si>
  <si>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</si>
  <si>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</si>
  <si>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</si>
  <si>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</si>
  <si>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</si>
  <si>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</si>
  <si>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</si>
  <si>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</si>
  <si>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</si>
  <si>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</si>
  <si>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</si>
  <si>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</si>
  <si>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</si>
  <si>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</si>
  <si>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</si>
  <si>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</si>
  <si>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</si>
  <si>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</si>
  <si>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</si>
  <si>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</si>
  <si>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</si>
  <si>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</si>
  <si>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</si>
  <si>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</si>
  <si>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</si>
  <si>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</si>
  <si>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</si>
  <si>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</si>
  <si>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</si>
  <si>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</si>
  <si>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</si>
  <si>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</si>
  <si>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</si>
  <si>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</si>
  <si>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</si>
  <si>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</si>
  <si>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</si>
  <si>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</si>
  <si>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</si>
  <si>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</si>
  <si>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</si>
  <si>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</si>
  <si>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</si>
  <si>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</si>
  <si>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</si>
  <si>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</si>
  <si>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</si>
  <si>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</si>
  <si>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</si>
  <si>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</si>
  <si>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</si>
  <si>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</si>
  <si>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</si>
  <si>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</si>
  <si>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</si>
  <si>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</si>
  <si>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</si>
  <si>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</si>
  <si>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</si>
  <si>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</si>
  <si>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</si>
  <si>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</si>
  <si>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</si>
  <si>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</si>
  <si>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</si>
  <si>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</si>
  <si>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</si>
  <si>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</si>
  <si>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</si>
  <si>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</si>
  <si>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</si>
  <si>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</si>
  <si>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</si>
  <si>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</si>
  <si>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</si>
  <si>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</si>
  <si>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</si>
  <si>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</si>
  <si>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</si>
  <si>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</si>
  <si>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</si>
  <si>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</si>
  <si>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</si>
  <si>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</si>
  <si>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</si>
  <si>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</si>
  <si>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</si>
  <si>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</si>
  <si>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</si>
  <si>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</si>
  <si>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</si>
  <si>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</si>
  <si>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</si>
  <si>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</si>
  <si>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</si>
  <si>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</si>
  <si>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</si>
  <si>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</si>
  <si>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</si>
  <si>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</si>
  <si>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</si>
  <si>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</si>
  <si>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</si>
  <si>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</si>
  <si>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</si>
  <si>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</si>
  <si>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</si>
  <si>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</si>
  <si>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</si>
  <si>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</si>
  <si>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</si>
  <si>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</si>
  <si>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</si>
  <si>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</si>
  <si>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</si>
  <si>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</si>
  <si>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</si>
  <si>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El Gerente de Produccion</t>
  </si>
  <si>
    <t>Revisa</t>
  </si>
  <si>
    <t>Compara</t>
  </si>
  <si>
    <t>El profesional lider de produccion</t>
  </si>
  <si>
    <t>El gerente de produccion</t>
  </si>
  <si>
    <t>Verifica</t>
  </si>
  <si>
    <t>El lider de produccion</t>
  </si>
  <si>
    <t>Valida</t>
  </si>
  <si>
    <t>mensualmente que los backups de la bitácora hayan sido realizados correctamente y estén completos, esta validación debe incluir la revisión de la correcta ejecución de los respaldos, asegurándose de que no haya errores ni omisiones, y garantizando que la información esté completamente respaldada</t>
  </si>
  <si>
    <t>mesualmente la continuidad de los back ups de la bitacora con volumenes totales producidos y/ despachados con los valores totales del informe de produccion. De encontrar desviaciones por no disponibilidad del mismo solicita la generacion de back up adicional</t>
  </si>
  <si>
    <r>
      <rPr>
        <sz val="12"/>
        <color theme="1"/>
        <rFont val="Arial"/>
        <family val="2"/>
      </rPr>
      <t>la exactitud en PRO-DI-001 donde se registran las ordenes de producción y los documentos soporte de materias primas por pedido a corte mensual. Registrando la trazabilidad en el acta de la mesa de trabajo con el Gerente de producción.</t>
    </r>
    <r>
      <rPr>
        <sz val="12"/>
        <rFont val="Arial"/>
        <family val="2"/>
      </rPr>
      <t xml:space="preserve">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t>
    </r>
  </si>
  <si>
    <r>
      <t>mensualmente el reporte de avance y las variaciones de las metas institucionales de la Gerencia de Intervención con el Plan Anual de Adquisiciones a su cargo, con el fin de identificar oportunamente variaciones en la demanda de recursos y soportar la toma de decisiones relacionadas con la gestión contractual y el ajuste de la capacidad productiva; dicha actividad se documenta mediante acta de mesa de trabajo.</t>
    </r>
    <r>
      <rPr>
        <sz val="12"/>
        <color rgb="FFFF0000"/>
        <rFont val="Arial"/>
        <family val="2"/>
      </rPr>
      <t xml:space="preserve">
</t>
    </r>
    <r>
      <rPr>
        <sz val="12"/>
        <rFont val="Arial"/>
        <family val="2"/>
      </rPr>
      <t xml:space="preserve">
</t>
    </r>
    <r>
      <rPr>
        <sz val="12"/>
        <color theme="1"/>
        <rFont val="Arial"/>
        <family val="2"/>
      </rPr>
      <t>En caso de presentarse o identificar novedades que afecten significativamente el volumen, se escala al subdirector de producción y apoyo logistico para toma de decisiones.</t>
    </r>
  </si>
  <si>
    <r>
      <rPr>
        <sz val="12"/>
        <color theme="1"/>
        <rFont val="Arial"/>
        <family val="2"/>
      </rPr>
      <t>mensualmente los avances de ejecución reportados en los informes de supervisión de los contratos de suministro de materias primas de la Gerencia</t>
    </r>
    <r>
      <rPr>
        <sz val="12"/>
        <rFont val="Arial"/>
        <family val="2"/>
      </rPr>
      <t>, registrando la trazabilidad mediante el excel de control.</t>
    </r>
    <r>
      <rPr>
        <sz val="12"/>
        <color rgb="FFFF0000"/>
        <rFont val="Arial"/>
        <family val="2"/>
      </rPr>
      <t xml:space="preserve">
</t>
    </r>
    <r>
      <rPr>
        <sz val="12"/>
        <rFont val="Arial"/>
        <family val="2"/>
      </rPr>
      <t xml:space="preserve">
De encontrar diferencias el Gerente de producción solicita las verificaciones correspondientes respecto a los informes de supervisión de los contratos de materias primas y la corroboración de báscula de entrada, para identificar el faltante y escalar al área correspondiente para iniciar la investigación.</t>
    </r>
  </si>
  <si>
    <t>Programar, producir y/o despachar mezclas asfalticas en frio, caliente, concreto hidraulico y materiales requeridos para el desarrollo de las actividades de la entidad, eficiencia y oportunidad acorde con los requerimientos de calidad.</t>
  </si>
  <si>
    <t xml:space="preserve">deficiencias en la programación del material o control de los insumos para cumplir con las solicitudes concertadas. </t>
  </si>
  <si>
    <t>mensualmente la ejecución de los contratos de suministro a cargo de la Gerencia a través del informe de trazabilidad de las materias primas, materiales y productos terminados, con el fin de gestionar oportunamente las modificaciones contractuales o iniciar los trámites precontractuales requeridos para garantizar la continuidad del suministro de mezclas; dicha revisión se documenta mediante acta de la mesa de trabajo.
En caso de presentarse o identificar novedades que afecten significativamente el despacho, se escala al subdirector de producción y apoyo logistico para toma de decisiones.</t>
  </si>
  <si>
    <t xml:space="preserve"> la alteración o modificación no autorizada de la informacion de la bitacora de produccion</t>
  </si>
  <si>
    <t xml:space="preserve"> falta de continuidad de la trazabilidad de produccion</t>
  </si>
  <si>
    <t>Archivo actualizado para cargar a tablero de control</t>
  </si>
  <si>
    <t>Profesional seguimiento materias primas GP</t>
  </si>
  <si>
    <t>Alimentar el archivo de gestion de materias primas de la Gerencia de produccion</t>
  </si>
  <si>
    <t>mensual</t>
  </si>
  <si>
    <t>Escalar estado de la cadena de abastecimiento al Subdirector de produccion</t>
  </si>
  <si>
    <t>Correo electronico de soporte</t>
  </si>
  <si>
    <t>Gerente de produccion</t>
  </si>
  <si>
    <t>Alimentar adecuadamente el archivo de despachos de la sede de produccion</t>
  </si>
  <si>
    <t>Profesional a cargo de la produccion y despacho</t>
  </si>
  <si>
    <t>Base de datos de despacho actualizada</t>
  </si>
  <si>
    <t>Escalar a Secretaria general para iniciar investigacion</t>
  </si>
  <si>
    <t>Memorando de reporte de novedad</t>
  </si>
  <si>
    <t>actualizar la bitacora de produccion</t>
  </si>
  <si>
    <t>bitacora actualizada a frecuencia mensual</t>
  </si>
  <si>
    <t>Escalar situacion identificada en cadena de abastecimiento al Subdirector de produccion</t>
  </si>
  <si>
    <t>deficiencias en los controles sobre la entrega y registro de materias primas o producto terminado, asociados a las órdenes de producción y/o despachos gestionados para clientes internos y externos.</t>
  </si>
  <si>
    <t xml:space="preserve"> sanciones o no conformidades de los entes de control o la OCI  por el desabastecimiento de mezcla o insumos para el cumplimiento de metas de la misionalidad, </t>
  </si>
  <si>
    <t xml:space="preserve"> soborno entrante  al aceptar o solicitar una ventaja indebida en el despacho y/o asignación de materias primas o producto terminado,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</si>
</sst>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6"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sz val="12"/>
      <name val="Arial"/>
      <family val="2"/>
      <charset val="1"/>
    </font>
    <font>
      <b/>
      <sz val="11"/>
      <color theme="1"/>
      <name val="Arial"/>
      <family val="2"/>
    </font>
    <font>
      <sz val="12"/>
      <color rgb="FFFF0000"/>
      <name val="Arial"/>
      <family val="2"/>
    </font>
    <font>
      <sz val="11"/>
      <color theme="3" tint="-0.249977111117893"/>
      <name val="Tahoma"/>
      <family val="2"/>
    </font>
    <font>
      <sz val="11"/>
      <color rgb="FF0070C0"/>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xf>
    <xf numFmtId="0" fontId="60" fillId="3" borderId="75" xfId="0" applyFont="1" applyFill="1" applyBorder="1" applyAlignment="1">
      <alignment horizontal="center" vertical="center" wrapText="1"/>
    </xf>
    <xf numFmtId="0" fontId="60" fillId="3" borderId="75" xfId="0" applyFont="1" applyFill="1" applyBorder="1" applyAlignment="1">
      <alignment horizontal="center" vertical="center"/>
    </xf>
    <xf numFmtId="0" fontId="61" fillId="3" borderId="76" xfId="0" applyFont="1" applyFill="1" applyBorder="1" applyAlignment="1">
      <alignment horizontal="center" vertical="center"/>
    </xf>
    <xf numFmtId="0" fontId="4" fillId="0" borderId="5" xfId="2" applyFont="1" applyBorder="1" applyAlignment="1">
      <alignment horizontal="center"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60" fillId="3" borderId="78" xfId="0" applyFont="1" applyFill="1" applyBorder="1" applyAlignment="1">
      <alignment horizontal="center" vertical="center" wrapText="1"/>
    </xf>
    <xf numFmtId="0" fontId="61"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77" xfId="0" applyFont="1" applyFill="1" applyBorder="1" applyAlignment="1">
      <alignment horizontal="center" vertical="center" wrapText="1"/>
    </xf>
    <xf numFmtId="0" fontId="60"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2" fillId="4" borderId="26" xfId="0" applyFont="1" applyFill="1" applyBorder="1" applyAlignment="1">
      <alignment wrapText="1"/>
    </xf>
    <xf numFmtId="0" fontId="9" fillId="0" borderId="6" xfId="2" applyFont="1" applyBorder="1" applyAlignment="1">
      <alignment horizontal="left" vertical="center" wrapText="1"/>
    </xf>
    <xf numFmtId="0" fontId="9" fillId="0" borderId="1" xfId="2" applyFont="1" applyBorder="1" applyAlignment="1">
      <alignment horizontal="left" vertical="center" wrapText="1"/>
    </xf>
    <xf numFmtId="0" fontId="9" fillId="0" borderId="28" xfId="2" applyFont="1" applyBorder="1" applyAlignment="1">
      <alignment horizontal="left" vertical="center" wrapText="1"/>
    </xf>
    <xf numFmtId="0" fontId="9" fillId="0" borderId="4" xfId="2" applyFont="1" applyBorder="1" applyAlignment="1">
      <alignment horizontal="left" vertical="center" wrapText="1"/>
    </xf>
    <xf numFmtId="0" fontId="9" fillId="0" borderId="5" xfId="2" applyFont="1" applyBorder="1" applyAlignment="1">
      <alignment horizontal="left" vertical="center" wrapText="1"/>
    </xf>
    <xf numFmtId="0" fontId="64" fillId="3" borderId="1" xfId="2" applyFont="1" applyFill="1" applyBorder="1" applyAlignment="1" applyProtection="1">
      <alignment horizontal="left" vertical="center" wrapText="1"/>
      <protection locked="0"/>
    </xf>
    <xf numFmtId="0" fontId="21" fillId="0" borderId="6" xfId="0" applyFont="1" applyBorder="1" applyAlignment="1">
      <alignment horizontal="center" vertical="center" wrapText="1"/>
    </xf>
    <xf numFmtId="0" fontId="60" fillId="0" borderId="1" xfId="0" applyFont="1" applyBorder="1" applyAlignment="1">
      <alignment horizontal="center" vertical="center" wrapText="1"/>
    </xf>
    <xf numFmtId="0" fontId="47" fillId="0" borderId="1" xfId="2" applyFont="1" applyBorder="1" applyAlignment="1" applyProtection="1">
      <alignment horizontal="left" vertical="center" wrapText="1"/>
      <protection locked="0"/>
    </xf>
    <xf numFmtId="0" fontId="47" fillId="0" borderId="28" xfId="2" applyFont="1" applyBorder="1" applyAlignment="1" applyProtection="1">
      <alignment horizontal="left" vertical="center" wrapText="1"/>
      <protection locked="0"/>
    </xf>
    <xf numFmtId="0" fontId="60" fillId="0" borderId="77" xfId="0" applyFont="1" applyBorder="1" applyAlignment="1">
      <alignment horizontal="center" vertical="center" wrapText="1"/>
    </xf>
    <xf numFmtId="0" fontId="60" fillId="0" borderId="75" xfId="0" applyFont="1" applyBorder="1" applyAlignment="1">
      <alignment horizontal="center" vertical="center" wrapText="1"/>
    </xf>
    <xf numFmtId="0" fontId="4" fillId="0" borderId="1" xfId="2" applyFont="1" applyBorder="1" applyAlignment="1" applyProtection="1">
      <alignment horizontal="left" vertical="center" wrapText="1"/>
      <protection locked="0"/>
    </xf>
    <xf numFmtId="0" fontId="4" fillId="0" borderId="5" xfId="2" applyFont="1" applyBorder="1" applyAlignment="1" applyProtection="1">
      <alignment horizontal="left" vertical="center" wrapText="1"/>
      <protection locked="0"/>
    </xf>
    <xf numFmtId="0" fontId="60" fillId="0" borderId="78" xfId="0" applyFont="1" applyBorder="1" applyAlignment="1">
      <alignment horizontal="center" vertical="center" wrapText="1"/>
    </xf>
    <xf numFmtId="0" fontId="65" fillId="0" borderId="1" xfId="2" applyFont="1" applyBorder="1" applyAlignment="1" applyProtection="1">
      <alignment horizontal="center" vertical="center" wrapText="1"/>
      <protection locked="0"/>
    </xf>
    <xf numFmtId="0" fontId="27" fillId="0" borderId="1" xfId="3"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2" fillId="4" borderId="8" xfId="0" applyFont="1" applyFill="1" applyBorder="1" applyAlignment="1">
      <alignment horizontal="left" vertical="center" wrapText="1"/>
    </xf>
    <xf numFmtId="0" fontId="62" fillId="4" borderId="10" xfId="0" applyFont="1" applyFill="1" applyBorder="1" applyAlignment="1">
      <alignment horizontal="left" vertical="center" wrapText="1"/>
    </xf>
    <xf numFmtId="0" fontId="62"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2" fillId="4" borderId="28" xfId="0" applyFont="1" applyFill="1" applyBorder="1" applyAlignment="1">
      <alignment horizontal="left" vertical="center" wrapText="1"/>
    </xf>
    <xf numFmtId="0" fontId="62"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01B150"/>
      <color rgb="FFFF2500"/>
      <color rgb="FFFFC000"/>
      <color rgb="FFFFFC66"/>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457610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B9" zoomScale="114" zoomScaleNormal="90" workbookViewId="0">
      <selection activeCell="B9" sqref="B9:H9"/>
    </sheetView>
  </sheetViews>
  <sheetFormatPr baseColWidth="10" defaultColWidth="0" defaultRowHeight="14" zeroHeight="1" x14ac:dyDescent="0.3"/>
  <cols>
    <col min="1" max="1" width="2.81640625" style="289" customWidth="1"/>
    <col min="2" max="3" width="24.453125" style="289" customWidth="1"/>
    <col min="4" max="4" width="16" style="289" customWidth="1"/>
    <col min="5" max="5" width="24.453125" style="289" customWidth="1"/>
    <col min="6" max="6" width="27.453125" style="289" customWidth="1"/>
    <col min="7" max="8" width="24.453125" style="289" customWidth="1"/>
    <col min="9" max="9" width="4.453125" style="289" customWidth="1"/>
    <col min="10" max="16384" width="11.453125" style="289" hidden="1"/>
  </cols>
  <sheetData>
    <row r="1" spans="2:8" ht="27.75" customHeight="1" x14ac:dyDescent="0.3">
      <c r="B1" s="475"/>
      <c r="C1" s="481" t="s">
        <v>386</v>
      </c>
      <c r="D1" s="481"/>
      <c r="E1" s="481"/>
      <c r="F1" s="481"/>
      <c r="G1" s="481"/>
      <c r="H1" s="482"/>
    </row>
    <row r="2" spans="2:8" ht="26.25" customHeight="1" x14ac:dyDescent="0.3">
      <c r="B2" s="476"/>
      <c r="C2" s="478" t="s">
        <v>395</v>
      </c>
      <c r="D2" s="479"/>
      <c r="E2" s="479"/>
      <c r="F2" s="479"/>
      <c r="G2" s="480"/>
      <c r="H2" s="382"/>
    </row>
    <row r="3" spans="2:8" ht="24" customHeight="1" thickBot="1" x14ac:dyDescent="0.35">
      <c r="B3" s="477"/>
      <c r="C3" s="483" t="s">
        <v>387</v>
      </c>
      <c r="D3" s="483"/>
      <c r="E3" s="483"/>
      <c r="F3" s="483"/>
      <c r="G3" s="483"/>
      <c r="H3" s="484"/>
    </row>
    <row r="4" spans="2:8" ht="18" x14ac:dyDescent="0.3">
      <c r="B4" s="485" t="s">
        <v>0</v>
      </c>
      <c r="C4" s="486"/>
      <c r="D4" s="486"/>
      <c r="E4" s="486"/>
      <c r="F4" s="486"/>
      <c r="G4" s="486"/>
      <c r="H4" s="487"/>
    </row>
    <row r="5" spans="2:8" x14ac:dyDescent="0.3">
      <c r="B5" s="290"/>
      <c r="C5" s="291"/>
      <c r="D5" s="291"/>
      <c r="E5" s="291"/>
      <c r="F5" s="291"/>
      <c r="G5" s="291"/>
      <c r="H5" s="292"/>
    </row>
    <row r="6" spans="2:8" ht="63" customHeight="1" x14ac:dyDescent="0.3">
      <c r="B6" s="458" t="s">
        <v>327</v>
      </c>
      <c r="C6" s="459"/>
      <c r="D6" s="459"/>
      <c r="E6" s="459"/>
      <c r="F6" s="459"/>
      <c r="G6" s="459"/>
      <c r="H6" s="460"/>
    </row>
    <row r="7" spans="2:8" ht="60.75" customHeight="1" x14ac:dyDescent="0.3">
      <c r="B7" s="461"/>
      <c r="C7" s="462"/>
      <c r="D7" s="462"/>
      <c r="E7" s="462"/>
      <c r="F7" s="462"/>
      <c r="G7" s="462"/>
      <c r="H7" s="463"/>
    </row>
    <row r="8" spans="2:8" x14ac:dyDescent="0.3">
      <c r="B8" s="444" t="s">
        <v>1</v>
      </c>
      <c r="C8" s="464"/>
      <c r="D8" s="464"/>
      <c r="E8" s="464"/>
      <c r="F8" s="464"/>
      <c r="G8" s="464"/>
      <c r="H8" s="465"/>
    </row>
    <row r="9" spans="2:8" ht="127.5" customHeight="1" x14ac:dyDescent="0.3">
      <c r="B9" s="466" t="s">
        <v>328</v>
      </c>
      <c r="C9" s="467"/>
      <c r="D9" s="467"/>
      <c r="E9" s="467"/>
      <c r="F9" s="467"/>
      <c r="G9" s="467"/>
      <c r="H9" s="468"/>
    </row>
    <row r="10" spans="2:8" x14ac:dyDescent="0.3">
      <c r="B10" s="293"/>
      <c r="C10" s="294"/>
      <c r="D10" s="294"/>
      <c r="E10" s="294"/>
      <c r="F10" s="294"/>
      <c r="G10" s="294"/>
      <c r="H10" s="295"/>
    </row>
    <row r="11" spans="2:8" ht="30.75" customHeight="1" x14ac:dyDescent="0.3">
      <c r="B11" s="469" t="s">
        <v>349</v>
      </c>
      <c r="C11" s="470"/>
      <c r="D11" s="470"/>
      <c r="E11" s="470"/>
      <c r="F11" s="470"/>
      <c r="G11" s="470"/>
      <c r="H11" s="471"/>
    </row>
    <row r="12" spans="2:8" s="296" customFormat="1" ht="20.5" customHeight="1" x14ac:dyDescent="0.3">
      <c r="B12" s="472"/>
      <c r="C12" s="473"/>
      <c r="D12" s="473"/>
      <c r="E12" s="473"/>
      <c r="F12" s="473"/>
      <c r="G12" s="473"/>
      <c r="H12" s="474"/>
    </row>
    <row r="13" spans="2:8" ht="20.5" customHeight="1" x14ac:dyDescent="0.3">
      <c r="B13" s="444" t="s">
        <v>2</v>
      </c>
      <c r="C13" s="445"/>
      <c r="D13" s="445"/>
      <c r="E13" s="445"/>
      <c r="F13" s="445"/>
      <c r="G13" s="445"/>
      <c r="H13" s="446"/>
    </row>
    <row r="14" spans="2:8" ht="9" customHeight="1" x14ac:dyDescent="0.3">
      <c r="B14" s="444"/>
      <c r="C14" s="445"/>
      <c r="D14" s="445"/>
      <c r="E14" s="445"/>
      <c r="F14" s="445"/>
      <c r="G14" s="445"/>
      <c r="H14" s="446"/>
    </row>
    <row r="15" spans="2:8" x14ac:dyDescent="0.3">
      <c r="B15" s="444" t="s">
        <v>3</v>
      </c>
      <c r="C15" s="445"/>
      <c r="D15" s="445"/>
      <c r="E15" s="445"/>
      <c r="F15" s="445"/>
      <c r="G15" s="445"/>
      <c r="H15" s="446"/>
    </row>
    <row r="16" spans="2:8" x14ac:dyDescent="0.3">
      <c r="B16" s="297"/>
      <c r="C16" s="298"/>
      <c r="D16" s="298"/>
      <c r="E16" s="298"/>
      <c r="F16" s="298"/>
      <c r="G16" s="298"/>
      <c r="H16" s="299"/>
    </row>
    <row r="17" spans="2:8" ht="18.75" customHeight="1" x14ac:dyDescent="0.3">
      <c r="B17" s="444" t="s">
        <v>319</v>
      </c>
      <c r="C17" s="445"/>
      <c r="D17" s="445"/>
      <c r="E17" s="445"/>
      <c r="F17" s="445"/>
      <c r="G17" s="445"/>
      <c r="H17" s="446"/>
    </row>
    <row r="18" spans="2:8" ht="18.75" customHeight="1" x14ac:dyDescent="0.3">
      <c r="B18" s="297"/>
      <c r="C18" s="298"/>
      <c r="D18" s="298"/>
      <c r="E18" s="298"/>
      <c r="F18" s="298"/>
      <c r="G18" s="298"/>
      <c r="H18" s="299"/>
    </row>
    <row r="19" spans="2:8" ht="18.75" customHeight="1" x14ac:dyDescent="0.3">
      <c r="B19" s="444" t="s">
        <v>320</v>
      </c>
      <c r="C19" s="445"/>
      <c r="D19" s="445"/>
      <c r="E19" s="445"/>
      <c r="F19" s="445"/>
      <c r="G19" s="445"/>
      <c r="H19" s="446"/>
    </row>
    <row r="20" spans="2:8" ht="18.75" customHeight="1" thickBot="1" x14ac:dyDescent="0.35">
      <c r="B20" s="300"/>
      <c r="C20" s="301"/>
      <c r="D20" s="301"/>
      <c r="E20" s="301"/>
      <c r="F20" s="301"/>
      <c r="G20" s="301"/>
      <c r="H20" s="302"/>
    </row>
    <row r="21" spans="2:8" ht="14.5" thickTop="1" x14ac:dyDescent="0.3">
      <c r="B21" s="303"/>
      <c r="C21" s="454" t="s">
        <v>4</v>
      </c>
      <c r="D21" s="455"/>
      <c r="E21" s="456" t="s">
        <v>5</v>
      </c>
      <c r="F21" s="457"/>
      <c r="G21" s="304"/>
      <c r="H21" s="305"/>
    </row>
    <row r="22" spans="2:8" ht="35.25" customHeight="1" x14ac:dyDescent="0.3">
      <c r="B22" s="303"/>
      <c r="C22" s="450" t="s">
        <v>6</v>
      </c>
      <c r="D22" s="451"/>
      <c r="E22" s="452" t="s">
        <v>7</v>
      </c>
      <c r="F22" s="453"/>
      <c r="G22" s="304"/>
      <c r="H22" s="305"/>
    </row>
    <row r="23" spans="2:8" ht="17.25" customHeight="1" x14ac:dyDescent="0.3">
      <c r="B23" s="303"/>
      <c r="C23" s="450" t="s">
        <v>8</v>
      </c>
      <c r="D23" s="451"/>
      <c r="E23" s="452" t="s">
        <v>9</v>
      </c>
      <c r="F23" s="453"/>
      <c r="G23" s="304"/>
      <c r="H23" s="305"/>
    </row>
    <row r="24" spans="2:8" ht="50.25" customHeight="1" x14ac:dyDescent="0.3">
      <c r="B24" s="303"/>
      <c r="C24" s="450" t="s">
        <v>10</v>
      </c>
      <c r="D24" s="451"/>
      <c r="E24" s="452" t="s">
        <v>11</v>
      </c>
      <c r="F24" s="453"/>
      <c r="G24" s="304"/>
      <c r="H24" s="305"/>
    </row>
    <row r="25" spans="2:8" ht="42" customHeight="1" x14ac:dyDescent="0.3">
      <c r="B25" s="303"/>
      <c r="C25" s="450" t="s">
        <v>12</v>
      </c>
      <c r="D25" s="451"/>
      <c r="E25" s="452" t="s">
        <v>13</v>
      </c>
      <c r="F25" s="453"/>
      <c r="G25" s="304"/>
      <c r="H25" s="305"/>
    </row>
    <row r="26" spans="2:8" ht="77.25" customHeight="1" x14ac:dyDescent="0.3">
      <c r="B26" s="303"/>
      <c r="C26" s="450" t="s">
        <v>14</v>
      </c>
      <c r="D26" s="451"/>
      <c r="E26" s="452" t="s">
        <v>318</v>
      </c>
      <c r="F26" s="453"/>
      <c r="G26" s="304"/>
      <c r="H26" s="305"/>
    </row>
    <row r="27" spans="2:8" ht="69.75" customHeight="1" x14ac:dyDescent="0.3">
      <c r="B27" s="303"/>
      <c r="C27" s="428" t="s">
        <v>15</v>
      </c>
      <c r="D27" s="429"/>
      <c r="E27" s="430" t="s">
        <v>16</v>
      </c>
      <c r="F27" s="431"/>
      <c r="G27" s="304"/>
      <c r="H27" s="305"/>
    </row>
    <row r="28" spans="2:8" ht="69.75" customHeight="1" x14ac:dyDescent="0.3">
      <c r="B28" s="303"/>
      <c r="C28" s="428" t="s">
        <v>17</v>
      </c>
      <c r="D28" s="429"/>
      <c r="E28" s="430" t="s">
        <v>321</v>
      </c>
      <c r="F28" s="431"/>
      <c r="G28" s="304"/>
      <c r="H28" s="305"/>
    </row>
    <row r="29" spans="2:8" ht="69.75" customHeight="1" x14ac:dyDescent="0.3">
      <c r="B29" s="303"/>
      <c r="C29" s="428" t="s">
        <v>18</v>
      </c>
      <c r="D29" s="429"/>
      <c r="E29" s="430" t="s">
        <v>329</v>
      </c>
      <c r="F29" s="431"/>
      <c r="G29" s="304"/>
      <c r="H29" s="305"/>
    </row>
    <row r="30" spans="2:8" ht="111.75" customHeight="1" x14ac:dyDescent="0.3">
      <c r="B30" s="303"/>
      <c r="C30" s="428" t="s">
        <v>19</v>
      </c>
      <c r="D30" s="429"/>
      <c r="E30" s="430" t="s">
        <v>322</v>
      </c>
      <c r="F30" s="431"/>
      <c r="G30" s="304"/>
      <c r="H30" s="305"/>
    </row>
    <row r="31" spans="2:8" ht="121.5" customHeight="1" x14ac:dyDescent="0.3">
      <c r="B31" s="303"/>
      <c r="C31" s="428" t="s">
        <v>20</v>
      </c>
      <c r="D31" s="429"/>
      <c r="E31" s="430" t="s">
        <v>21</v>
      </c>
      <c r="F31" s="431"/>
      <c r="G31" s="304"/>
      <c r="H31" s="305"/>
    </row>
    <row r="32" spans="2:8" ht="42.75" customHeight="1" x14ac:dyDescent="0.3">
      <c r="B32" s="303"/>
      <c r="C32" s="428" t="s">
        <v>331</v>
      </c>
      <c r="D32" s="429"/>
      <c r="E32" s="430" t="s">
        <v>332</v>
      </c>
      <c r="F32" s="431"/>
      <c r="G32" s="304"/>
      <c r="H32" s="305"/>
    </row>
    <row r="33" spans="2:8" ht="69.75" customHeight="1" x14ac:dyDescent="0.3">
      <c r="B33" s="303"/>
      <c r="C33" s="428" t="s">
        <v>333</v>
      </c>
      <c r="D33" s="429"/>
      <c r="E33" s="430" t="s">
        <v>334</v>
      </c>
      <c r="F33" s="431"/>
      <c r="G33" s="304"/>
      <c r="H33" s="305"/>
    </row>
    <row r="34" spans="2:8" x14ac:dyDescent="0.3">
      <c r="B34" s="303"/>
      <c r="C34" s="306"/>
      <c r="D34" s="306"/>
      <c r="E34" s="307"/>
      <c r="F34" s="307"/>
      <c r="G34" s="304"/>
      <c r="H34" s="305"/>
    </row>
    <row r="35" spans="2:8" x14ac:dyDescent="0.3">
      <c r="B35" s="444" t="s">
        <v>22</v>
      </c>
      <c r="C35" s="445"/>
      <c r="D35" s="445"/>
      <c r="E35" s="445"/>
      <c r="F35" s="445"/>
      <c r="G35" s="445"/>
      <c r="H35" s="446"/>
    </row>
    <row r="36" spans="2:8" ht="14.5" customHeight="1" thickBot="1" x14ac:dyDescent="0.35">
      <c r="B36" s="308"/>
      <c r="C36" s="309"/>
      <c r="D36" s="309"/>
      <c r="E36" s="309"/>
      <c r="F36" s="309"/>
      <c r="G36" s="309"/>
      <c r="H36" s="310"/>
    </row>
    <row r="37" spans="2:8" ht="14.5" customHeight="1" thickTop="1" x14ac:dyDescent="0.3">
      <c r="B37" s="308"/>
      <c r="C37" s="437" t="s">
        <v>4</v>
      </c>
      <c r="D37" s="438"/>
      <c r="E37" s="439" t="s">
        <v>5</v>
      </c>
      <c r="F37" s="440"/>
      <c r="G37" s="309"/>
      <c r="H37" s="310"/>
    </row>
    <row r="38" spans="2:8" ht="126" customHeight="1" x14ac:dyDescent="0.3">
      <c r="B38" s="308"/>
      <c r="C38" s="428" t="s">
        <v>23</v>
      </c>
      <c r="D38" s="429"/>
      <c r="E38" s="430" t="s">
        <v>335</v>
      </c>
      <c r="F38" s="431"/>
      <c r="G38" s="309"/>
      <c r="H38" s="310"/>
    </row>
    <row r="39" spans="2:8" ht="53.5" customHeight="1" x14ac:dyDescent="0.3">
      <c r="B39" s="308"/>
      <c r="C39" s="428" t="s">
        <v>24</v>
      </c>
      <c r="D39" s="429"/>
      <c r="E39" s="430" t="s">
        <v>25</v>
      </c>
      <c r="F39" s="431"/>
      <c r="G39" s="309"/>
      <c r="H39" s="310"/>
    </row>
    <row r="40" spans="2:8" ht="54" customHeight="1" x14ac:dyDescent="0.3">
      <c r="B40" s="308"/>
      <c r="C40" s="428" t="s">
        <v>26</v>
      </c>
      <c r="D40" s="429"/>
      <c r="E40" s="430" t="s">
        <v>27</v>
      </c>
      <c r="F40" s="431"/>
      <c r="G40" s="309"/>
      <c r="H40" s="310"/>
    </row>
    <row r="41" spans="2:8" ht="32.5" customHeight="1" x14ac:dyDescent="0.3">
      <c r="B41" s="308"/>
      <c r="C41" s="428" t="s">
        <v>28</v>
      </c>
      <c r="D41" s="429"/>
      <c r="E41" s="430" t="s">
        <v>29</v>
      </c>
      <c r="F41" s="431"/>
      <c r="G41" s="309"/>
      <c r="H41" s="310"/>
    </row>
    <row r="42" spans="2:8" x14ac:dyDescent="0.3">
      <c r="B42" s="308"/>
      <c r="C42" s="309"/>
      <c r="D42" s="309"/>
      <c r="E42" s="309"/>
      <c r="F42" s="309"/>
      <c r="G42" s="309"/>
      <c r="H42" s="310"/>
    </row>
    <row r="43" spans="2:8" ht="18.75" customHeight="1" x14ac:dyDescent="0.3">
      <c r="B43" s="432" t="s">
        <v>323</v>
      </c>
      <c r="C43" s="433"/>
      <c r="D43" s="433"/>
      <c r="E43" s="433"/>
      <c r="F43" s="433"/>
      <c r="G43" s="433"/>
      <c r="H43" s="434"/>
    </row>
    <row r="44" spans="2:8" ht="18.75" customHeight="1" x14ac:dyDescent="0.3">
      <c r="B44" s="311"/>
      <c r="C44" s="312"/>
      <c r="D44" s="312"/>
      <c r="E44" s="312"/>
      <c r="F44" s="312"/>
      <c r="G44" s="312"/>
      <c r="H44" s="313"/>
    </row>
    <row r="45" spans="2:8" ht="65.25" customHeight="1" x14ac:dyDescent="0.3">
      <c r="B45" s="447" t="s">
        <v>336</v>
      </c>
      <c r="C45" s="448"/>
      <c r="D45" s="448"/>
      <c r="E45" s="448"/>
      <c r="F45" s="448"/>
      <c r="G45" s="448"/>
      <c r="H45" s="449"/>
    </row>
    <row r="46" spans="2:8" ht="18.75" customHeight="1" thickBot="1" x14ac:dyDescent="0.35">
      <c r="B46" s="300"/>
      <c r="C46" s="301"/>
      <c r="D46" s="301"/>
      <c r="E46" s="301"/>
      <c r="F46" s="301"/>
      <c r="G46" s="301"/>
      <c r="H46" s="302"/>
    </row>
    <row r="47" spans="2:8" ht="18.75" customHeight="1" thickTop="1" x14ac:dyDescent="0.3">
      <c r="B47" s="300"/>
      <c r="C47" s="437" t="s">
        <v>4</v>
      </c>
      <c r="D47" s="438"/>
      <c r="E47" s="439" t="s">
        <v>5</v>
      </c>
      <c r="F47" s="440"/>
      <c r="G47" s="301"/>
      <c r="H47" s="302"/>
    </row>
    <row r="48" spans="2:8" ht="62.25" customHeight="1" x14ac:dyDescent="0.3">
      <c r="B48" s="300"/>
      <c r="C48" s="435" t="s">
        <v>30</v>
      </c>
      <c r="D48" s="436"/>
      <c r="E48" s="430" t="s">
        <v>324</v>
      </c>
      <c r="F48" s="431"/>
      <c r="G48" s="301"/>
      <c r="H48" s="302"/>
    </row>
    <row r="49" spans="2:8" ht="54" customHeight="1" x14ac:dyDescent="0.3">
      <c r="B49" s="300"/>
      <c r="C49" s="435" t="s">
        <v>31</v>
      </c>
      <c r="D49" s="436"/>
      <c r="E49" s="430" t="s">
        <v>32</v>
      </c>
      <c r="F49" s="431"/>
      <c r="G49" s="301"/>
      <c r="H49" s="302"/>
    </row>
    <row r="50" spans="2:8" ht="64.5" customHeight="1" x14ac:dyDescent="0.3">
      <c r="B50" s="300"/>
      <c r="C50" s="435" t="s">
        <v>33</v>
      </c>
      <c r="D50" s="436"/>
      <c r="E50" s="430" t="s">
        <v>34</v>
      </c>
      <c r="F50" s="431"/>
      <c r="G50" s="301"/>
      <c r="H50" s="302"/>
    </row>
    <row r="51" spans="2:8" ht="66" customHeight="1" x14ac:dyDescent="0.3">
      <c r="B51" s="300"/>
      <c r="C51" s="435" t="s">
        <v>35</v>
      </c>
      <c r="D51" s="436"/>
      <c r="E51" s="430" t="s">
        <v>34</v>
      </c>
      <c r="F51" s="431"/>
      <c r="G51" s="301"/>
      <c r="H51" s="302"/>
    </row>
    <row r="52" spans="2:8" ht="48.75" customHeight="1" x14ac:dyDescent="0.3">
      <c r="B52" s="300"/>
      <c r="C52" s="435" t="s">
        <v>36</v>
      </c>
      <c r="D52" s="436"/>
      <c r="E52" s="430" t="s">
        <v>37</v>
      </c>
      <c r="F52" s="431"/>
      <c r="G52" s="301"/>
      <c r="H52" s="302"/>
    </row>
    <row r="53" spans="2:8" ht="49.5" customHeight="1" x14ac:dyDescent="0.3">
      <c r="B53" s="300"/>
      <c r="C53" s="435" t="s">
        <v>38</v>
      </c>
      <c r="D53" s="436"/>
      <c r="E53" s="430" t="s">
        <v>337</v>
      </c>
      <c r="F53" s="431"/>
      <c r="G53" s="301"/>
      <c r="H53" s="302"/>
    </row>
    <row r="54" spans="2:8" ht="116.25" customHeight="1" x14ac:dyDescent="0.3">
      <c r="B54" s="300"/>
      <c r="C54" s="435" t="s">
        <v>338</v>
      </c>
      <c r="D54" s="436"/>
      <c r="E54" s="430" t="s">
        <v>339</v>
      </c>
      <c r="F54" s="431"/>
      <c r="G54" s="301"/>
      <c r="H54" s="302"/>
    </row>
    <row r="55" spans="2:8" ht="29.5" customHeight="1" x14ac:dyDescent="0.3">
      <c r="B55" s="300"/>
      <c r="C55" s="435" t="s">
        <v>39</v>
      </c>
      <c r="D55" s="436"/>
      <c r="E55" s="430" t="s">
        <v>40</v>
      </c>
      <c r="F55" s="431"/>
      <c r="G55" s="301"/>
      <c r="H55" s="302"/>
    </row>
    <row r="56" spans="2:8" ht="58.5" customHeight="1" x14ac:dyDescent="0.3">
      <c r="B56" s="300"/>
      <c r="C56" s="435" t="s">
        <v>41</v>
      </c>
      <c r="D56" s="436"/>
      <c r="E56" s="430" t="s">
        <v>340</v>
      </c>
      <c r="F56" s="431"/>
      <c r="G56" s="301"/>
      <c r="H56" s="302"/>
    </row>
    <row r="57" spans="2:8" ht="54.75" customHeight="1" x14ac:dyDescent="0.3">
      <c r="B57" s="300"/>
      <c r="C57" s="435" t="s">
        <v>42</v>
      </c>
      <c r="D57" s="436"/>
      <c r="E57" s="430" t="s">
        <v>341</v>
      </c>
      <c r="F57" s="431"/>
      <c r="G57" s="301"/>
      <c r="H57" s="302"/>
    </row>
    <row r="58" spans="2:8" ht="18.75" customHeight="1" x14ac:dyDescent="0.3">
      <c r="B58" s="300"/>
      <c r="C58" s="301"/>
      <c r="D58" s="301"/>
      <c r="E58" s="301"/>
      <c r="F58" s="301"/>
      <c r="G58" s="301"/>
      <c r="H58" s="302"/>
    </row>
    <row r="59" spans="2:8" ht="18.75" customHeight="1" x14ac:dyDescent="0.3">
      <c r="B59" s="441" t="s">
        <v>325</v>
      </c>
      <c r="C59" s="442"/>
      <c r="D59" s="442"/>
      <c r="E59" s="442"/>
      <c r="F59" s="442"/>
      <c r="G59" s="442"/>
      <c r="H59" s="443"/>
    </row>
    <row r="60" spans="2:8" ht="18.75" customHeight="1" x14ac:dyDescent="0.3">
      <c r="B60" s="300"/>
      <c r="C60" s="301"/>
      <c r="D60" s="301"/>
      <c r="E60" s="301"/>
      <c r="F60" s="301"/>
      <c r="G60" s="301"/>
      <c r="H60" s="302"/>
    </row>
    <row r="61" spans="2:8" ht="18.75" customHeight="1" x14ac:dyDescent="0.3">
      <c r="B61" s="425" t="s">
        <v>326</v>
      </c>
      <c r="C61" s="426"/>
      <c r="D61" s="426"/>
      <c r="E61" s="426"/>
      <c r="F61" s="426"/>
      <c r="G61" s="426"/>
      <c r="H61" s="427"/>
    </row>
    <row r="62" spans="2:8" ht="18.75" customHeight="1" x14ac:dyDescent="0.3">
      <c r="B62" s="297"/>
      <c r="C62" s="298"/>
      <c r="D62" s="298"/>
      <c r="E62" s="298"/>
      <c r="F62" s="298"/>
      <c r="G62" s="298"/>
      <c r="H62" s="299"/>
    </row>
    <row r="63" spans="2:8" ht="30" customHeight="1" x14ac:dyDescent="0.3">
      <c r="B63" s="444" t="s">
        <v>342</v>
      </c>
      <c r="C63" s="445"/>
      <c r="D63" s="445"/>
      <c r="E63" s="445"/>
      <c r="F63" s="445"/>
      <c r="G63" s="445"/>
      <c r="H63" s="446"/>
    </row>
    <row r="64" spans="2:8" ht="18.75" customHeight="1" x14ac:dyDescent="0.3">
      <c r="B64" s="425" t="s">
        <v>343</v>
      </c>
      <c r="C64" s="426"/>
      <c r="D64" s="426"/>
      <c r="E64" s="426"/>
      <c r="F64" s="426"/>
      <c r="G64" s="426"/>
      <c r="H64" s="427"/>
    </row>
    <row r="65" spans="2:8" ht="18.75" customHeight="1" x14ac:dyDescent="0.3">
      <c r="B65" s="314"/>
      <c r="C65" s="315"/>
      <c r="D65" s="315"/>
      <c r="E65" s="315"/>
      <c r="F65" s="315"/>
      <c r="G65" s="315"/>
      <c r="H65" s="316"/>
    </row>
    <row r="66" spans="2:8" ht="54.75" customHeight="1" x14ac:dyDescent="0.3">
      <c r="B66" s="425" t="s">
        <v>344</v>
      </c>
      <c r="C66" s="426"/>
      <c r="D66" s="426"/>
      <c r="E66" s="426"/>
      <c r="F66" s="426"/>
      <c r="G66" s="426"/>
      <c r="H66" s="427"/>
    </row>
    <row r="67" spans="2:8" ht="14.5" thickBot="1" x14ac:dyDescent="0.35">
      <c r="B67" s="317"/>
      <c r="C67" s="318"/>
      <c r="D67" s="318"/>
      <c r="E67" s="318"/>
      <c r="F67" s="318"/>
      <c r="G67" s="318"/>
      <c r="H67" s="319"/>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0" zoomScale="85" zoomScaleNormal="85" workbookViewId="0">
      <selection activeCell="B20" sqref="B20"/>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526"/>
      <c r="B1" s="538" t="str">
        <f>+'2 CONTEXTO E IDENTIFICACIÓN'!A1</f>
        <v>MAPA DE RIESGOS INTEGRAL</v>
      </c>
      <c r="C1" s="407"/>
      <c r="D1" s="408"/>
      <c r="F1" s="202" t="str">
        <f>+'2 CONTEXTO E IDENTIFICACIÓN'!$I$4</f>
        <v>Elaboración o Actualización:</v>
      </c>
      <c r="G1" s="216">
        <f>'2 CONTEXTO E IDENTIFICACIÓN'!J4</f>
        <v>46035</v>
      </c>
      <c r="H1" s="13"/>
      <c r="I1" s="13"/>
    </row>
    <row r="2" spans="1:11" s="3" customFormat="1" ht="37.5" customHeight="1" x14ac:dyDescent="0.25">
      <c r="A2" s="526"/>
      <c r="B2" s="539"/>
      <c r="C2" s="39" t="str">
        <f>+'2 CONTEXTO E IDENTIFICACIÓN'!A2</f>
        <v>VERSIÓN DEL MAPA DE RIESGOS:</v>
      </c>
      <c r="D2" s="39">
        <f>'2 CONTEXTO E IDENTIFICACIÓN'!B2</f>
        <v>1</v>
      </c>
      <c r="F2" s="205" t="str">
        <f>+'2 CONTEXTO E IDENTIFICACIÓN'!$E$5</f>
        <v>Vigencia:</v>
      </c>
      <c r="G2" s="203">
        <f>'2 CONTEXTO E IDENTIFICACIÓN'!G5</f>
        <v>46037</v>
      </c>
      <c r="H2" s="204" t="s">
        <v>50</v>
      </c>
      <c r="I2" s="201">
        <f>'2 CONTEXTO E IDENTIFICACIÓN'!J5</f>
        <v>46386</v>
      </c>
    </row>
    <row r="3" spans="1:11" s="3" customFormat="1" ht="8.25" customHeight="1" x14ac:dyDescent="0.25">
      <c r="A3" s="15"/>
      <c r="B3" s="15"/>
      <c r="C3" s="15"/>
      <c r="D3" s="41"/>
      <c r="F3" s="45"/>
    </row>
    <row r="4" spans="1:11" s="4" customFormat="1" ht="14.5" customHeight="1" x14ac:dyDescent="0.35">
      <c r="A4" s="20" t="s">
        <v>46</v>
      </c>
      <c r="B4" s="405" t="str">
        <f>'2 CONTEXTO E IDENTIFICACIÓN'!B4</f>
        <v>UAERMV</v>
      </c>
      <c r="C4" s="405"/>
      <c r="D4" s="405"/>
      <c r="E4" s="117"/>
      <c r="F4" s="118"/>
    </row>
    <row r="5" spans="1:11" ht="15" thickBot="1" x14ac:dyDescent="0.4">
      <c r="A5" s="20" t="s">
        <v>47</v>
      </c>
      <c r="B5" s="405" t="str">
        <f>'2 CONTEXTO E IDENTIFICACIÓN'!F4</f>
        <v>7. Producción De Mezcla</v>
      </c>
      <c r="C5" s="406"/>
      <c r="D5" s="406"/>
    </row>
    <row r="6" spans="1:11" ht="15" thickBot="1" x14ac:dyDescent="0.4">
      <c r="A6" s="602" t="s">
        <v>283</v>
      </c>
      <c r="B6" s="603"/>
      <c r="C6" s="603"/>
      <c r="D6" s="603"/>
      <c r="E6" s="603"/>
      <c r="F6" s="603"/>
      <c r="G6" s="603"/>
      <c r="H6" s="603"/>
      <c r="I6" s="603"/>
      <c r="J6" s="603"/>
      <c r="K6" s="604"/>
    </row>
    <row r="7" spans="1:11" ht="6" customHeight="1" thickBot="1" x14ac:dyDescent="0.4">
      <c r="A7" s="602"/>
      <c r="B7" s="603"/>
      <c r="C7" s="603"/>
      <c r="D7" s="603"/>
      <c r="E7" s="603"/>
      <c r="F7" s="603"/>
      <c r="G7" s="603"/>
      <c r="H7" s="603"/>
      <c r="I7" s="603"/>
      <c r="J7" s="603"/>
      <c r="K7" s="604"/>
    </row>
    <row r="8" spans="1:11" ht="34.5" customHeight="1" x14ac:dyDescent="0.35">
      <c r="A8" s="605" t="s">
        <v>284</v>
      </c>
      <c r="B8" s="606"/>
      <c r="C8" s="606"/>
      <c r="D8" s="606"/>
      <c r="E8" s="606"/>
      <c r="F8" s="606"/>
      <c r="G8" s="606"/>
      <c r="H8" s="606"/>
      <c r="I8" s="606"/>
      <c r="J8" s="606"/>
      <c r="K8" s="607"/>
    </row>
    <row r="9" spans="1:11" ht="18.75" customHeight="1" x14ac:dyDescent="0.35">
      <c r="A9" s="611" t="s">
        <v>285</v>
      </c>
      <c r="B9" s="612"/>
      <c r="C9" s="612"/>
      <c r="D9" s="612"/>
      <c r="E9" s="612"/>
      <c r="F9" s="612"/>
      <c r="G9" s="612"/>
      <c r="H9" s="612"/>
      <c r="I9" s="612"/>
      <c r="J9" s="612"/>
      <c r="K9" s="613"/>
    </row>
    <row r="10" spans="1:11" ht="34.5" customHeight="1" x14ac:dyDescent="0.35">
      <c r="A10" s="608" t="s">
        <v>286</v>
      </c>
      <c r="B10" s="609"/>
      <c r="C10" s="609"/>
      <c r="D10" s="609"/>
      <c r="E10" s="609"/>
      <c r="F10" s="609"/>
      <c r="G10" s="609"/>
      <c r="H10" s="609"/>
      <c r="I10" s="609"/>
      <c r="J10" s="609"/>
      <c r="K10" s="610"/>
    </row>
    <row r="11" spans="1:11" ht="50.25" customHeight="1" thickBot="1" x14ac:dyDescent="0.4">
      <c r="A11" s="617" t="s">
        <v>287</v>
      </c>
      <c r="B11" s="618"/>
      <c r="C11" s="618"/>
      <c r="D11" s="618"/>
      <c r="E11" s="618"/>
      <c r="F11" s="618"/>
      <c r="G11" s="618"/>
      <c r="H11" s="618"/>
      <c r="I11" s="618"/>
      <c r="J11" s="618"/>
      <c r="K11" s="619"/>
    </row>
    <row r="12" spans="1:11" x14ac:dyDescent="0.35">
      <c r="A12" s="119"/>
      <c r="B12" s="119"/>
      <c r="C12" s="119"/>
      <c r="D12" s="119"/>
      <c r="E12" s="119"/>
      <c r="F12" s="119"/>
      <c r="G12" s="119"/>
      <c r="H12" s="119"/>
      <c r="I12" s="119"/>
      <c r="J12" s="119"/>
      <c r="K12" s="119"/>
    </row>
    <row r="13" spans="1:11" s="121" customFormat="1" ht="26" x14ac:dyDescent="0.35">
      <c r="A13" s="120"/>
      <c r="B13" s="614" t="s">
        <v>288</v>
      </c>
      <c r="C13" s="615"/>
      <c r="D13" s="616" t="s">
        <v>289</v>
      </c>
      <c r="E13" s="616"/>
      <c r="G13" s="76" t="s">
        <v>260</v>
      </c>
    </row>
    <row r="14" spans="1:11" x14ac:dyDescent="0.3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5">
      <c r="A15" s="122" t="s">
        <v>291</v>
      </c>
      <c r="B15" s="123">
        <f>+COUNTIF('4 MAPA CALOR INHERENTE'!$E$10:$E$29,'8 PEFIL RIESGO DEL PROCESO'!G15)</f>
        <v>0</v>
      </c>
      <c r="C15" s="124">
        <f t="shared" ref="C15:C18" si="0">+B15/$B$18</f>
        <v>0</v>
      </c>
      <c r="D15" s="123">
        <f>+COUNTIF('6 MAPA CALOR RESIDUAL-TRATAMIEN'!$G$9:$G$28,'8 PEFIL RIESGO DEL PROCESO'!G15)</f>
        <v>0</v>
      </c>
      <c r="E15" s="124">
        <f t="shared" ref="E15:E18" si="1">+D15/$D$18</f>
        <v>0</v>
      </c>
      <c r="G15" s="89" t="s">
        <v>257</v>
      </c>
    </row>
    <row r="16" spans="1:11" x14ac:dyDescent="0.35">
      <c r="A16" s="122" t="s">
        <v>292</v>
      </c>
      <c r="B16" s="123">
        <f>+COUNTIF('4 MAPA CALOR INHERENTE'!$E$10:$E$29,'8 PEFIL RIESGO DEL PROCESO'!G16)</f>
        <v>3</v>
      </c>
      <c r="C16" s="124">
        <f t="shared" si="0"/>
        <v>1</v>
      </c>
      <c r="D16" s="123">
        <f>+COUNTIF('6 MAPA CALOR RESIDUAL-TRATAMIEN'!$G$9:$G$28,'8 PEFIL RIESGO DEL PROCESO'!G16)</f>
        <v>3</v>
      </c>
      <c r="E16" s="124">
        <f t="shared" si="1"/>
        <v>1</v>
      </c>
      <c r="G16" s="93" t="s">
        <v>242</v>
      </c>
    </row>
    <row r="17" spans="1:7" x14ac:dyDescent="0.3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35">
      <c r="A18" s="122" t="s">
        <v>294</v>
      </c>
      <c r="B18" s="123">
        <f>+SUM(B14:B17)</f>
        <v>3</v>
      </c>
      <c r="C18" s="124">
        <f t="shared" si="0"/>
        <v>1</v>
      </c>
      <c r="D18" s="123">
        <f>+SUM(D14:D17)</f>
        <v>3</v>
      </c>
      <c r="E18" s="124">
        <f t="shared" si="1"/>
        <v>1</v>
      </c>
    </row>
    <row r="19" spans="1:7" x14ac:dyDescent="0.35"/>
    <row r="20" spans="1:7" s="125" customFormat="1" x14ac:dyDescent="0.35">
      <c r="B20" s="126" t="s">
        <v>288</v>
      </c>
      <c r="D20" s="126" t="s">
        <v>289</v>
      </c>
    </row>
    <row r="21" spans="1:7" s="125" customFormat="1" ht="41.5" customHeight="1" x14ac:dyDescent="0.3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35"/>
    <row r="23" spans="1:7" x14ac:dyDescent="0.3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B4" sqref="B4:D4"/>
    </sheetView>
  </sheetViews>
  <sheetFormatPr baseColWidth="10" defaultColWidth="11.453125" defaultRowHeight="14.5" x14ac:dyDescent="0.35"/>
  <cols>
    <col min="1" max="1" width="17.453125" style="225"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20"/>
      <c r="B1" s="526" t="str">
        <f>+'2 CONTEXTO E IDENTIFICACIÓN'!A1</f>
        <v>MAPA DE RIESGOS INTEGRAL</v>
      </c>
      <c r="C1" s="407"/>
      <c r="D1" s="408"/>
    </row>
    <row r="2" spans="1:4" ht="36.75" customHeight="1" x14ac:dyDescent="0.35">
      <c r="A2" s="620"/>
      <c r="B2" s="526"/>
      <c r="C2" s="39" t="str">
        <f>+'2 CONTEXTO E IDENTIFICACIÓN'!A2</f>
        <v>VERSIÓN DEL MAPA DE RIESGOS:</v>
      </c>
      <c r="D2" s="138">
        <f>'2 CONTEXTO E IDENTIFICACIÓN'!B2</f>
        <v>1</v>
      </c>
    </row>
    <row r="3" spans="1:4" s="196" customFormat="1" x14ac:dyDescent="0.35">
      <c r="A3" s="381" t="s">
        <v>295</v>
      </c>
      <c r="B3" s="622" t="s">
        <v>296</v>
      </c>
      <c r="C3" s="622"/>
      <c r="D3" s="622"/>
    </row>
    <row r="4" spans="1:4" ht="42" customHeight="1" x14ac:dyDescent="0.35">
      <c r="A4" s="380"/>
      <c r="B4" s="623"/>
      <c r="C4" s="623"/>
      <c r="D4" s="623"/>
    </row>
    <row r="5" spans="1:4" s="197" customFormat="1" x14ac:dyDescent="0.35">
      <c r="A5" s="222"/>
      <c r="B5" s="623"/>
      <c r="C5" s="623"/>
      <c r="D5" s="623"/>
    </row>
    <row r="6" spans="1:4" x14ac:dyDescent="0.35">
      <c r="A6" s="223"/>
      <c r="B6" s="621"/>
      <c r="C6" s="621"/>
      <c r="D6" s="621"/>
    </row>
    <row r="7" spans="1:4" x14ac:dyDescent="0.35">
      <c r="A7" s="223"/>
      <c r="B7" s="621"/>
      <c r="C7" s="621"/>
      <c r="D7" s="621"/>
    </row>
    <row r="8" spans="1:4" x14ac:dyDescent="0.35">
      <c r="A8" s="223"/>
      <c r="B8" s="624"/>
      <c r="C8" s="624"/>
      <c r="D8" s="624"/>
    </row>
    <row r="9" spans="1:4" x14ac:dyDescent="0.35">
      <c r="A9" s="223"/>
      <c r="B9" s="621"/>
      <c r="C9" s="621"/>
      <c r="D9" s="621"/>
    </row>
    <row r="10" spans="1:4" x14ac:dyDescent="0.35">
      <c r="A10" s="224"/>
      <c r="B10" s="198"/>
      <c r="C10" s="198"/>
      <c r="D10" s="198"/>
    </row>
    <row r="11" spans="1:4" x14ac:dyDescent="0.35">
      <c r="A11" s="224"/>
      <c r="B11" s="198"/>
      <c r="C11" s="198"/>
      <c r="D11" s="198"/>
    </row>
    <row r="12" spans="1:4" x14ac:dyDescent="0.35">
      <c r="A12" s="224"/>
      <c r="B12" s="198"/>
      <c r="C12" s="198"/>
      <c r="D12" s="198"/>
    </row>
    <row r="13" spans="1:4" x14ac:dyDescent="0.35">
      <c r="A13" s="224"/>
      <c r="B13" s="198"/>
      <c r="C13" s="198"/>
      <c r="D13" s="198"/>
    </row>
    <row r="14" spans="1:4" x14ac:dyDescent="0.35">
      <c r="A14" s="224"/>
      <c r="B14" s="198"/>
      <c r="C14" s="198"/>
      <c r="D14" s="198"/>
    </row>
    <row r="15" spans="1:4" x14ac:dyDescent="0.35">
      <c r="A15" s="224"/>
      <c r="B15" s="198"/>
      <c r="C15" s="198"/>
      <c r="D15" s="198"/>
    </row>
    <row r="16" spans="1:4" x14ac:dyDescent="0.35">
      <c r="A16" s="224"/>
      <c r="B16" s="198"/>
      <c r="C16" s="198"/>
      <c r="D16" s="198"/>
    </row>
    <row r="17" spans="1:4" x14ac:dyDescent="0.35">
      <c r="A17" s="224"/>
      <c r="B17" s="198"/>
      <c r="C17" s="198"/>
      <c r="D17" s="198"/>
    </row>
    <row r="18" spans="1:4" x14ac:dyDescent="0.35">
      <c r="A18" s="224"/>
      <c r="B18" s="198"/>
      <c r="C18" s="198"/>
      <c r="D18" s="198"/>
    </row>
    <row r="19" spans="1:4" x14ac:dyDescent="0.35">
      <c r="A19" s="224"/>
      <c r="B19" s="198"/>
      <c r="C19" s="198"/>
      <c r="D19" s="198"/>
    </row>
    <row r="20" spans="1:4" x14ac:dyDescent="0.35">
      <c r="A20" s="224"/>
      <c r="B20" s="198"/>
      <c r="C20" s="198"/>
      <c r="D20" s="198"/>
    </row>
    <row r="21" spans="1:4" x14ac:dyDescent="0.35">
      <c r="A21" s="224"/>
      <c r="B21" s="198"/>
      <c r="C21" s="198"/>
      <c r="D21" s="198"/>
    </row>
    <row r="22" spans="1:4" x14ac:dyDescent="0.35">
      <c r="A22" s="224"/>
      <c r="B22" s="198"/>
      <c r="C22" s="198"/>
      <c r="D22" s="198"/>
    </row>
    <row r="23" spans="1:4" x14ac:dyDescent="0.3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A8" zoomScale="60" zoomScaleNormal="60" workbookViewId="0">
      <selection activeCell="B11" sqref="B11"/>
    </sheetView>
  </sheetViews>
  <sheetFormatPr baseColWidth="10" defaultColWidth="0" defaultRowHeight="14" x14ac:dyDescent="0.35"/>
  <cols>
    <col min="1" max="1" width="27.1796875" style="4" customWidth="1"/>
    <col min="2" max="2" width="24.453125" style="4" customWidth="1"/>
    <col min="3" max="3" width="28.81640625" style="4" customWidth="1"/>
    <col min="4" max="4" width="21.453125" style="4" hidden="1" customWidth="1"/>
    <col min="5" max="5" width="60.54296875" style="4" customWidth="1"/>
    <col min="6" max="6" width="24.453125" style="4" customWidth="1"/>
    <col min="7" max="7" width="34" style="4" customWidth="1"/>
    <col min="8" max="8" width="26" style="4" customWidth="1"/>
    <col min="9" max="9" width="33.54296875" style="4" customWidth="1"/>
    <col min="10" max="10" width="53.8164062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92" t="s">
        <v>394</v>
      </c>
      <c r="B1" s="493"/>
      <c r="C1" s="493"/>
      <c r="D1" s="493"/>
      <c r="E1" s="493"/>
      <c r="F1" s="493"/>
      <c r="G1" s="493"/>
      <c r="H1" s="493"/>
      <c r="I1" s="493"/>
      <c r="J1" s="493"/>
      <c r="K1" s="494"/>
    </row>
    <row r="2" spans="1:11" s="3" customFormat="1" ht="35.25" customHeight="1" x14ac:dyDescent="0.25">
      <c r="A2" s="271" t="s">
        <v>393</v>
      </c>
      <c r="B2" s="376">
        <v>1</v>
      </c>
      <c r="C2" s="488"/>
      <c r="D2" s="489"/>
      <c r="E2" s="489"/>
      <c r="F2" s="489"/>
      <c r="G2" s="489"/>
      <c r="H2" s="489"/>
      <c r="I2" s="489"/>
      <c r="J2" s="489"/>
      <c r="K2" s="490"/>
    </row>
    <row r="3" spans="1:11" s="3" customFormat="1" ht="21" customHeight="1" x14ac:dyDescent="0.25">
      <c r="A3" s="495"/>
      <c r="B3" s="496"/>
      <c r="C3" s="496"/>
      <c r="D3" s="496"/>
      <c r="E3" s="496"/>
      <c r="F3" s="496"/>
      <c r="G3" s="496"/>
      <c r="H3" s="496"/>
      <c r="I3" s="496"/>
      <c r="J3" s="496"/>
      <c r="K3" s="497"/>
    </row>
    <row r="4" spans="1:11" ht="21" customHeight="1" x14ac:dyDescent="0.35">
      <c r="A4" s="12" t="s">
        <v>46</v>
      </c>
      <c r="B4" s="498" t="s">
        <v>350</v>
      </c>
      <c r="C4" s="499"/>
      <c r="D4" s="500"/>
      <c r="E4" s="12" t="s">
        <v>47</v>
      </c>
      <c r="F4" s="504" t="s">
        <v>372</v>
      </c>
      <c r="G4" s="505"/>
      <c r="H4" s="506"/>
      <c r="I4" s="241" t="s">
        <v>10</v>
      </c>
      <c r="J4" s="273">
        <v>46035</v>
      </c>
      <c r="K4" s="270"/>
    </row>
    <row r="5" spans="1:11" ht="63" customHeight="1" x14ac:dyDescent="0.35">
      <c r="A5" s="242" t="s">
        <v>48</v>
      </c>
      <c r="B5" s="501" t="s">
        <v>409</v>
      </c>
      <c r="C5" s="502"/>
      <c r="D5" s="503"/>
      <c r="E5" s="272" t="s">
        <v>12</v>
      </c>
      <c r="F5" s="272" t="s">
        <v>49</v>
      </c>
      <c r="G5" s="273">
        <v>46037</v>
      </c>
      <c r="H5" s="274"/>
      <c r="I5" s="275" t="s">
        <v>50</v>
      </c>
      <c r="J5" s="273">
        <v>46386</v>
      </c>
      <c r="K5" s="269"/>
    </row>
    <row r="6" spans="1:11" ht="21" customHeight="1" x14ac:dyDescent="0.35">
      <c r="F6" s="209"/>
      <c r="G6" s="210"/>
      <c r="H6" s="210"/>
      <c r="I6" s="211"/>
      <c r="J6" s="212"/>
    </row>
    <row r="7" spans="1:11" ht="21" customHeight="1" x14ac:dyDescent="0.35">
      <c r="A7" s="491" t="s">
        <v>51</v>
      </c>
      <c r="B7" s="491" t="s">
        <v>52</v>
      </c>
      <c r="C7" s="491"/>
      <c r="D7" s="491"/>
      <c r="E7" s="491"/>
    </row>
    <row r="8" spans="1:11" ht="66.75" customHeight="1" x14ac:dyDescent="0.35">
      <c r="A8" s="491"/>
      <c r="B8" s="134" t="s">
        <v>53</v>
      </c>
      <c r="C8" s="134" t="s">
        <v>330</v>
      </c>
      <c r="D8" s="134" t="s">
        <v>54</v>
      </c>
      <c r="E8" s="134" t="s">
        <v>55</v>
      </c>
      <c r="F8" s="262" t="s">
        <v>56</v>
      </c>
      <c r="G8" s="272" t="s">
        <v>15</v>
      </c>
      <c r="H8" s="272" t="s">
        <v>57</v>
      </c>
      <c r="I8" s="272" t="s">
        <v>58</v>
      </c>
      <c r="J8" s="272" t="s">
        <v>19</v>
      </c>
      <c r="K8" s="262" t="s">
        <v>59</v>
      </c>
    </row>
    <row r="9" spans="1:11" s="5" customFormat="1" ht="151.5" customHeight="1" x14ac:dyDescent="0.35">
      <c r="A9" s="1" t="s">
        <v>60</v>
      </c>
      <c r="B9" s="2" t="s">
        <v>153</v>
      </c>
      <c r="C9" s="2" t="s">
        <v>157</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146</v>
      </c>
      <c r="H9" s="263" t="s">
        <v>430</v>
      </c>
      <c r="I9" s="263" t="s">
        <v>410</v>
      </c>
      <c r="J9" s="268" t="str">
        <f>(CONCATENATE(Tabla1[[#This Row],[¿QUÉ? 
IMPACTO]]," ","por",Tabla1[[#This Row],[¿CÓMO?
CAUSA INMEDIATA 
(Iniciar con la palabra 
por)]]," ","a causa de"," ",Tabla1[[#This Row],[¿PORQUÉ?
CAUSA RAÍZ
(Iniciar con 
debido a/a causa de)]]))</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K9" s="278"/>
    </row>
    <row r="10" spans="1:11" s="5" customFormat="1" ht="173.25" customHeight="1" x14ac:dyDescent="0.35">
      <c r="A10" s="1" t="s">
        <v>65</v>
      </c>
      <c r="B10" s="2" t="s">
        <v>131</v>
      </c>
      <c r="C10" s="2" t="s">
        <v>165</v>
      </c>
      <c r="D10" s="152" t="str">
        <f>+IF(B10='10 FORMULAS'!$B$4,'10 FORMULAS'!$C$4,IF(B10='10 FORMULAS'!$B$6,'10 FORMULAS'!$C$6,IF(B10='10 FORMULAS'!$B$8,'10 FORMULAS'!$C$8,IF(B10='10 FORMULAS'!$B$10,'10 FORMULAS'!$C$10,""))))</f>
        <v/>
      </c>
      <c r="E10" s="243" t="str">
        <f>+IFERROR(VLOOKUP(B10,Tabla3[],2,0),"")</f>
        <v>Eventos relacionados con las conductas o comportamientos de los empleados que afectan la Integridad Pública</v>
      </c>
      <c r="F10" s="1" t="s">
        <v>141</v>
      </c>
      <c r="G10" s="1" t="s">
        <v>146</v>
      </c>
      <c r="H10" s="263" t="s">
        <v>431</v>
      </c>
      <c r="I10" s="263" t="s">
        <v>429</v>
      </c>
      <c r="J10" s="268" t="str">
        <f>(CONCATENATE(Tabla1[[#This Row],[¿QUÉ? 
IMPACTO]]," ","por",Tabla1[[#This Row],[¿CÓMO?
CAUSA INMEDIATA 
(Iniciar con la palabra 
por)]]," ","a causa de"," ",Tabla1[[#This Row],[¿PORQUÉ?
CAUSA RAÍZ
(Iniciar con 
debido a/a causa de)]]))</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K10" s="265"/>
    </row>
    <row r="11" spans="1:11" ht="93" customHeight="1" x14ac:dyDescent="0.35">
      <c r="A11" s="1" t="s">
        <v>66</v>
      </c>
      <c r="B11" s="2" t="s">
        <v>154</v>
      </c>
      <c r="C11" s="2"/>
      <c r="D11" s="152" t="str">
        <f>+IF(B11='10 FORMULAS'!$B$4,'10 FORMULAS'!$C$4,IF(B11='10 FORMULAS'!$B$6,'10 FORMULAS'!$C$6,IF(B11='10 FORMULAS'!$B$8,'10 FORMULAS'!$C$8,IF(B11='10 FORMULAS'!$B$10,'10 FORMULAS'!$C$10,""))))</f>
        <v/>
      </c>
      <c r="E11" s="243" t="str">
        <f>+IFERROR(VLOOKUP(B11,Tabla3[],2,0),"")</f>
        <v>Eventos relacionados con la infraestructura tecnológica de la entidad.</v>
      </c>
      <c r="F11" s="1" t="s">
        <v>140</v>
      </c>
      <c r="G11" s="1" t="s">
        <v>145</v>
      </c>
      <c r="H11" s="263" t="s">
        <v>413</v>
      </c>
      <c r="I11" s="263" t="s">
        <v>412</v>
      </c>
      <c r="J11" s="268" t="str">
        <f>(CONCATENATE(Tabla1[[#This Row],[¿QUÉ? 
IMPACTO]]," ","por",Tabla1[[#This Row],[¿CÓMO?
CAUSA INMEDIATA 
(Iniciar con la palabra 
por)]]," ","a causa de"," ",Tabla1[[#This Row],[¿PORQUÉ?
CAUSA RAÍZ
(Iniciar con 
debido a/a causa de)]]))</f>
        <v>Posibilidad de perdida de integridad por falta de continuidad de la trazabilidad de produccion a causa de  la alteración o modificación no autorizada de la informacion de la bitacora de produccion</v>
      </c>
      <c r="K11" s="266"/>
    </row>
    <row r="12" spans="1:11" ht="143.25" customHeight="1" x14ac:dyDescent="0.35">
      <c r="A12" s="1" t="s">
        <v>67</v>
      </c>
      <c r="B12" s="2"/>
      <c r="C12" s="2"/>
      <c r="D12" s="152" t="str">
        <f>+IF(B12='10 FORMULAS'!$B$4,'10 FORMULAS'!$C$4,IF(B12='10 FORMULAS'!$B$6,'10 FORMULAS'!$C$6,IF(B12='10 FORMULAS'!$B$8,'10 FORMULAS'!$C$8,IF(B12='10 FORMULAS'!$B$10,'10 FORMULAS'!$C$10,""))))</f>
        <v/>
      </c>
      <c r="E12" s="243" t="str">
        <f>+IFERROR(VLOOKUP(B12,Tabla3[],2,0),"")</f>
        <v/>
      </c>
      <c r="F12" s="1"/>
      <c r="G12" s="1"/>
      <c r="H12" s="398"/>
      <c r="I12" s="263"/>
      <c r="J12" s="268" t="str">
        <f>(CONCATENATE(Tabla1[[#This Row],[¿QUÉ? 
IMPACTO]]," ","por",Tabla1[[#This Row],[¿CÓMO?
CAUSA INMEDIATA 
(Iniciar con la palabra 
por)]]," ","a causa de"," ",Tabla1[[#This Row],[¿PORQUÉ?
CAUSA RAÍZ
(Iniciar con 
debido a/a causa de)]]))</f>
        <v xml:space="preserve"> por a causa de </v>
      </c>
      <c r="K12" s="266"/>
    </row>
    <row r="13" spans="1:11" ht="93" customHeight="1" x14ac:dyDescent="0.3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8" t="str">
        <f>(CONCATENATE(Tabla1[[#This Row],[¿QUÉ? 
IMPACTO]]," ","por",Tabla1[[#This Row],[¿CÓMO?
CAUSA INMEDIATA 
(Iniciar con la palabra 
por)]]," ","a causa de"," ",Tabla1[[#This Row],[¿PORQUÉ?
CAUSA RAÍZ
(Iniciar con 
debido a/a causa de)]]))</f>
        <v xml:space="preserve"> por a causa de </v>
      </c>
      <c r="K13" s="266"/>
    </row>
    <row r="14" spans="1:11" ht="93" customHeight="1" x14ac:dyDescent="0.3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3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3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3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3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3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3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3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3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3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3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3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3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3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3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997A4D96-EA9C-4B5A-99B8-2711928BFEC9}">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4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54296875" style="128" customWidth="1"/>
    <col min="26" max="16384" width="10.81640625" style="128"/>
  </cols>
  <sheetData>
    <row r="1" spans="1:25" ht="25.5" customHeight="1" x14ac:dyDescent="0.3">
      <c r="A1" s="514" t="s">
        <v>84</v>
      </c>
      <c r="B1" s="514"/>
      <c r="E1" s="513" t="s">
        <v>85</v>
      </c>
      <c r="F1" s="513"/>
      <c r="G1" s="513"/>
      <c r="H1" s="513"/>
    </row>
    <row r="2" spans="1:25" ht="49" customHeight="1" x14ac:dyDescent="0.3">
      <c r="B2" s="140" t="s">
        <v>52</v>
      </c>
      <c r="C2" s="140"/>
      <c r="E2" s="512" t="s">
        <v>86</v>
      </c>
      <c r="F2" s="512"/>
      <c r="G2" s="512"/>
      <c r="H2" s="512"/>
      <c r="I2" s="512"/>
      <c r="K2" s="512" t="s">
        <v>87</v>
      </c>
      <c r="L2" s="512"/>
      <c r="M2" s="512"/>
      <c r="N2" s="512"/>
      <c r="P2" s="512" t="s">
        <v>35</v>
      </c>
      <c r="Q2" s="512"/>
      <c r="S2" s="129" t="s">
        <v>44</v>
      </c>
      <c r="U2" s="129" t="s">
        <v>88</v>
      </c>
      <c r="W2" s="76" t="s">
        <v>45</v>
      </c>
      <c r="Y2" s="76" t="s">
        <v>6</v>
      </c>
    </row>
    <row r="3" spans="1:25" ht="28.5" thickBot="1" x14ac:dyDescent="0.3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366</v>
      </c>
    </row>
    <row r="4" spans="1:25" ht="37.5" x14ac:dyDescent="0.25">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367</v>
      </c>
    </row>
    <row r="5" spans="1:25" ht="63" thickBot="1" x14ac:dyDescent="0.3">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368</v>
      </c>
    </row>
    <row r="6" spans="1:25" ht="28" x14ac:dyDescent="0.25">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369</v>
      </c>
    </row>
    <row r="7" spans="1:25" ht="28.5" thickBot="1" x14ac:dyDescent="0.3">
      <c r="A7" s="139" t="s">
        <v>128</v>
      </c>
      <c r="B7" s="146"/>
      <c r="C7" s="154"/>
      <c r="E7" s="130"/>
      <c r="F7" s="132"/>
      <c r="P7" s="133"/>
      <c r="S7" s="130" t="s">
        <v>129</v>
      </c>
      <c r="Y7" s="11" t="s">
        <v>370</v>
      </c>
    </row>
    <row r="8" spans="1:25" ht="14" x14ac:dyDescent="0.25">
      <c r="A8" s="139" t="s">
        <v>130</v>
      </c>
      <c r="B8" s="148" t="s">
        <v>120</v>
      </c>
      <c r="C8" s="155" t="s">
        <v>131</v>
      </c>
      <c r="S8" s="130"/>
      <c r="Y8" s="11" t="s">
        <v>371</v>
      </c>
    </row>
    <row r="9" spans="1:25" ht="25.5" thickBot="1" x14ac:dyDescent="0.3">
      <c r="A9" s="139" t="s">
        <v>132</v>
      </c>
      <c r="B9" s="150"/>
      <c r="C9" s="154"/>
      <c r="Y9" s="11" t="s">
        <v>372</v>
      </c>
    </row>
    <row r="10" spans="1:25" ht="28" x14ac:dyDescent="0.25">
      <c r="A10" s="139" t="s">
        <v>133</v>
      </c>
      <c r="B10" s="148" t="s">
        <v>128</v>
      </c>
      <c r="C10" s="155" t="s">
        <v>134</v>
      </c>
      <c r="Y10" s="11" t="s">
        <v>373</v>
      </c>
    </row>
    <row r="11" spans="1:25" ht="14.25" customHeight="1" thickBot="1" x14ac:dyDescent="0.3">
      <c r="A11" s="141"/>
      <c r="B11" s="146"/>
      <c r="C11" s="154"/>
      <c r="Y11" s="11" t="s">
        <v>374</v>
      </c>
    </row>
    <row r="12" spans="1:25" ht="14.25" customHeight="1" x14ac:dyDescent="0.25">
      <c r="B12" s="148" t="s">
        <v>130</v>
      </c>
      <c r="C12" s="149" t="s">
        <v>99</v>
      </c>
      <c r="Y12" s="11" t="s">
        <v>375</v>
      </c>
    </row>
    <row r="13" spans="1:25" ht="14.25" customHeight="1" x14ac:dyDescent="0.25">
      <c r="A13" s="234" t="s">
        <v>56</v>
      </c>
      <c r="B13" s="145"/>
      <c r="C13" s="144" t="s">
        <v>121</v>
      </c>
      <c r="Y13" s="11" t="s">
        <v>376</v>
      </c>
    </row>
    <row r="14" spans="1:25" ht="14.25" customHeight="1" x14ac:dyDescent="0.25">
      <c r="A14" s="235" t="s">
        <v>135</v>
      </c>
      <c r="B14" s="143"/>
      <c r="C14" s="144" t="s">
        <v>131</v>
      </c>
      <c r="Y14" s="11" t="s">
        <v>377</v>
      </c>
    </row>
    <row r="15" spans="1:25" ht="14.25" customHeight="1" x14ac:dyDescent="0.25">
      <c r="A15" s="235" t="s">
        <v>63</v>
      </c>
      <c r="B15" s="143"/>
      <c r="C15" s="144" t="s">
        <v>134</v>
      </c>
      <c r="Y15" s="11" t="s">
        <v>378</v>
      </c>
    </row>
    <row r="16" spans="1:25" ht="14.25" customHeight="1" x14ac:dyDescent="0.25">
      <c r="A16" s="235" t="s">
        <v>136</v>
      </c>
      <c r="B16" s="143"/>
      <c r="C16" s="144" t="s">
        <v>137</v>
      </c>
      <c r="Y16" s="11" t="s">
        <v>379</v>
      </c>
    </row>
    <row r="17" spans="1:25" ht="14.25" customHeight="1" thickBot="1" x14ac:dyDescent="0.3">
      <c r="A17" s="235" t="s">
        <v>138</v>
      </c>
      <c r="B17" s="146"/>
      <c r="C17" s="147"/>
      <c r="Y17" s="11" t="s">
        <v>380</v>
      </c>
    </row>
    <row r="18" spans="1:25" ht="14" x14ac:dyDescent="0.25">
      <c r="A18" s="235" t="s">
        <v>139</v>
      </c>
      <c r="B18" s="148" t="s">
        <v>132</v>
      </c>
      <c r="C18" s="149" t="s">
        <v>99</v>
      </c>
      <c r="Y18" s="11" t="s">
        <v>381</v>
      </c>
    </row>
    <row r="19" spans="1:25" ht="14.25" customHeight="1" x14ac:dyDescent="0.25">
      <c r="B19" s="143"/>
      <c r="C19" s="144" t="s">
        <v>121</v>
      </c>
      <c r="Y19" s="11" t="s">
        <v>382</v>
      </c>
    </row>
    <row r="20" spans="1:25" ht="14.25" customHeight="1" x14ac:dyDescent="0.25">
      <c r="B20" s="143"/>
      <c r="C20" s="144" t="s">
        <v>131</v>
      </c>
      <c r="Y20" s="11" t="s">
        <v>383</v>
      </c>
    </row>
    <row r="21" spans="1:25" ht="14.25" customHeight="1" x14ac:dyDescent="0.25">
      <c r="B21" s="143"/>
      <c r="C21" s="144" t="s">
        <v>134</v>
      </c>
      <c r="Y21" s="11" t="s">
        <v>384</v>
      </c>
    </row>
    <row r="22" spans="1:25" ht="14.25" customHeight="1" x14ac:dyDescent="0.25">
      <c r="B22" s="143"/>
      <c r="C22" s="144" t="s">
        <v>137</v>
      </c>
      <c r="Y22" s="11" t="s">
        <v>385</v>
      </c>
    </row>
    <row r="23" spans="1:25" ht="14.25" customHeight="1" thickBot="1" x14ac:dyDescent="0.3">
      <c r="B23" s="150"/>
      <c r="C23" s="151"/>
      <c r="Y23" s="11" t="s">
        <v>388</v>
      </c>
    </row>
    <row r="24" spans="1:25" ht="14.25" customHeight="1" x14ac:dyDescent="0.25">
      <c r="B24" s="148" t="s">
        <v>133</v>
      </c>
      <c r="C24" s="149" t="s">
        <v>137</v>
      </c>
      <c r="Y24" s="11" t="s">
        <v>389</v>
      </c>
    </row>
    <row r="25" spans="1:25" ht="14.25" customHeight="1" x14ac:dyDescent="0.25">
      <c r="B25" s="143"/>
      <c r="C25" s="144" t="s">
        <v>121</v>
      </c>
      <c r="Y25" s="11" t="s">
        <v>390</v>
      </c>
    </row>
    <row r="26" spans="1:25" ht="14.25" customHeight="1" thickBot="1" x14ac:dyDescent="0.3">
      <c r="B26" s="146"/>
      <c r="C26" s="147"/>
      <c r="Y26" s="11" t="s">
        <v>391</v>
      </c>
    </row>
    <row r="27" spans="1:25" ht="37.5" x14ac:dyDescent="0.25">
      <c r="Y27" s="128" t="s">
        <v>392</v>
      </c>
    </row>
    <row r="30" spans="1:25" ht="13" x14ac:dyDescent="0.25">
      <c r="A30" s="234"/>
      <c r="B30" s="234"/>
      <c r="C30" s="234"/>
      <c r="D30" s="234"/>
      <c r="E30" s="234"/>
    </row>
    <row r="31" spans="1:25" ht="13" x14ac:dyDescent="0.3">
      <c r="A31" s="128" t="s">
        <v>135</v>
      </c>
      <c r="B31" s="128" t="s">
        <v>63</v>
      </c>
      <c r="C31" s="128" t="s">
        <v>140</v>
      </c>
      <c r="D31" s="128" t="s">
        <v>141</v>
      </c>
      <c r="E31" s="128" t="s">
        <v>142</v>
      </c>
    </row>
    <row r="32" spans="1:25" ht="25" x14ac:dyDescent="0.25">
      <c r="A32" s="244" t="s">
        <v>143</v>
      </c>
      <c r="B32" s="128" t="s">
        <v>144</v>
      </c>
      <c r="C32" s="128" t="s">
        <v>145</v>
      </c>
      <c r="D32" s="128" t="s">
        <v>143</v>
      </c>
      <c r="E32" s="128" t="s">
        <v>143</v>
      </c>
    </row>
    <row r="33" spans="1:9" ht="25" x14ac:dyDescent="0.25">
      <c r="A33" s="244" t="s">
        <v>146</v>
      </c>
      <c r="B33" s="128" t="s">
        <v>64</v>
      </c>
      <c r="C33" s="128" t="s">
        <v>147</v>
      </c>
      <c r="D33" s="128" t="s">
        <v>146</v>
      </c>
      <c r="E33" s="128" t="s">
        <v>146</v>
      </c>
    </row>
    <row r="34" spans="1:9" ht="25" x14ac:dyDescent="0.25">
      <c r="A34" s="244" t="s">
        <v>148</v>
      </c>
      <c r="B34" s="128" t="s">
        <v>149</v>
      </c>
      <c r="C34" s="128" t="s">
        <v>150</v>
      </c>
      <c r="D34" s="128" t="s">
        <v>148</v>
      </c>
      <c r="E34" s="128" t="s">
        <v>148</v>
      </c>
    </row>
    <row r="35" spans="1:9" ht="25" x14ac:dyDescent="0.25">
      <c r="B35" s="128" t="s">
        <v>151</v>
      </c>
    </row>
    <row r="37" spans="1:9" ht="13" x14ac:dyDescent="0.3">
      <c r="H37" s="128" t="s">
        <v>53</v>
      </c>
      <c r="I37" s="128" t="s">
        <v>152</v>
      </c>
    </row>
    <row r="38" spans="1:9" ht="100" x14ac:dyDescent="0.25">
      <c r="A38" s="250" t="s">
        <v>153</v>
      </c>
      <c r="B38" s="250" t="s">
        <v>61</v>
      </c>
      <c r="C38" s="250" t="s">
        <v>131</v>
      </c>
      <c r="D38" s="250" t="s">
        <v>154</v>
      </c>
      <c r="E38" s="250" t="s">
        <v>137</v>
      </c>
      <c r="F38" s="250" t="s">
        <v>155</v>
      </c>
      <c r="H38" s="128" t="s">
        <v>153</v>
      </c>
      <c r="I38" s="128" t="s">
        <v>156</v>
      </c>
    </row>
    <row r="39" spans="1:9" ht="50" x14ac:dyDescent="0.25">
      <c r="A39" s="246" t="s">
        <v>157</v>
      </c>
      <c r="B39" s="247" t="s">
        <v>158</v>
      </c>
      <c r="C39" s="247" t="s">
        <v>159</v>
      </c>
      <c r="D39" s="246" t="s">
        <v>160</v>
      </c>
      <c r="E39" s="246" t="s">
        <v>161</v>
      </c>
      <c r="F39" s="248" t="s">
        <v>162</v>
      </c>
      <c r="H39" s="128" t="s">
        <v>61</v>
      </c>
      <c r="I39" s="128" t="s">
        <v>163</v>
      </c>
    </row>
    <row r="40" spans="1:9" ht="37.5" x14ac:dyDescent="0.25">
      <c r="A40" s="246" t="s">
        <v>164</v>
      </c>
      <c r="B40" s="247" t="s">
        <v>62</v>
      </c>
      <c r="C40" s="247" t="s">
        <v>165</v>
      </c>
      <c r="D40" s="249" t="s">
        <v>166</v>
      </c>
      <c r="E40" s="249" t="s">
        <v>167</v>
      </c>
      <c r="F40" s="246" t="s">
        <v>168</v>
      </c>
      <c r="H40" s="128" t="s">
        <v>131</v>
      </c>
      <c r="I40" s="128" t="s">
        <v>169</v>
      </c>
    </row>
    <row r="41" spans="1:9" ht="25" x14ac:dyDescent="0.25">
      <c r="A41" s="246" t="s">
        <v>170</v>
      </c>
      <c r="B41" s="247" t="s">
        <v>171</v>
      </c>
      <c r="C41" s="247" t="s">
        <v>172</v>
      </c>
      <c r="D41" s="249" t="s">
        <v>173</v>
      </c>
      <c r="E41" s="249" t="s">
        <v>174</v>
      </c>
      <c r="F41" s="249" t="s">
        <v>175</v>
      </c>
      <c r="H41" s="128" t="s">
        <v>154</v>
      </c>
      <c r="I41" s="128" t="s">
        <v>176</v>
      </c>
    </row>
    <row r="42" spans="1:9" ht="28" x14ac:dyDescent="0.25">
      <c r="A42" s="246" t="s">
        <v>177</v>
      </c>
      <c r="B42" s="247" t="s">
        <v>178</v>
      </c>
      <c r="C42" s="247" t="s">
        <v>179</v>
      </c>
      <c r="D42" s="249" t="s">
        <v>180</v>
      </c>
      <c r="E42" s="249" t="s">
        <v>181</v>
      </c>
      <c r="F42" s="249" t="s">
        <v>182</v>
      </c>
      <c r="H42" s="128" t="s">
        <v>137</v>
      </c>
      <c r="I42" s="128" t="s">
        <v>183</v>
      </c>
    </row>
    <row r="43" spans="1:9" ht="25.5" x14ac:dyDescent="0.3">
      <c r="A43" s="246" t="s">
        <v>184</v>
      </c>
      <c r="B43" s="245"/>
      <c r="C43" s="245"/>
      <c r="D43" s="249" t="s">
        <v>185</v>
      </c>
      <c r="E43" s="245"/>
      <c r="F43" s="245"/>
      <c r="H43" s="128" t="s">
        <v>155</v>
      </c>
      <c r="I43" s="128" t="s">
        <v>186</v>
      </c>
    </row>
    <row r="44" spans="1:9" ht="28" x14ac:dyDescent="0.3">
      <c r="A44" s="246" t="s">
        <v>187</v>
      </c>
      <c r="B44" s="245"/>
      <c r="C44" s="245"/>
      <c r="D44" s="245"/>
      <c r="E44" s="245"/>
      <c r="F44" s="245"/>
    </row>
    <row r="45" spans="1:9" ht="42" x14ac:dyDescent="0.3">
      <c r="A45" s="246" t="s">
        <v>188</v>
      </c>
      <c r="B45" s="245"/>
      <c r="C45" s="245"/>
      <c r="D45" s="245"/>
      <c r="E45" s="245"/>
      <c r="F45" s="245"/>
    </row>
    <row r="46" spans="1:9" ht="28" x14ac:dyDescent="0.3">
      <c r="A46" s="246" t="s">
        <v>189</v>
      </c>
      <c r="B46" s="245"/>
      <c r="C46" s="245"/>
      <c r="D46" s="245"/>
      <c r="E46" s="245"/>
      <c r="F46" s="245"/>
    </row>
    <row r="47" spans="1:9" ht="28" x14ac:dyDescent="0.3">
      <c r="A47" s="246" t="s">
        <v>190</v>
      </c>
      <c r="B47" s="245"/>
      <c r="C47" s="245"/>
      <c r="D47" s="245"/>
      <c r="E47" s="245"/>
      <c r="F47" s="245"/>
    </row>
    <row r="50" spans="1:4" x14ac:dyDescent="0.25">
      <c r="A50" s="507" t="s">
        <v>191</v>
      </c>
      <c r="B50" s="508"/>
      <c r="C50" s="252" t="s">
        <v>192</v>
      </c>
      <c r="D50" s="252" t="s">
        <v>193</v>
      </c>
    </row>
    <row r="51" spans="1:4" ht="14" x14ac:dyDescent="0.25">
      <c r="A51" s="515" t="s">
        <v>194</v>
      </c>
      <c r="B51" s="251" t="s">
        <v>100</v>
      </c>
      <c r="C51" s="253">
        <v>0.25</v>
      </c>
      <c r="D51" s="253" t="s">
        <v>106</v>
      </c>
    </row>
    <row r="52" spans="1:4" ht="14" x14ac:dyDescent="0.25">
      <c r="A52" s="516"/>
      <c r="B52" s="251" t="s">
        <v>111</v>
      </c>
      <c r="C52" s="253">
        <v>0.15</v>
      </c>
      <c r="D52" s="253" t="s">
        <v>106</v>
      </c>
    </row>
    <row r="53" spans="1:4" ht="14" x14ac:dyDescent="0.25">
      <c r="A53" s="517"/>
      <c r="B53" s="251" t="s">
        <v>122</v>
      </c>
      <c r="C53" s="253">
        <v>0.1</v>
      </c>
      <c r="D53" s="253" t="s">
        <v>125</v>
      </c>
    </row>
    <row r="54" spans="1:4" ht="14" x14ac:dyDescent="0.25">
      <c r="A54" s="251" t="s">
        <v>195</v>
      </c>
      <c r="B54" s="251" t="s">
        <v>101</v>
      </c>
      <c r="C54" s="253">
        <v>0.25</v>
      </c>
    </row>
    <row r="55" spans="1:4" ht="23" x14ac:dyDescent="0.25">
      <c r="A55" s="251" t="s">
        <v>196</v>
      </c>
      <c r="B55" s="251" t="s">
        <v>112</v>
      </c>
      <c r="C55" s="253">
        <v>0.15</v>
      </c>
    </row>
    <row r="58" spans="1:4" ht="14.5" x14ac:dyDescent="0.35">
      <c r="A58" t="s">
        <v>197</v>
      </c>
      <c r="B58"/>
      <c r="C58"/>
    </row>
    <row r="59" spans="1:4" x14ac:dyDescent="0.25">
      <c r="A59" s="507" t="s">
        <v>191</v>
      </c>
      <c r="B59" s="508"/>
      <c r="C59" s="256" t="s">
        <v>152</v>
      </c>
    </row>
    <row r="60" spans="1:4" ht="80.5" customHeight="1" x14ac:dyDescent="0.25">
      <c r="A60" s="509" t="s">
        <v>90</v>
      </c>
      <c r="B60" s="246" t="s">
        <v>102</v>
      </c>
      <c r="C60" s="246" t="s">
        <v>198</v>
      </c>
    </row>
    <row r="61" spans="1:4" ht="34.5" customHeight="1" x14ac:dyDescent="0.25">
      <c r="A61" s="510"/>
      <c r="B61" s="246" t="s">
        <v>113</v>
      </c>
      <c r="C61" s="246" t="s">
        <v>199</v>
      </c>
    </row>
    <row r="62" spans="1:4" ht="34.5" customHeight="1" x14ac:dyDescent="0.25">
      <c r="A62" s="510"/>
      <c r="B62" s="246" t="s">
        <v>123</v>
      </c>
      <c r="C62" s="246" t="s">
        <v>200</v>
      </c>
    </row>
    <row r="63" spans="1:4" ht="34.5" customHeight="1" x14ac:dyDescent="0.25">
      <c r="A63" s="511"/>
      <c r="B63" s="246" t="s">
        <v>310</v>
      </c>
      <c r="C63" s="246" t="s">
        <v>311</v>
      </c>
    </row>
    <row r="64" spans="1:4" ht="12.75" customHeight="1" x14ac:dyDescent="0.25">
      <c r="A64" s="246" t="s">
        <v>91</v>
      </c>
      <c r="B64" s="246" t="s">
        <v>308</v>
      </c>
      <c r="C64" s="246" t="s">
        <v>202</v>
      </c>
    </row>
    <row r="65" spans="1:3" ht="12.75" customHeight="1" x14ac:dyDescent="0.25">
      <c r="A65" s="246"/>
      <c r="B65" s="246" t="s">
        <v>201</v>
      </c>
      <c r="C65" s="246"/>
    </row>
    <row r="66" spans="1:3" ht="14" x14ac:dyDescent="0.25">
      <c r="A66" s="246"/>
      <c r="B66" s="246" t="s">
        <v>203</v>
      </c>
      <c r="C66" s="246"/>
    </row>
    <row r="67" spans="1:3" ht="14" x14ac:dyDescent="0.25">
      <c r="A67" s="246"/>
      <c r="B67" s="246" t="s">
        <v>204</v>
      </c>
      <c r="C67" s="246"/>
    </row>
    <row r="68" spans="1:3" ht="14" x14ac:dyDescent="0.25">
      <c r="A68" s="246"/>
      <c r="B68" s="246" t="s">
        <v>205</v>
      </c>
      <c r="C68" s="246"/>
    </row>
    <row r="69" spans="1:3" ht="14" x14ac:dyDescent="0.25">
      <c r="A69" s="246"/>
      <c r="B69" s="246" t="s">
        <v>356</v>
      </c>
      <c r="C69" s="246"/>
    </row>
    <row r="70" spans="1:3" ht="14" x14ac:dyDescent="0.25">
      <c r="A70" s="246"/>
      <c r="B70" s="246" t="s">
        <v>206</v>
      </c>
      <c r="C70" s="246"/>
    </row>
    <row r="71" spans="1:3" ht="12.75" customHeight="1" x14ac:dyDescent="0.25">
      <c r="A71" s="246" t="s">
        <v>207</v>
      </c>
      <c r="B71" s="246" t="s">
        <v>104</v>
      </c>
      <c r="C71" s="246" t="s">
        <v>208</v>
      </c>
    </row>
    <row r="72" spans="1:3" ht="12.75" customHeight="1" x14ac:dyDescent="0.25">
      <c r="A72" s="246"/>
      <c r="B72" s="246" t="s">
        <v>115</v>
      </c>
      <c r="C72" s="246"/>
    </row>
    <row r="73" spans="1:3" ht="14" x14ac:dyDescent="0.25">
      <c r="A73" s="246"/>
      <c r="B73" s="246" t="s">
        <v>309</v>
      </c>
      <c r="C73" s="246"/>
    </row>
    <row r="74" spans="1:3" ht="25.5" x14ac:dyDescent="0.25">
      <c r="A74" s="246" t="s">
        <v>209</v>
      </c>
      <c r="B74" s="246" t="s">
        <v>105</v>
      </c>
      <c r="C74" s="246" t="s">
        <v>210</v>
      </c>
    </row>
    <row r="75" spans="1:3" ht="69" customHeight="1" x14ac:dyDescent="0.25">
      <c r="A75" s="246"/>
      <c r="B75" s="246" t="s">
        <v>211</v>
      </c>
      <c r="C75" s="246" t="s">
        <v>212</v>
      </c>
    </row>
    <row r="76" spans="1:3" ht="34.5" customHeight="1" x14ac:dyDescent="0.25">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topLeftCell="A6" zoomScale="80" zoomScaleNormal="80" zoomScaleSheetLayoutView="100" workbookViewId="0">
      <pane ySplit="3" topLeftCell="A9" activePane="bottomLeft" state="frozen"/>
      <selection pane="bottomLeft" activeCell="C9" sqref="C9:C11"/>
    </sheetView>
  </sheetViews>
  <sheetFormatPr baseColWidth="10" defaultColWidth="14.453125" defaultRowHeight="14" x14ac:dyDescent="0.35"/>
  <cols>
    <col min="1" max="1" width="15.453125" style="4" customWidth="1"/>
    <col min="2" max="2" width="56.54296875" style="38" customWidth="1"/>
    <col min="3" max="3" width="15.54296875" style="38" customWidth="1"/>
    <col min="4" max="4" width="20.1796875" style="4" customWidth="1"/>
    <col min="5" max="5" width="15.54296875" style="14" customWidth="1"/>
    <col min="6" max="6" width="16.453125" style="4" customWidth="1"/>
    <col min="7" max="7" width="16.4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3" customWidth="1"/>
    <col min="14" max="14" width="13.54296875" style="193" customWidth="1"/>
    <col min="15" max="15" width="8" style="325" customWidth="1"/>
    <col min="16" max="16" width="21.453125" style="4" customWidth="1"/>
    <col min="17" max="17" width="32.81640625" style="4" customWidth="1"/>
    <col min="18" max="18" width="9.453125" style="38" customWidth="1"/>
    <col min="19" max="19" width="8.816406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525"/>
      <c r="B1" s="526" t="str">
        <f>+'2 CONTEXTO E IDENTIFICACIÓN'!A1</f>
        <v>MAPA DE RIESGOS INTEGRAL</v>
      </c>
      <c r="C1" s="407"/>
      <c r="D1" s="408"/>
      <c r="E1" s="13"/>
      <c r="G1" s="13"/>
      <c r="H1" s="13"/>
      <c r="I1" s="13"/>
      <c r="J1" s="13"/>
      <c r="K1" s="13"/>
      <c r="L1" s="13"/>
      <c r="M1" s="188"/>
      <c r="N1" s="188"/>
    </row>
    <row r="2" spans="1:25" s="3" customFormat="1" ht="32.25" hidden="1" customHeight="1" x14ac:dyDescent="0.25">
      <c r="A2" s="525"/>
      <c r="B2" s="526"/>
      <c r="C2" s="39" t="str">
        <f>+'2 CONTEXTO E IDENTIFICACIÓN'!A2</f>
        <v>VERSIÓN DEL MAPA DE RIESGOS:</v>
      </c>
      <c r="D2" s="39">
        <f>'2 CONTEXTO E IDENTIFICACIÓN'!B2</f>
        <v>1</v>
      </c>
      <c r="E2" s="13"/>
      <c r="G2" s="200" t="str">
        <f>+'2 CONTEXTO E IDENTIFICACIÓN'!$I$4</f>
        <v>Elaboración o Actualización:</v>
      </c>
      <c r="H2" s="216">
        <f>'2 CONTEXTO E IDENTIFICACIÓN'!J4</f>
        <v>46035</v>
      </c>
      <c r="I2" s="13"/>
      <c r="J2" s="13"/>
      <c r="K2" s="13"/>
      <c r="L2" s="13"/>
      <c r="M2" s="188"/>
      <c r="N2" s="188"/>
      <c r="O2" s="326"/>
      <c r="R2" s="159"/>
      <c r="S2" s="159"/>
    </row>
    <row r="3" spans="1:25" s="3" customFormat="1" ht="15" hidden="1" x14ac:dyDescent="0.25">
      <c r="A3" s="213"/>
      <c r="B3" s="15"/>
      <c r="C3" s="206"/>
      <c r="D3" s="41"/>
      <c r="E3" s="13"/>
      <c r="G3" s="214"/>
      <c r="H3" s="215"/>
      <c r="I3" s="13"/>
      <c r="J3" s="13"/>
      <c r="K3" s="13"/>
      <c r="L3" s="13"/>
      <c r="M3" s="188"/>
      <c r="N3" s="188"/>
      <c r="O3" s="326"/>
      <c r="R3" s="159"/>
      <c r="S3" s="159"/>
    </row>
    <row r="4" spans="1:25" s="3" customFormat="1" ht="32.25" hidden="1" customHeight="1" x14ac:dyDescent="0.25">
      <c r="A4" s="12" t="s">
        <v>46</v>
      </c>
      <c r="B4" s="533" t="str">
        <f>'2 CONTEXTO E IDENTIFICACIÓN'!B4</f>
        <v>UAERMV</v>
      </c>
      <c r="C4" s="534"/>
      <c r="D4" s="535"/>
      <c r="E4" s="13"/>
      <c r="G4" s="205" t="str">
        <f>+'2 CONTEXTO E IDENTIFICACIÓN'!$E$5</f>
        <v>Vigencia:</v>
      </c>
      <c r="H4" s="203">
        <f>'2 CONTEXTO E IDENTIFICACIÓN'!G5</f>
        <v>46037</v>
      </c>
      <c r="I4" s="204" t="s">
        <v>50</v>
      </c>
      <c r="J4" s="201">
        <f>'2 CONTEXTO E IDENTIFICACIÓN'!J5</f>
        <v>46386</v>
      </c>
      <c r="K4" s="13"/>
      <c r="L4" s="13"/>
      <c r="M4" s="188"/>
      <c r="N4" s="188"/>
      <c r="O4" s="326"/>
      <c r="R4" s="159"/>
      <c r="S4" s="159"/>
    </row>
    <row r="5" spans="1:25" s="3" customFormat="1" ht="14.5" hidden="1" thickBot="1" x14ac:dyDescent="0.3">
      <c r="A5" s="12" t="s">
        <v>47</v>
      </c>
      <c r="B5" s="405" t="str">
        <f>'2 CONTEXTO E IDENTIFICACIÓN'!F4</f>
        <v>7. Producción De Mezcla</v>
      </c>
      <c r="C5" s="406"/>
      <c r="D5" s="406"/>
      <c r="E5" s="16"/>
      <c r="F5" s="16"/>
      <c r="O5" s="326"/>
      <c r="R5" s="159"/>
      <c r="S5" s="159"/>
    </row>
    <row r="6" spans="1:25" s="3" customFormat="1" ht="26.25" customHeight="1" thickBot="1" x14ac:dyDescent="0.3">
      <c r="A6" s="217"/>
      <c r="B6" s="218"/>
      <c r="C6" s="208"/>
      <c r="D6" s="208"/>
      <c r="E6" s="16"/>
      <c r="F6" s="16"/>
      <c r="G6" s="527" t="s">
        <v>214</v>
      </c>
      <c r="H6" s="528"/>
      <c r="I6" s="528"/>
      <c r="J6" s="528"/>
      <c r="K6" s="528"/>
      <c r="L6" s="528"/>
      <c r="M6" s="528"/>
      <c r="N6" s="529"/>
      <c r="O6" s="326"/>
      <c r="R6" s="159"/>
      <c r="S6" s="159"/>
    </row>
    <row r="7" spans="1:25" s="19" customFormat="1" ht="30" customHeight="1" thickBot="1" x14ac:dyDescent="0.4">
      <c r="A7" s="17"/>
      <c r="B7" s="18"/>
      <c r="C7" s="527" t="s">
        <v>215</v>
      </c>
      <c r="D7" s="528"/>
      <c r="E7" s="528"/>
      <c r="F7" s="529"/>
      <c r="G7" s="530" t="s">
        <v>24</v>
      </c>
      <c r="H7" s="531"/>
      <c r="I7" s="532"/>
      <c r="J7" s="530" t="s">
        <v>26</v>
      </c>
      <c r="K7" s="531"/>
      <c r="L7" s="532"/>
      <c r="M7" s="530" t="s">
        <v>216</v>
      </c>
      <c r="N7" s="532"/>
      <c r="O7" s="327"/>
      <c r="P7" s="521" t="s">
        <v>217</v>
      </c>
      <c r="Q7" s="522"/>
      <c r="R7" s="523"/>
      <c r="S7" s="523"/>
      <c r="T7" s="524"/>
      <c r="V7" s="518" t="s">
        <v>218</v>
      </c>
      <c r="W7" s="519"/>
      <c r="X7" s="519"/>
      <c r="Y7" s="520"/>
    </row>
    <row r="8" spans="1:25" s="137" customFormat="1" ht="56" x14ac:dyDescent="0.3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35">
      <c r="A9" s="24" t="str">
        <f>'2 CONTEXTO E IDENTIFICACIÓN'!A9</f>
        <v>R1</v>
      </c>
      <c r="B9" s="180" t="str">
        <f>+'2 CONTEXTO E IDENTIFICACIÓN'!J9</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C9" s="181">
        <v>300</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c r="H9" s="163" t="str">
        <f>+IF(G9="","",IF(G9="N/A","",IF(OR(G9=$X$9,G9=$Y$9),$W$9,IF(OR(G9=$X$10,G9=$Y$10),$W$10,IF(OR(G9=$X$11,G9=$Y$11),$W$11,IF(OR(G9=$X$12,G9=$Y$12),$W$12,IF(OR(G9=$X$13,G9=$Y$13),$W$13)))))))</f>
        <v/>
      </c>
      <c r="I9" s="169" t="str">
        <f t="shared" ref="I9:I28" si="3">+IF(G9="","",IF(G9="N/A","",IF(OR(G9=$X$9,G9=$Y$9),$V$9,IF(OR(G9=$X$10,G9=$Y$10),$V$10,IF(OR(G9=$X$11,G9=$Y$11),$V$11,IF(OR(G9=$X$12,G9=$Y$12),$V$12,IF(OR(G9=$X$13,G9=$Y$13),$V$13)))))))</f>
        <v/>
      </c>
      <c r="J9" s="171" t="s">
        <v>243</v>
      </c>
      <c r="K9" s="163">
        <f t="shared" ref="K9:K28" si="4">+IF(J9="","",IF(J9="N/A","",IF(OR(J9=$X$9,J9=$Y$9),$W$9,IF(OR(J9=$X$10,J9=$Y$10),$W$10,IF(OR(J9=$X$11,J9=$Y$11),$W$11,IF(OR(J9=$X$12,J9=$Y$12),$W$12,IF(OR(J9=$X$13,J9=$Y$13),$W$13)))))))</f>
        <v>0.6</v>
      </c>
      <c r="L9" s="169" t="str">
        <f t="shared" ref="L9:L28" si="5">+IF(J9="","",IF(J9="N/A","",IF(OR(J9=$X$9,J9=$Y$9),$V$9,IF(OR(J9=$X$10,J9=$Y$10),$V$10,IF(OR(J9=$X$11,J9=$Y$11),$V$11,IF(OR(J9=$X$12,J9=$Y$12),$V$12,IF(OR(J9=$X$13,J9=$Y$13),$V$13)))))))</f>
        <v>Moderado</v>
      </c>
      <c r="M9" s="189">
        <f>+IF(H9="",K9,IF(K9="",H9,IF(H9&gt;K9,H9,K9)))</f>
        <v>0.6</v>
      </c>
      <c r="N9" s="190" t="str">
        <f>+IF(M9="","",IF(M9=$W$9,$V$9,IF(M9=$W$10,$V$10,IF(M9=$W$11,$V$11,IF(M9=$W$12,$V$12,IF(M9=$W$13,$V$13))))))</f>
        <v>Moderado</v>
      </c>
      <c r="P9" s="237" t="s">
        <v>233</v>
      </c>
      <c r="Q9" s="26" t="s">
        <v>234</v>
      </c>
      <c r="R9" s="157">
        <v>0</v>
      </c>
      <c r="S9" s="157">
        <v>2</v>
      </c>
      <c r="T9" s="27">
        <v>0.2</v>
      </c>
      <c r="V9" s="237" t="s">
        <v>235</v>
      </c>
      <c r="W9" s="28">
        <v>0.2</v>
      </c>
      <c r="X9" s="26" t="s">
        <v>351</v>
      </c>
      <c r="Y9" s="29" t="s">
        <v>232</v>
      </c>
    </row>
    <row r="10" spans="1:25" ht="93" customHeight="1" x14ac:dyDescent="0.35">
      <c r="A10" s="24" t="str">
        <f>'2 CONTEXTO E IDENTIFICACIÓN'!A10</f>
        <v>R2</v>
      </c>
      <c r="B10" s="180" t="str">
        <f>+'2 CONTEXTO E IDENTIFICACIÓN'!J10</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C10" s="182">
        <v>300</v>
      </c>
      <c r="D10" s="160" t="str">
        <f t="shared" si="0"/>
        <v>La actividad que conlleva el riesgo se ejecuta de 24 a 500 veces por año</v>
      </c>
      <c r="E10" s="161">
        <f t="shared" si="1"/>
        <v>0.6</v>
      </c>
      <c r="F10" s="25" t="str">
        <f t="shared" si="2"/>
        <v>Media</v>
      </c>
      <c r="G10" s="171"/>
      <c r="H10" s="163" t="str">
        <f t="shared" ref="H10:H28" si="6">+IF(G10="","",IF(G10="N/A","",IF(OR(G10=$X$9,G10=$Y$9),$W$9,IF(OR(G10=$X$10,G10=$Y$10),$W$10,IF(OR(G10=$X$11,G10=$Y$11),$W$11,IF(OR(G10=$X$12,G10=$Y$12),$W$12,IF(OR(G10=$X$13,G10=$Y$13),$W$13)))))))</f>
        <v/>
      </c>
      <c r="I10" s="169" t="str">
        <f t="shared" si="3"/>
        <v/>
      </c>
      <c r="J10" s="171" t="s">
        <v>243</v>
      </c>
      <c r="K10" s="163">
        <f t="shared" si="4"/>
        <v>0.6</v>
      </c>
      <c r="L10" s="169" t="str">
        <f t="shared" si="5"/>
        <v>Moderado</v>
      </c>
      <c r="M10" s="189">
        <f>+IF(H10="",K10,IF(K10="",H10,IF(H10&gt;K10,H10,K10)))</f>
        <v>0.6</v>
      </c>
      <c r="N10" s="190" t="str">
        <f t="shared" ref="N10:N28" si="7">+IF(M10="","",IF(M10=$W$9,$V$9,IF(M10=$W$10,$V$10,IF(M10=$W$11,$V$11,IF(M10=$W$12,$V$12,IF(M10=$W$13,$V$13))))))</f>
        <v>Moderado</v>
      </c>
      <c r="P10" s="238" t="s">
        <v>236</v>
      </c>
      <c r="Q10" s="30" t="s">
        <v>237</v>
      </c>
      <c r="R10" s="157">
        <v>3</v>
      </c>
      <c r="S10" s="157">
        <v>24</v>
      </c>
      <c r="T10" s="27">
        <v>0.4</v>
      </c>
      <c r="V10" s="238" t="s">
        <v>238</v>
      </c>
      <c r="W10" s="28">
        <v>0.4</v>
      </c>
      <c r="X10" s="30" t="s">
        <v>352</v>
      </c>
      <c r="Y10" s="31" t="s">
        <v>239</v>
      </c>
    </row>
    <row r="11" spans="1:25" ht="93" customHeight="1" x14ac:dyDescent="0.35">
      <c r="A11" s="24" t="str">
        <f>'2 CONTEXTO E IDENTIFICACIÓN'!A11</f>
        <v>R3</v>
      </c>
      <c r="B11" s="180" t="str">
        <f>+'2 CONTEXTO E IDENTIFICACIÓN'!J11</f>
        <v>Posibilidad de perdida de integridad por falta de continuidad de la trazabilidad de produccion a causa de  la alteración o modificación no autorizada de la informacion de la bitacora de produccion</v>
      </c>
      <c r="C11" s="182">
        <v>52</v>
      </c>
      <c r="D11" s="160" t="str">
        <f t="shared" si="0"/>
        <v>La actividad que conlleva el riesgo se ejecuta de 24 a 500 veces por año</v>
      </c>
      <c r="E11" s="161">
        <f t="shared" si="1"/>
        <v>0.6</v>
      </c>
      <c r="F11" s="25" t="str">
        <f t="shared" si="2"/>
        <v>Media</v>
      </c>
      <c r="G11" s="171"/>
      <c r="H11" s="163" t="str">
        <f t="shared" si="6"/>
        <v/>
      </c>
      <c r="I11" s="169" t="str">
        <f t="shared" si="3"/>
        <v/>
      </c>
      <c r="J11" s="171" t="s">
        <v>243</v>
      </c>
      <c r="K11" s="163">
        <f t="shared" si="4"/>
        <v>0.6</v>
      </c>
      <c r="L11" s="169" t="str">
        <f t="shared" si="5"/>
        <v>Moderado</v>
      </c>
      <c r="M11" s="189">
        <f t="shared" ref="M11:M28" si="8">+IF(H11="",K11,IF(K11="",H11,IF(H11&gt;K11,H11,K11)))</f>
        <v>0.6</v>
      </c>
      <c r="N11" s="190" t="str">
        <f t="shared" si="7"/>
        <v>Moderado</v>
      </c>
      <c r="P11" s="239" t="s">
        <v>240</v>
      </c>
      <c r="Q11" s="30" t="s">
        <v>241</v>
      </c>
      <c r="R11" s="157">
        <v>25</v>
      </c>
      <c r="S11" s="157">
        <v>500</v>
      </c>
      <c r="T11" s="27">
        <v>0.6</v>
      </c>
      <c r="V11" s="239" t="s">
        <v>242</v>
      </c>
      <c r="W11" s="28">
        <v>0.6</v>
      </c>
      <c r="X11" s="30" t="s">
        <v>353</v>
      </c>
      <c r="Y11" s="31" t="s">
        <v>243</v>
      </c>
    </row>
    <row r="12" spans="1:25" ht="111.75" customHeight="1" x14ac:dyDescent="0.35">
      <c r="A12" s="24" t="str">
        <f>'2 CONTEXTO E IDENTIFICACIÓN'!A12</f>
        <v>R4</v>
      </c>
      <c r="B12" s="180" t="str">
        <f>+'2 CONTEXTO E IDENTIFICACIÓN'!J12</f>
        <v xml:space="preserve"> por a causa de </v>
      </c>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5001</v>
      </c>
      <c r="S12" s="157">
        <v>5000</v>
      </c>
      <c r="T12" s="27">
        <v>0.8</v>
      </c>
      <c r="V12" s="32" t="s">
        <v>246</v>
      </c>
      <c r="W12" s="28">
        <v>0.8</v>
      </c>
      <c r="X12" s="30" t="s">
        <v>354</v>
      </c>
      <c r="Y12" s="31" t="s">
        <v>247</v>
      </c>
    </row>
    <row r="13" spans="1:25" ht="93" customHeight="1" x14ac:dyDescent="0.3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355</v>
      </c>
      <c r="Y13" s="31" t="s">
        <v>251</v>
      </c>
    </row>
    <row r="14" spans="1:25" ht="93" customHeight="1" thickBot="1" x14ac:dyDescent="0.4">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3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3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3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3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3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3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3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3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3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3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3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3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3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4">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B10" sqref="B10"/>
    </sheetView>
  </sheetViews>
  <sheetFormatPr baseColWidth="10" defaultColWidth="0" defaultRowHeight="12.5" x14ac:dyDescent="0.35"/>
  <cols>
    <col min="1" max="1" width="12.81640625" style="68" customWidth="1"/>
    <col min="2" max="2" width="56.5429687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5429687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400"/>
      <c r="B1" s="401" t="str">
        <f>+'2 CONTEXTO E IDENTIFICACIÓN'!A1</f>
        <v>MAPA DE RIESGOS INTEGRAL</v>
      </c>
      <c r="C1" s="407"/>
      <c r="D1" s="408"/>
      <c r="AD1" s="57"/>
      <c r="AE1" s="57"/>
      <c r="AF1" s="57"/>
      <c r="AG1" s="57"/>
      <c r="AH1" s="57"/>
    </row>
    <row r="2" spans="1:36" s="56" customFormat="1" ht="12" customHeight="1" x14ac:dyDescent="0.25">
      <c r="A2" s="400"/>
      <c r="B2" s="401"/>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46035</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v>
      </c>
      <c r="J3" s="203">
        <f>'2 CONTEXTO E IDENTIFICACIÓN'!G5</f>
        <v>46037</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5" thickBot="1" x14ac:dyDescent="0.3">
      <c r="A5" s="12" t="s">
        <v>46</v>
      </c>
      <c r="B5" s="533" t="str">
        <f>'2 CONTEXTO E IDENTIFICACIÓN'!B4</f>
        <v>UAERMV</v>
      </c>
      <c r="C5" s="534"/>
      <c r="D5" s="535"/>
      <c r="I5" s="320" t="s">
        <v>346</v>
      </c>
      <c r="J5" s="321" t="s">
        <v>345</v>
      </c>
      <c r="K5" s="322" t="s">
        <v>347</v>
      </c>
      <c r="L5" s="323" t="s">
        <v>348</v>
      </c>
      <c r="AD5" s="57"/>
      <c r="AE5" s="57"/>
      <c r="AF5" s="57"/>
      <c r="AG5" s="57"/>
      <c r="AH5" s="57"/>
    </row>
    <row r="6" spans="1:36" s="56" customFormat="1" ht="14.5" thickBot="1" x14ac:dyDescent="0.3">
      <c r="A6" s="12" t="s">
        <v>47</v>
      </c>
      <c r="B6" s="405" t="str">
        <f>'2 CONTEXTO E IDENTIFICACIÓN'!F4</f>
        <v>7. Producción De Mezcla</v>
      </c>
      <c r="C6" s="406"/>
      <c r="D6" s="406"/>
      <c r="AD6" s="57"/>
      <c r="AE6" s="57"/>
      <c r="AF6" s="57"/>
      <c r="AG6" s="57"/>
      <c r="AH6" s="57"/>
    </row>
    <row r="7" spans="1:36" s="56" customFormat="1" ht="14.5" thickBot="1" x14ac:dyDescent="0.35">
      <c r="A7" s="209"/>
      <c r="B7" s="208"/>
      <c r="C7" s="208"/>
      <c r="D7" s="59"/>
      <c r="G7" s="402" t="s">
        <v>253</v>
      </c>
      <c r="H7" s="403"/>
      <c r="I7" s="403"/>
      <c r="J7" s="403"/>
      <c r="K7" s="403"/>
      <c r="L7" s="403"/>
      <c r="M7" s="404"/>
      <c r="O7" s="61"/>
      <c r="P7" s="61"/>
      <c r="Q7" s="62"/>
      <c r="R7" s="418" t="s">
        <v>125</v>
      </c>
      <c r="S7" s="418"/>
      <c r="T7" s="418"/>
      <c r="U7" s="418"/>
      <c r="V7" s="419"/>
      <c r="AD7" s="57"/>
      <c r="AE7" s="57"/>
      <c r="AF7" s="57"/>
      <c r="AG7" s="57"/>
      <c r="AH7" s="57"/>
    </row>
    <row r="8" spans="1:36" ht="13" x14ac:dyDescent="0.35">
      <c r="A8" s="63"/>
      <c r="B8" s="64"/>
      <c r="C8" s="417" t="s">
        <v>254</v>
      </c>
      <c r="D8" s="417"/>
      <c r="E8" s="417"/>
      <c r="F8" s="65"/>
      <c r="G8" s="66"/>
      <c r="H8" s="67"/>
      <c r="I8" s="418" t="s">
        <v>125</v>
      </c>
      <c r="J8" s="418"/>
      <c r="K8" s="418"/>
      <c r="L8" s="418"/>
      <c r="M8" s="419"/>
      <c r="N8" s="65"/>
      <c r="O8" s="69"/>
      <c r="P8" s="69"/>
      <c r="R8" s="70">
        <v>0.2</v>
      </c>
      <c r="S8" s="70">
        <v>0.4</v>
      </c>
      <c r="T8" s="70">
        <v>0.6</v>
      </c>
      <c r="U8" s="70">
        <v>0.8</v>
      </c>
      <c r="V8" s="71">
        <v>1</v>
      </c>
      <c r="W8" s="72"/>
      <c r="X8" s="72"/>
      <c r="Y8" s="72"/>
      <c r="Z8" s="72"/>
      <c r="AA8" s="72"/>
      <c r="AB8" s="72"/>
      <c r="AC8" s="72"/>
    </row>
    <row r="9" spans="1:36" ht="26"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02.75" customHeight="1" x14ac:dyDescent="0.25">
      <c r="A10" s="85" t="str">
        <f>'2 CONTEXTO E IDENTIFICACIÓN'!A9</f>
        <v>R1</v>
      </c>
      <c r="B10" s="86" t="str">
        <f>+'2 CONTEXTO E IDENTIFICACIÓN'!J9</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C10" s="87" t="str">
        <f>+'3 PROBABIL E IMPACTO INHERENTE'!F9</f>
        <v>Media</v>
      </c>
      <c r="D10" s="87" t="str">
        <f>+'3 PROBABIL E IMPACTO INHERENTE'!N9</f>
        <v>Moderado</v>
      </c>
      <c r="E10" s="367"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420"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36"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C11" s="87" t="str">
        <f>+'3 PROBABIL E IMPACTO INHERENTE'!F10</f>
        <v>Media</v>
      </c>
      <c r="D11" s="87" t="str">
        <f>+'3 PROBABIL E IMPACTO INHERENTE'!N10</f>
        <v>Moderado</v>
      </c>
      <c r="E11" s="367"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420"/>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36"/>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perdida de integridad por falta de continuidad de la trazabilidad de produccion a causa de  la alteración o modificación no autorizada de la informacion de la bitacora de produccion</v>
      </c>
      <c r="C12" s="87" t="str">
        <f>+'3 PROBABIL E IMPACTO INHERENTE'!F11</f>
        <v>Media</v>
      </c>
      <c r="D12" s="87" t="str">
        <f>+'3 PROBABIL E IMPACTO INHERENTE'!N11</f>
        <v>Moderado</v>
      </c>
      <c r="E12" s="367"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420"/>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R1 R2 R3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36"/>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t="str">
        <f>+'2 CONTEXTO E IDENTIFICACIÓN'!J12</f>
        <v xml:space="preserve"> por a causa de </v>
      </c>
      <c r="C13" s="87" t="str">
        <f>+'3 PROBABIL E IMPACTO INHERENTE'!F12</f>
        <v/>
      </c>
      <c r="D13" s="87" t="str">
        <f>+'3 PROBABIL E IMPACTO INHERENTE'!N12</f>
        <v/>
      </c>
      <c r="E13" s="367"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420"/>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36"/>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421"/>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37"/>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5" customHeight="1" x14ac:dyDescent="0.3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5">
      <c r="Y33" s="73"/>
      <c r="Z33" s="73"/>
      <c r="AA33" s="73"/>
      <c r="AB33" s="73"/>
      <c r="AC33" s="73"/>
    </row>
    <row r="34" spans="25:29" s="68" customFormat="1" ht="19.5" customHeight="1" x14ac:dyDescent="0.35">
      <c r="Y34" s="73"/>
      <c r="Z34" s="73"/>
      <c r="AA34" s="73"/>
      <c r="AB34" s="73"/>
      <c r="AC34" s="73"/>
    </row>
    <row r="35" spans="25:29" s="68" customFormat="1" ht="19.5" customHeight="1" x14ac:dyDescent="0.35">
      <c r="Y35" s="73"/>
      <c r="Z35" s="73"/>
      <c r="AA35" s="73"/>
      <c r="AB35" s="73"/>
      <c r="AC35" s="73"/>
    </row>
    <row r="36" spans="25:29" s="68" customFormat="1" ht="19.5" customHeight="1" x14ac:dyDescent="0.3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A9" zoomScale="55" zoomScaleNormal="55" zoomScaleSheetLayoutView="85" workbookViewId="0">
      <selection activeCell="E20" sqref="A20:XFD20"/>
    </sheetView>
  </sheetViews>
  <sheetFormatPr baseColWidth="10" defaultColWidth="11.453125" defaultRowHeight="14" x14ac:dyDescent="0.35"/>
  <cols>
    <col min="1" max="1" width="14.81640625" style="44" customWidth="1"/>
    <col min="2" max="2" width="36.54296875" style="44" customWidth="1"/>
    <col min="3" max="3" width="15.453125" style="44" customWidth="1"/>
    <col min="4" max="4" width="13.1796875" style="44" customWidth="1"/>
    <col min="5" max="5" width="10.1796875" style="44" customWidth="1"/>
    <col min="6" max="6" width="17.453125" style="44" customWidth="1"/>
    <col min="7" max="7" width="20.81640625" style="44" customWidth="1"/>
    <col min="8" max="8" width="59.54296875" style="44" customWidth="1"/>
    <col min="9" max="9" width="51.1796875" style="44" customWidth="1"/>
    <col min="10" max="10" width="17.54296875" style="44" customWidth="1"/>
    <col min="11" max="11" width="12.1796875" style="51" customWidth="1"/>
    <col min="12" max="12" width="11.54296875" style="51" customWidth="1"/>
    <col min="13" max="13" width="13.453125" style="44" customWidth="1"/>
    <col min="14" max="14" width="14.81640625" style="51" customWidth="1"/>
    <col min="15" max="16" width="10.54296875" style="51" customWidth="1"/>
    <col min="17" max="17" width="16.453125" style="51" customWidth="1"/>
    <col min="18" max="18" width="16.81640625" style="51" customWidth="1"/>
    <col min="19" max="21" width="17.1796875" style="233" customWidth="1"/>
    <col min="22" max="22" width="31.4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525"/>
      <c r="B1" s="538" t="str">
        <f>+'2 CONTEXTO E IDENTIFICACIÓN'!A1</f>
        <v>MAPA DE RIESGOS INTEGRAL</v>
      </c>
      <c r="C1" s="407"/>
      <c r="D1" s="408"/>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hidden="1" customHeight="1" x14ac:dyDescent="0.25">
      <c r="A2" s="525"/>
      <c r="B2" s="539"/>
      <c r="C2" s="39" t="str">
        <f>+'2 CONTEXTO E IDENTIFICACIÓN'!A2</f>
        <v>VERSIÓN DEL MAPA DE RIESGOS:</v>
      </c>
      <c r="D2" s="39">
        <f>'2 CONTEXTO E IDENTIFICACIÓN'!B2</f>
        <v>1</v>
      </c>
      <c r="E2" s="230"/>
      <c r="F2" s="230"/>
      <c r="G2" s="205" t="str">
        <f>+'2 CONTEXTO E IDENTIFICACIÓN'!$E$5</f>
        <v>Vigencia:</v>
      </c>
      <c r="H2" s="203">
        <f>'2 CONTEXTO E IDENTIFICACIÓN'!G5</f>
        <v>46037</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4.5" hidden="1" thickBot="1" x14ac:dyDescent="0.3">
      <c r="A3" s="12" t="s">
        <v>46</v>
      </c>
      <c r="B3" s="405" t="str">
        <f>'2 CONTEXTO E IDENTIFICACIÓN'!B4</f>
        <v>UAERMV</v>
      </c>
      <c r="C3" s="405"/>
      <c r="D3" s="405"/>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35">
      <c r="A4" s="12" t="s">
        <v>47</v>
      </c>
      <c r="B4" s="405" t="str">
        <f>'2 CONTEXTO E IDENTIFICACIÓN'!F4</f>
        <v>7. Producción De Mezcla</v>
      </c>
      <c r="C4" s="406"/>
      <c r="D4" s="406"/>
      <c r="E4" s="47" t="s">
        <v>261</v>
      </c>
      <c r="F4" s="45" t="s">
        <v>262</v>
      </c>
      <c r="G4" s="47"/>
      <c r="H4" s="47"/>
      <c r="I4" s="47"/>
      <c r="J4" s="551" t="s">
        <v>265</v>
      </c>
      <c r="K4" s="552"/>
      <c r="L4" s="552"/>
      <c r="M4" s="552"/>
      <c r="N4" s="552"/>
      <c r="O4" s="552"/>
      <c r="P4" s="552"/>
      <c r="Q4" s="552"/>
      <c r="R4" s="553"/>
      <c r="S4" s="548" t="s">
        <v>263</v>
      </c>
      <c r="T4" s="547" t="s">
        <v>297</v>
      </c>
      <c r="U4" s="547"/>
      <c r="V4" s="583" t="s">
        <v>317</v>
      </c>
      <c r="W4" s="38"/>
      <c r="X4" s="518" t="s">
        <v>264</v>
      </c>
      <c r="Y4" s="519"/>
      <c r="Z4" s="520"/>
    </row>
    <row r="5" spans="1:26" s="48" customFormat="1" ht="33" customHeight="1" x14ac:dyDescent="0.35">
      <c r="A5" s="209"/>
      <c r="B5" s="208"/>
      <c r="C5" s="208"/>
      <c r="D5" s="137"/>
      <c r="E5" s="47"/>
      <c r="F5" s="47"/>
      <c r="G5" s="47"/>
      <c r="H5" s="47"/>
      <c r="I5" s="47"/>
      <c r="J5" s="554"/>
      <c r="K5" s="555"/>
      <c r="L5" s="555"/>
      <c r="M5" s="555"/>
      <c r="N5" s="555"/>
      <c r="O5" s="555"/>
      <c r="P5" s="555"/>
      <c r="Q5" s="555"/>
      <c r="R5" s="556"/>
      <c r="S5" s="549"/>
      <c r="T5" s="547"/>
      <c r="U5" s="547"/>
      <c r="V5" s="583"/>
      <c r="W5" s="38"/>
      <c r="X5" s="21" t="s">
        <v>225</v>
      </c>
      <c r="Y5" s="22" t="s">
        <v>266</v>
      </c>
      <c r="Z5" s="23" t="s">
        <v>267</v>
      </c>
    </row>
    <row r="6" spans="1:26" ht="29.25" customHeight="1" x14ac:dyDescent="0.35">
      <c r="A6" s="540" t="s">
        <v>219</v>
      </c>
      <c r="B6" s="540" t="s">
        <v>220</v>
      </c>
      <c r="C6" s="540" t="s">
        <v>268</v>
      </c>
      <c r="D6" s="540" t="s">
        <v>269</v>
      </c>
      <c r="E6" s="542" t="s">
        <v>270</v>
      </c>
      <c r="F6" s="573" t="s">
        <v>30</v>
      </c>
      <c r="G6" s="574"/>
      <c r="H6" s="574"/>
      <c r="I6" s="542"/>
      <c r="J6" s="544" t="s">
        <v>313</v>
      </c>
      <c r="K6" s="545"/>
      <c r="L6" s="545"/>
      <c r="M6" s="545"/>
      <c r="N6" s="546"/>
      <c r="O6" s="544" t="s">
        <v>314</v>
      </c>
      <c r="P6" s="545"/>
      <c r="Q6" s="545"/>
      <c r="R6" s="546"/>
      <c r="S6" s="550"/>
      <c r="T6" s="547"/>
      <c r="U6" s="547"/>
      <c r="V6" s="583"/>
      <c r="W6" s="38"/>
      <c r="X6" s="237" t="s">
        <v>233</v>
      </c>
      <c r="Y6" s="28">
        <v>0.01</v>
      </c>
      <c r="Z6" s="27">
        <v>0.2</v>
      </c>
    </row>
    <row r="7" spans="1:26" s="38" customFormat="1" ht="68.25" customHeight="1" thickBot="1" x14ac:dyDescent="0.4">
      <c r="A7" s="541"/>
      <c r="B7" s="541"/>
      <c r="C7" s="541"/>
      <c r="D7" s="541"/>
      <c r="E7" s="543"/>
      <c r="F7" s="49" t="s">
        <v>271</v>
      </c>
      <c r="G7" s="136" t="s">
        <v>272</v>
      </c>
      <c r="H7" s="136" t="s">
        <v>363</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4" t="s">
        <v>277</v>
      </c>
      <c r="X7" s="238" t="s">
        <v>236</v>
      </c>
      <c r="Y7" s="28">
        <v>0.21</v>
      </c>
      <c r="Z7" s="27">
        <v>0.4</v>
      </c>
    </row>
    <row r="8" spans="1:26" ht="272.25" customHeight="1" thickBot="1" x14ac:dyDescent="0.4">
      <c r="A8" s="557" t="str">
        <f>'2 CONTEXTO E IDENTIFICACIÓN'!A9</f>
        <v>R1</v>
      </c>
      <c r="B8" s="560" t="str">
        <f>+'2 CONTEXTO E IDENTIFICACIÓN'!J9</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C8" s="563">
        <f>+'3 PROBABIL E IMPACTO INHERENTE'!E9</f>
        <v>0.6</v>
      </c>
      <c r="D8" s="566">
        <f>+'3 PROBABIL E IMPACTO INHERENTE'!M9</f>
        <v>0.6</v>
      </c>
      <c r="E8" s="341">
        <v>1</v>
      </c>
      <c r="F8" s="353" t="s">
        <v>396</v>
      </c>
      <c r="G8" s="353" t="s">
        <v>397</v>
      </c>
      <c r="H8" s="389" t="s">
        <v>411</v>
      </c>
      <c r="I8" s="383" t="str">
        <f>+CONCATENATE(F8," ",G8," ",H8)</f>
        <v>El Gerente de Produccion Revisa mensualmente la ejecución de los contratos de suministro a cargo de la Gerencia a través del informe de trazabilidad de las materias primas, materiales y productos terminados, con el fin de gestionar oportunamente las modificaciones contractuales o iniciar los trámites precontractuales requeridos para garantizar la continuidad del suministro de mezclas; dicha revisión se documenta mediante acta de la mesa de trabajo.
En caso de presentarse o identificar novedades que afecten significativamente el despacho, se escala al subdirector de producción y apoyo logistico para toma de decisiones.</v>
      </c>
      <c r="J8" s="52" t="s">
        <v>100</v>
      </c>
      <c r="K8" s="345">
        <f>+IFERROR(VLOOKUP($J8,'10 FORMULAS'!$B$51:$C$53,2,0),"")</f>
        <v>0.25</v>
      </c>
      <c r="L8" s="345" t="str">
        <f>+IF(J8="Preventivo","Probabilidad",IF(J8="Detectivo","Probabilidad",IF(#REF!="Correctivo","Impacto","")))</f>
        <v>Probabilidad</v>
      </c>
      <c r="M8" s="346" t="s">
        <v>112</v>
      </c>
      <c r="N8" s="345">
        <f>+IFERROR(VLOOKUP($M8,'10 FORMULAS'!$B$54:$C$55,2,0),"")</f>
        <v>0.15</v>
      </c>
      <c r="O8" s="347" t="s">
        <v>310</v>
      </c>
      <c r="P8" s="347" t="s">
        <v>203</v>
      </c>
      <c r="Q8" s="347" t="s">
        <v>104</v>
      </c>
      <c r="R8" s="347" t="s">
        <v>105</v>
      </c>
      <c r="S8" s="345">
        <f t="shared" ref="S8:S39" si="0">+IFERROR($K8+$N8,"")</f>
        <v>0.4</v>
      </c>
      <c r="T8" s="345">
        <f>+IFERROR(C8*S8,"")</f>
        <v>0.24</v>
      </c>
      <c r="U8" s="345">
        <f>+IFERROR(C8-T8,"")</f>
        <v>0.36</v>
      </c>
      <c r="V8" s="577">
        <v>0.25</v>
      </c>
      <c r="W8" s="38"/>
      <c r="X8" s="239" t="s">
        <v>240</v>
      </c>
      <c r="Y8" s="28">
        <v>0.41</v>
      </c>
      <c r="Z8" s="27">
        <v>0.6</v>
      </c>
    </row>
    <row r="9" spans="1:26" ht="225" x14ac:dyDescent="0.35">
      <c r="A9" s="558"/>
      <c r="B9" s="561"/>
      <c r="C9" s="564"/>
      <c r="D9" s="567"/>
      <c r="E9" s="278">
        <v>2</v>
      </c>
      <c r="F9" s="353" t="s">
        <v>396</v>
      </c>
      <c r="G9" s="329" t="s">
        <v>398</v>
      </c>
      <c r="H9" s="390" t="s">
        <v>407</v>
      </c>
      <c r="I9" s="384" t="str">
        <f t="shared" ref="I9:I71" si="1">+CONCATENATE(F9," ",G9," ",H9)</f>
        <v>El Gerente de Produccion Compara mensualmente el reporte de avance y las variaciones de las metas institucionales de la Gerencia de Intervención con el Plan Anual de Adquisiciones a su cargo, con el fin de identificar oportunamente variaciones en la demanda de recursos y soportar la toma de decisiones relacionadas con la gestión contractual y el ajuste de la capacidad productiva; dicha actividad se documenta mediante acta de mesa de trabajo.
En caso de presentarse o identificar novedades que afecten significativamente el volumen, se escala al subdirector de producción y apoyo logistico para toma de decisiones.</v>
      </c>
      <c r="J9" s="388" t="s">
        <v>111</v>
      </c>
      <c r="K9" s="232">
        <f>+IFERROR(VLOOKUP($J9,'10 FORMULAS'!$B$51:$C$53,2,0),"")</f>
        <v>0.15</v>
      </c>
      <c r="L9" s="232" t="str">
        <f>+IF(J9="Preventivo","Probabilidad",IF(J9="Detectivo","Probabilidad",IF(#REF!="Correctivo","Impacto","")))</f>
        <v>Probabilidad</v>
      </c>
      <c r="M9" s="279" t="s">
        <v>112</v>
      </c>
      <c r="N9" s="232">
        <f>+IFERROR(VLOOKUP($M9,'10 FORMULAS'!$B$54:$C$55,2,0),"")</f>
        <v>0.15</v>
      </c>
      <c r="O9" s="280" t="s">
        <v>310</v>
      </c>
      <c r="P9" s="280" t="s">
        <v>203</v>
      </c>
      <c r="Q9" s="280" t="s">
        <v>104</v>
      </c>
      <c r="R9" s="280" t="s">
        <v>105</v>
      </c>
      <c r="S9" s="232">
        <f t="shared" si="0"/>
        <v>0.3</v>
      </c>
      <c r="T9" s="232">
        <f>+IFERROR(U8*S9,"")</f>
        <v>0.108</v>
      </c>
      <c r="U9" s="232">
        <f>+IFERROR(U8-T9,"")</f>
        <v>0.252</v>
      </c>
      <c r="V9" s="578"/>
      <c r="W9" s="38"/>
      <c r="X9" s="32" t="s">
        <v>244</v>
      </c>
      <c r="Y9" s="28">
        <v>0.61</v>
      </c>
      <c r="Z9" s="27">
        <v>0.8</v>
      </c>
    </row>
    <row r="10" spans="1:26" ht="21.75" customHeight="1" x14ac:dyDescent="0.35">
      <c r="A10" s="558"/>
      <c r="B10" s="561"/>
      <c r="C10" s="564"/>
      <c r="D10" s="567"/>
      <c r="E10" s="278">
        <v>3</v>
      </c>
      <c r="F10" s="285"/>
      <c r="G10" s="286"/>
      <c r="H10" s="391"/>
      <c r="I10" s="384" t="str">
        <f t="shared" si="1"/>
        <v xml:space="preserve">  </v>
      </c>
      <c r="J10" s="194"/>
      <c r="K10" s="232" t="str">
        <f>+IFERROR(VLOOKUP($J10,'10 FORMULAS'!$B$51:$C$53,2,0),"")</f>
        <v/>
      </c>
      <c r="L10" s="232" t="e">
        <f>+IF(J10="Preventivo","Probabilidad",IF(J10="Detectivo","Probabilidad",IF(#REF!="Correctivo","Impacto","")))</f>
        <v>#REF!</v>
      </c>
      <c r="M10" s="279"/>
      <c r="N10" s="232" t="str">
        <f>+IFERROR(VLOOKUP($M10,'10 FORMULAS'!$B$54:$C$55,2,0),"")</f>
        <v/>
      </c>
      <c r="O10" s="280"/>
      <c r="P10" s="280"/>
      <c r="Q10" s="280"/>
      <c r="R10" s="280"/>
      <c r="S10" s="232" t="str">
        <f t="shared" si="0"/>
        <v/>
      </c>
      <c r="T10" s="232" t="str">
        <f>+IFERROR(U9*S10,"")</f>
        <v/>
      </c>
      <c r="U10" s="232" t="str">
        <f>+IFERROR(U9-T10,"")</f>
        <v/>
      </c>
      <c r="V10" s="578"/>
      <c r="W10" s="38"/>
      <c r="X10" s="240" t="s">
        <v>248</v>
      </c>
      <c r="Y10" s="28">
        <v>0.81</v>
      </c>
      <c r="Z10" s="27">
        <v>1</v>
      </c>
    </row>
    <row r="11" spans="1:26" ht="21.75" customHeight="1" x14ac:dyDescent="0.35">
      <c r="A11" s="558"/>
      <c r="B11" s="561"/>
      <c r="C11" s="564"/>
      <c r="D11" s="567"/>
      <c r="E11" s="278">
        <v>4</v>
      </c>
      <c r="F11" s="285"/>
      <c r="G11" s="286"/>
      <c r="H11" s="391"/>
      <c r="I11" s="384"/>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c r="S11" s="232" t="str">
        <f t="shared" si="0"/>
        <v/>
      </c>
      <c r="T11" s="232" t="str">
        <f>+IFERROR(U10*S11,"")</f>
        <v/>
      </c>
      <c r="U11" s="232" t="str">
        <f>+IFERROR(U10-T11,"")</f>
        <v/>
      </c>
      <c r="V11" s="578"/>
      <c r="W11" s="38"/>
      <c r="X11" s="228"/>
      <c r="Y11" s="228"/>
      <c r="Z11" s="228"/>
    </row>
    <row r="12" spans="1:26" ht="21.75" customHeight="1" x14ac:dyDescent="0.35">
      <c r="A12" s="558"/>
      <c r="B12" s="561"/>
      <c r="C12" s="564"/>
      <c r="D12" s="567"/>
      <c r="E12" s="278">
        <v>5</v>
      </c>
      <c r="F12" s="285"/>
      <c r="G12" s="286"/>
      <c r="H12" s="391"/>
      <c r="I12" s="384" t="str">
        <f t="shared" si="1"/>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0"/>
        <v/>
      </c>
      <c r="T12" s="232" t="str">
        <f>+IFERROR(U11*S12,"")</f>
        <v/>
      </c>
      <c r="U12" s="232" t="str">
        <f>+IFERROR(U11-T12,"")</f>
        <v/>
      </c>
      <c r="V12" s="578"/>
      <c r="W12" s="38"/>
      <c r="X12" s="228"/>
      <c r="Y12" s="228"/>
      <c r="Z12" s="228"/>
    </row>
    <row r="13" spans="1:26" ht="21.75" customHeight="1" thickBot="1" x14ac:dyDescent="0.4">
      <c r="A13" s="559"/>
      <c r="B13" s="562"/>
      <c r="C13" s="565"/>
      <c r="D13" s="568"/>
      <c r="E13" s="281">
        <v>6</v>
      </c>
      <c r="F13" s="287"/>
      <c r="G13" s="288"/>
      <c r="H13" s="392"/>
      <c r="I13" s="385" t="str">
        <f t="shared" si="1"/>
        <v xml:space="preserve">  </v>
      </c>
      <c r="J13" s="195"/>
      <c r="K13" s="349" t="str">
        <f>+IFERROR(VLOOKUP($J13,'10 FORMULAS'!$B$51:$C$53,2,0),"")</f>
        <v/>
      </c>
      <c r="L13" s="349" t="e">
        <f>+IF(J13="Preventivo","Probabilidad",IF(J13="Detectivo","Probabilidad",IF(#REF!="Correctivo","Impacto","")))</f>
        <v>#REF!</v>
      </c>
      <c r="M13" s="350"/>
      <c r="N13" s="349" t="str">
        <f>+IFERROR(VLOOKUP($M13,'10 FORMULAS'!$B$54:$C$55,2,0),"")</f>
        <v/>
      </c>
      <c r="O13" s="351"/>
      <c r="P13" s="351"/>
      <c r="Q13" s="351"/>
      <c r="R13" s="351"/>
      <c r="S13" s="349" t="str">
        <f t="shared" si="0"/>
        <v/>
      </c>
      <c r="T13" s="349" t="str">
        <f>+IFERROR(U12*S13,"")</f>
        <v/>
      </c>
      <c r="U13" s="349" t="str">
        <f>+IFERROR(U12-T13,"")</f>
        <v/>
      </c>
      <c r="V13" s="579"/>
      <c r="W13" s="38"/>
      <c r="X13" s="228"/>
      <c r="Y13" s="228"/>
      <c r="Z13" s="228"/>
    </row>
    <row r="14" spans="1:26" ht="258.64999999999998" customHeight="1" x14ac:dyDescent="0.35">
      <c r="A14" s="569" t="str">
        <f>'2 CONTEXTO E IDENTIFICACIÓN'!A10</f>
        <v>R2</v>
      </c>
      <c r="B14" s="571" t="str">
        <f>+'2 CONTEXTO E IDENTIFICACIÓN'!J10</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C14" s="586">
        <f>+'3 PROBABIL E IMPACTO INHERENTE'!E10</f>
        <v>0.6</v>
      </c>
      <c r="D14" s="576">
        <f>+'3 PROBABIL E IMPACTO INHERENTE'!M10</f>
        <v>0.6</v>
      </c>
      <c r="E14" s="282">
        <v>1</v>
      </c>
      <c r="F14" s="352" t="s">
        <v>399</v>
      </c>
      <c r="G14" s="352" t="s">
        <v>397</v>
      </c>
      <c r="H14" s="393" t="s">
        <v>406</v>
      </c>
      <c r="I14" s="386" t="str">
        <f t="shared" si="1"/>
        <v>El profesional lider de produccion Revisa la exactitud en PRO-DI-001 donde se registran las ordenes de producción y los documentos soporte de materias primas por pedido a corte mensual. Registrando la trazabilidad en el acta de la mesa de trabajo con el Gerente de producción.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v>
      </c>
      <c r="J14" s="254" t="s">
        <v>100</v>
      </c>
      <c r="K14" s="338">
        <f>+IFERROR(VLOOKUP($J14,'10 FORMULAS'!$B$51:$C$53,2,0),"")</f>
        <v>0.25</v>
      </c>
      <c r="L14" s="338" t="str">
        <f>+IF(J14="Preventivo","Probabilidad",IF(J14="Detectivo","Probabilidad",IF(#REF!="Correctivo","Impacto","")))</f>
        <v>Probabilidad</v>
      </c>
      <c r="M14" s="339" t="s">
        <v>112</v>
      </c>
      <c r="N14" s="338">
        <f>+IFERROR(VLOOKUP($M14,'10 FORMULAS'!$B$54:$C$55,2,0),"")</f>
        <v>0.15</v>
      </c>
      <c r="O14" s="340" t="s">
        <v>102</v>
      </c>
      <c r="P14" s="340" t="s">
        <v>203</v>
      </c>
      <c r="Q14" s="340" t="s">
        <v>104</v>
      </c>
      <c r="R14" s="340" t="s">
        <v>105</v>
      </c>
      <c r="S14" s="338">
        <f t="shared" si="0"/>
        <v>0.4</v>
      </c>
      <c r="T14" s="338">
        <f>+IFERROR(C14*S14,"")</f>
        <v>0.24</v>
      </c>
      <c r="U14" s="338">
        <f>+IFERROR(C14-T14,"")</f>
        <v>0.36</v>
      </c>
      <c r="V14" s="580">
        <v>0.25</v>
      </c>
      <c r="W14" s="38"/>
      <c r="X14" s="228"/>
      <c r="Y14" s="229"/>
      <c r="Z14" s="229"/>
    </row>
    <row r="15" spans="1:26" ht="226.4" customHeight="1" x14ac:dyDescent="0.35">
      <c r="A15" s="558"/>
      <c r="B15" s="561"/>
      <c r="C15" s="586"/>
      <c r="D15" s="567"/>
      <c r="E15" s="278">
        <v>2</v>
      </c>
      <c r="F15" s="330" t="s">
        <v>400</v>
      </c>
      <c r="G15" s="331" t="s">
        <v>401</v>
      </c>
      <c r="H15" s="394" t="s">
        <v>408</v>
      </c>
      <c r="I15" s="384" t="str">
        <f t="shared" si="1"/>
        <v>El gerente de produccion Verifica mensualmente los avances de ejecución reportados en los informes de supervisión de los contratos de suministro de materias primas de la Gerencia, registrando la trazabilidad mediante el excel de control.
De encontrar diferencias el Gerente de producción solicita las verificaciones correspondientes respecto a los informes de supervisión de los contratos de materias primas y la corroboración de báscula de entrada, para identificar el faltante y escalar al área correspondiente para iniciar la investigación.</v>
      </c>
      <c r="J15" s="194" t="s">
        <v>111</v>
      </c>
      <c r="K15" s="232">
        <f>+IFERROR(VLOOKUP($J15,'10 FORMULAS'!$B$51:$C$53,2,0),"")</f>
        <v>0.15</v>
      </c>
      <c r="L15" s="232" t="str">
        <f>+IF(J15="Preventivo","Probabilidad",IF(J15="Detectivo","Probabilidad",IF(#REF!="Correctivo","Impacto","")))</f>
        <v>Probabilidad</v>
      </c>
      <c r="M15" s="279" t="s">
        <v>112</v>
      </c>
      <c r="N15" s="232">
        <f>+IFERROR(VLOOKUP($M15,'10 FORMULAS'!$B$54:$C$55,2,0),"")</f>
        <v>0.15</v>
      </c>
      <c r="O15" s="280" t="s">
        <v>310</v>
      </c>
      <c r="P15" s="280" t="s">
        <v>203</v>
      </c>
      <c r="Q15" s="280" t="s">
        <v>104</v>
      </c>
      <c r="R15" s="280" t="s">
        <v>105</v>
      </c>
      <c r="S15" s="232">
        <f t="shared" si="0"/>
        <v>0.3</v>
      </c>
      <c r="T15" s="232">
        <f>+IFERROR(U14*S15,"")</f>
        <v>0.108</v>
      </c>
      <c r="U15" s="232">
        <f>+IFERROR(U14-T15,"")</f>
        <v>0.252</v>
      </c>
      <c r="V15" s="581"/>
      <c r="W15" s="38"/>
      <c r="X15" s="228"/>
      <c r="Y15" s="229"/>
      <c r="Z15" s="229"/>
    </row>
    <row r="16" spans="1:26" ht="29.5" customHeight="1" x14ac:dyDescent="0.35">
      <c r="A16" s="558"/>
      <c r="B16" s="561"/>
      <c r="C16" s="586"/>
      <c r="D16" s="567"/>
      <c r="E16" s="278">
        <v>3</v>
      </c>
      <c r="F16" s="258"/>
      <c r="G16" s="194"/>
      <c r="H16" s="395"/>
      <c r="I16" s="384" t="str">
        <f t="shared" si="1"/>
        <v xml:space="preserve">  </v>
      </c>
      <c r="J16" s="194"/>
      <c r="K16" s="232" t="str">
        <f>+IFERROR(VLOOKUP($J16,'10 FORMULAS'!$B$51:$C$53,2,0),"")</f>
        <v/>
      </c>
      <c r="L16" s="232" t="e">
        <f>+IF(J16="Preventivo","Probabilidad",IF(J16="Detectivo","Probabilidad",IF(#REF!="Correctivo","Impacto","")))</f>
        <v>#REF!</v>
      </c>
      <c r="M16" s="279"/>
      <c r="N16" s="232" t="str">
        <f>+IFERROR(VLOOKUP($M16,'10 FORMULAS'!$B$54:$C$55,2,0),"")</f>
        <v/>
      </c>
      <c r="O16" s="280"/>
      <c r="P16" s="280"/>
      <c r="Q16" s="280"/>
      <c r="R16" s="280"/>
      <c r="S16" s="232" t="str">
        <f t="shared" si="0"/>
        <v/>
      </c>
      <c r="T16" s="232" t="str">
        <f>+IFERROR(U15*S16,"")</f>
        <v/>
      </c>
      <c r="U16" s="232" t="str">
        <f>+IFERROR(U15-T16,"")</f>
        <v/>
      </c>
      <c r="V16" s="581"/>
      <c r="W16" s="38"/>
      <c r="X16" s="228"/>
      <c r="Y16" s="229"/>
      <c r="Z16" s="229"/>
    </row>
    <row r="17" spans="1:26" ht="29.5" customHeight="1" x14ac:dyDescent="0.35">
      <c r="A17" s="570"/>
      <c r="B17" s="572"/>
      <c r="C17" s="586"/>
      <c r="D17" s="587"/>
      <c r="E17" s="278">
        <v>4</v>
      </c>
      <c r="F17" s="260"/>
      <c r="G17" s="255"/>
      <c r="H17" s="396"/>
      <c r="I17" s="384" t="str">
        <f t="shared" si="1"/>
        <v xml:space="preserve">  </v>
      </c>
      <c r="J17" s="194"/>
      <c r="K17" s="232" t="str">
        <f>+IFERROR(VLOOKUP($J17,'10 FORMULAS'!$B$51:$C$53,2,0),"")</f>
        <v/>
      </c>
      <c r="L17" s="232" t="e">
        <f>+IF(J17="Preventivo","Probabilidad",IF(J17="Detectivo","Probabilidad",IF(#REF!="Correctivo","Impacto","")))</f>
        <v>#REF!</v>
      </c>
      <c r="M17" s="279"/>
      <c r="N17" s="232" t="str">
        <f>+IFERROR(VLOOKUP($M17,'10 FORMULAS'!$B$54:$C$55,2,0),"")</f>
        <v/>
      </c>
      <c r="O17" s="280"/>
      <c r="P17" s="280"/>
      <c r="Q17" s="280"/>
      <c r="R17" s="280"/>
      <c r="S17" s="232" t="str">
        <f t="shared" si="0"/>
        <v/>
      </c>
      <c r="T17" s="232" t="str">
        <f>+IFERROR(U16*S17,"")</f>
        <v/>
      </c>
      <c r="U17" s="232" t="str">
        <f>+IFERROR(U16-T17,"")</f>
        <v/>
      </c>
      <c r="V17" s="582"/>
      <c r="W17" s="38"/>
      <c r="X17" s="228"/>
      <c r="Y17" s="229"/>
      <c r="Z17" s="229"/>
    </row>
    <row r="18" spans="1:26" ht="29.5" customHeight="1" x14ac:dyDescent="0.35">
      <c r="A18" s="570"/>
      <c r="B18" s="572"/>
      <c r="C18" s="586"/>
      <c r="D18" s="587"/>
      <c r="E18" s="278">
        <v>5</v>
      </c>
      <c r="F18" s="260"/>
      <c r="G18" s="255"/>
      <c r="H18" s="396"/>
      <c r="I18" s="384" t="str">
        <f t="shared" si="1"/>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0"/>
        <v/>
      </c>
      <c r="T18" s="232" t="str">
        <f>+IFERROR(U17*S18,"")</f>
        <v/>
      </c>
      <c r="U18" s="232" t="str">
        <f>+IFERROR(U17-T18,"")</f>
        <v/>
      </c>
      <c r="V18" s="582"/>
      <c r="W18" s="38"/>
      <c r="X18" s="228"/>
      <c r="Y18" s="229"/>
      <c r="Z18" s="229"/>
    </row>
    <row r="19" spans="1:26" ht="29.5" customHeight="1" thickBot="1" x14ac:dyDescent="0.4">
      <c r="A19" s="570"/>
      <c r="B19" s="572"/>
      <c r="C19" s="586"/>
      <c r="D19" s="587"/>
      <c r="E19" s="333">
        <v>6</v>
      </c>
      <c r="F19" s="260"/>
      <c r="G19" s="255"/>
      <c r="H19" s="396"/>
      <c r="I19" s="387" t="str">
        <f t="shared" si="1"/>
        <v xml:space="preserve">  </v>
      </c>
      <c r="J19" s="255"/>
      <c r="K19" s="334" t="str">
        <f>+IFERROR(VLOOKUP($J19,'10 FORMULAS'!$B$51:$C$53,2,0),"")</f>
        <v/>
      </c>
      <c r="L19" s="334" t="e">
        <f>+IF(J19="Preventivo","Probabilidad",IF(J19="Detectivo","Probabilidad",IF(#REF!="Correctivo","Impacto","")))</f>
        <v>#REF!</v>
      </c>
      <c r="M19" s="335"/>
      <c r="N19" s="334" t="str">
        <f>+IFERROR(VLOOKUP($M19,'10 FORMULAS'!$B$54:$C$55,2,0),"")</f>
        <v/>
      </c>
      <c r="O19" s="336"/>
      <c r="P19" s="336"/>
      <c r="Q19" s="336"/>
      <c r="R19" s="336"/>
      <c r="S19" s="334" t="str">
        <f t="shared" si="0"/>
        <v/>
      </c>
      <c r="T19" s="334" t="str">
        <f>+IFERROR(U18*S19,"")</f>
        <v/>
      </c>
      <c r="U19" s="334" t="str">
        <f>+IFERROR(U18-T19,"")</f>
        <v/>
      </c>
      <c r="V19" s="582"/>
      <c r="W19" s="38"/>
    </row>
    <row r="20" spans="1:26" ht="180" customHeight="1" x14ac:dyDescent="0.35">
      <c r="A20" s="557" t="str">
        <f>'2 CONTEXTO E IDENTIFICACIÓN'!A11</f>
        <v>R3</v>
      </c>
      <c r="B20" s="560" t="str">
        <f>+'2 CONTEXTO E IDENTIFICACIÓN'!J11</f>
        <v>Posibilidad de perdida de integridad por falta de continuidad de la trazabilidad de produccion a causa de  la alteración o modificación no autorizada de la informacion de la bitacora de produccion</v>
      </c>
      <c r="C20" s="563">
        <f>+'3 PROBABIL E IMPACTO INHERENTE'!E11</f>
        <v>0.6</v>
      </c>
      <c r="D20" s="566">
        <f>+'3 PROBABIL E IMPACTO INHERENTE'!M11</f>
        <v>0.6</v>
      </c>
      <c r="E20" s="341">
        <v>1</v>
      </c>
      <c r="F20" s="342" t="s">
        <v>402</v>
      </c>
      <c r="G20" s="343" t="s">
        <v>403</v>
      </c>
      <c r="H20" s="397" t="s">
        <v>404</v>
      </c>
      <c r="I20" s="383" t="str">
        <f t="shared" si="1"/>
        <v>El lider de produccion Valida mensualmente que los backups de la bitácora hayan sido realizados correctamente y estén completos, esta validación debe incluir la revisión de la correcta ejecución de los respaldos, asegurándose de que no haya errores ni omisiones, y garantizando que la información esté completamente respaldada</v>
      </c>
      <c r="J20" s="52" t="s">
        <v>111</v>
      </c>
      <c r="K20" s="345">
        <f>+IFERROR(VLOOKUP($J20,'10 FORMULAS'!$B$51:$C$53,2,0),"")</f>
        <v>0.15</v>
      </c>
      <c r="L20" s="345" t="str">
        <f>+IF(J20="Preventivo","Probabilidad",IF(J20="Detectivo","Probabilidad",IF(#REF!="Correctivo","Impacto","")))</f>
        <v>Probabilidad</v>
      </c>
      <c r="M20" s="346" t="s">
        <v>112</v>
      </c>
      <c r="N20" s="345">
        <f>+IFERROR(VLOOKUP($M20,'10 FORMULAS'!$B$54:$C$55,2,0),"")</f>
        <v>0.15</v>
      </c>
      <c r="O20" s="347" t="s">
        <v>102</v>
      </c>
      <c r="P20" s="347" t="s">
        <v>203</v>
      </c>
      <c r="Q20" s="347" t="s">
        <v>309</v>
      </c>
      <c r="R20" s="347" t="s">
        <v>105</v>
      </c>
      <c r="S20" s="345">
        <f t="shared" si="0"/>
        <v>0.3</v>
      </c>
      <c r="T20" s="345">
        <f t="shared" ref="T20:T51" si="2">+IFERROR(C20*S20,"")</f>
        <v>0.18</v>
      </c>
      <c r="U20" s="345">
        <f>+IFERROR(C20-T20,"")</f>
        <v>0.42</v>
      </c>
      <c r="V20" s="577">
        <v>0.17</v>
      </c>
      <c r="W20" s="38"/>
      <c r="X20" s="228"/>
      <c r="Y20" s="229"/>
      <c r="Z20" s="229"/>
    </row>
    <row r="21" spans="1:26" ht="139.75" customHeight="1" x14ac:dyDescent="0.35">
      <c r="A21" s="558"/>
      <c r="B21" s="561"/>
      <c r="C21" s="564"/>
      <c r="D21" s="567"/>
      <c r="E21" s="278">
        <v>2</v>
      </c>
      <c r="F21" s="330" t="s">
        <v>400</v>
      </c>
      <c r="G21" s="332" t="s">
        <v>401</v>
      </c>
      <c r="H21" s="394" t="s">
        <v>405</v>
      </c>
      <c r="I21" s="384" t="str">
        <f t="shared" si="1"/>
        <v>El gerente de produccion Verifica mesualmente la continuidad de los back ups de la bitacora con volumenes totales producidos y/ despachados con los valores totales del informe de produccion. De encontrar desviaciones por no disponibilidad del mismo solicita la generacion de back up adicional</v>
      </c>
      <c r="J21" s="194" t="s">
        <v>111</v>
      </c>
      <c r="K21" s="232">
        <f>+IFERROR(VLOOKUP($J21,'10 FORMULAS'!$B$51:$C$53,2,0),"")</f>
        <v>0.15</v>
      </c>
      <c r="L21" s="232" t="str">
        <f>+IF(J21="Preventivo","Probabilidad",IF(J21="Detectivo","Probabilidad",IF(#REF!="Correctivo","Impacto","")))</f>
        <v>Probabilidad</v>
      </c>
      <c r="M21" s="279" t="s">
        <v>112</v>
      </c>
      <c r="N21" s="232">
        <f>+IFERROR(VLOOKUP($M21,'10 FORMULAS'!$B$54:$C$55,2,0),"")</f>
        <v>0.15</v>
      </c>
      <c r="O21" s="280" t="s">
        <v>102</v>
      </c>
      <c r="P21" s="280" t="s">
        <v>203</v>
      </c>
      <c r="Q21" s="280" t="s">
        <v>309</v>
      </c>
      <c r="R21" s="280" t="s">
        <v>105</v>
      </c>
      <c r="S21" s="232">
        <f t="shared" si="0"/>
        <v>0.3</v>
      </c>
      <c r="T21" s="232">
        <f>+IFERROR(U20*S21,"")</f>
        <v>0.126</v>
      </c>
      <c r="U21" s="232">
        <f>+IFERROR(S20-T21,"")</f>
        <v>0.17399999999999999</v>
      </c>
      <c r="V21" s="578"/>
      <c r="W21" s="38"/>
      <c r="X21" s="228"/>
      <c r="Y21" s="229"/>
      <c r="Z21" s="229"/>
    </row>
    <row r="22" spans="1:26" ht="29.5" customHeight="1" x14ac:dyDescent="0.35">
      <c r="A22" s="558"/>
      <c r="B22" s="561"/>
      <c r="C22" s="564"/>
      <c r="D22" s="567"/>
      <c r="E22" s="278">
        <v>3</v>
      </c>
      <c r="F22" s="258"/>
      <c r="G22" s="194"/>
      <c r="H22" s="395"/>
      <c r="I22" s="384" t="str">
        <f t="shared" si="1"/>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0"/>
        <v/>
      </c>
      <c r="T22" s="232" t="str">
        <f t="shared" si="2"/>
        <v/>
      </c>
      <c r="U22" s="232" t="str">
        <f t="shared" ref="U22:U51" si="3">+IFERROR(S22-T22,"")</f>
        <v/>
      </c>
      <c r="V22" s="578"/>
      <c r="W22" s="38"/>
      <c r="X22" s="228"/>
      <c r="Y22" s="229"/>
      <c r="Z22" s="229"/>
    </row>
    <row r="23" spans="1:26" ht="29.5" customHeight="1" x14ac:dyDescent="0.35">
      <c r="A23" s="558"/>
      <c r="B23" s="561"/>
      <c r="C23" s="564"/>
      <c r="D23" s="567"/>
      <c r="E23" s="278">
        <v>4</v>
      </c>
      <c r="F23" s="258"/>
      <c r="G23" s="194"/>
      <c r="H23" s="194"/>
      <c r="I23" s="221" t="str">
        <f t="shared" si="1"/>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0"/>
        <v/>
      </c>
      <c r="T23" s="232" t="str">
        <f t="shared" si="2"/>
        <v/>
      </c>
      <c r="U23" s="232" t="str">
        <f t="shared" si="3"/>
        <v/>
      </c>
      <c r="V23" s="578"/>
      <c r="W23" s="38"/>
      <c r="X23" s="228"/>
      <c r="Y23" s="229"/>
      <c r="Z23" s="229"/>
    </row>
    <row r="24" spans="1:26" ht="29.5" customHeight="1" x14ac:dyDescent="0.35">
      <c r="A24" s="558"/>
      <c r="B24" s="561"/>
      <c r="C24" s="564"/>
      <c r="D24" s="567"/>
      <c r="E24" s="278">
        <v>5</v>
      </c>
      <c r="F24" s="258"/>
      <c r="G24" s="194"/>
      <c r="H24" s="194"/>
      <c r="I24" s="221" t="str">
        <f t="shared" si="1"/>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0"/>
        <v/>
      </c>
      <c r="T24" s="232" t="str">
        <f t="shared" si="2"/>
        <v/>
      </c>
      <c r="U24" s="232" t="str">
        <f t="shared" si="3"/>
        <v/>
      </c>
      <c r="V24" s="578"/>
      <c r="W24" s="38"/>
      <c r="X24" s="228"/>
      <c r="Y24" s="229"/>
      <c r="Z24" s="229"/>
    </row>
    <row r="25" spans="1:26" ht="29.5" customHeight="1" thickBot="1" x14ac:dyDescent="0.4">
      <c r="A25" s="559"/>
      <c r="B25" s="562"/>
      <c r="C25" s="565"/>
      <c r="D25" s="568"/>
      <c r="E25" s="281">
        <v>6</v>
      </c>
      <c r="F25" s="261"/>
      <c r="G25" s="195"/>
      <c r="H25" s="195"/>
      <c r="I25" s="348" t="str">
        <f t="shared" si="1"/>
        <v xml:space="preserve">  </v>
      </c>
      <c r="J25" s="195"/>
      <c r="K25" s="349" t="str">
        <f>+IFERROR(VLOOKUP($J25,'10 FORMULAS'!$B$51:$C$53,2,0),"")</f>
        <v/>
      </c>
      <c r="L25" s="349" t="e">
        <f>+IF(J25="Preventivo","Probabilidad",IF(J25="Detectivo","Probabilidad",IF(#REF!="Correctivo","Impacto","")))</f>
        <v>#REF!</v>
      </c>
      <c r="M25" s="350"/>
      <c r="N25" s="349" t="str">
        <f>+IFERROR(VLOOKUP($M25,'10 FORMULAS'!$B$54:$C$55,2,0),"")</f>
        <v/>
      </c>
      <c r="O25" s="351"/>
      <c r="P25" s="351"/>
      <c r="Q25" s="351"/>
      <c r="R25" s="351"/>
      <c r="S25" s="349" t="str">
        <f t="shared" si="0"/>
        <v/>
      </c>
      <c r="T25" s="349" t="str">
        <f t="shared" si="2"/>
        <v/>
      </c>
      <c r="U25" s="349" t="str">
        <f t="shared" si="3"/>
        <v/>
      </c>
      <c r="V25" s="579"/>
      <c r="W25" s="38"/>
    </row>
    <row r="26" spans="1:26" ht="29.5" customHeight="1" x14ac:dyDescent="0.35">
      <c r="A26" s="557" t="str">
        <f>'2 CONTEXTO E IDENTIFICACIÓN'!A12</f>
        <v>R4</v>
      </c>
      <c r="B26" s="560" t="str">
        <f>+'2 CONTEXTO E IDENTIFICACIÓN'!J12</f>
        <v xml:space="preserve"> por a causa de </v>
      </c>
      <c r="C26" s="563" t="str">
        <f>+'3 PROBABIL E IMPACTO INHERENTE'!E12</f>
        <v/>
      </c>
      <c r="D26" s="566" t="str">
        <f>+'3 PROBABIL E IMPACTO INHERENTE'!M12</f>
        <v/>
      </c>
      <c r="E26" s="341">
        <v>1</v>
      </c>
      <c r="F26" s="342"/>
      <c r="G26" s="342"/>
      <c r="H26" s="342"/>
      <c r="I26" s="344" t="str">
        <f t="shared" si="1"/>
        <v xml:space="preserve">  </v>
      </c>
      <c r="J26" s="52"/>
      <c r="K26" s="345" t="str">
        <f>+IFERROR(VLOOKUP($J26,'10 FORMULAS'!$B$51:$C$53,2,0),"")</f>
        <v/>
      </c>
      <c r="L26" s="345" t="e">
        <f>+IF(J26="Preventivo","Probabilidad",IF(J26="Detectivo","Probabilidad",IF(#REF!="Correctivo","Impacto","")))</f>
        <v>#REF!</v>
      </c>
      <c r="M26" s="346"/>
      <c r="N26" s="345" t="str">
        <f>+IFERROR(VLOOKUP($M26,'10 FORMULAS'!$B$54:$C$55,2,0),"")</f>
        <v/>
      </c>
      <c r="O26" s="347"/>
      <c r="P26" s="347"/>
      <c r="Q26" s="347"/>
      <c r="R26" s="347"/>
      <c r="S26" s="345" t="str">
        <f t="shared" si="0"/>
        <v/>
      </c>
      <c r="T26" s="345" t="str">
        <f t="shared" si="2"/>
        <v/>
      </c>
      <c r="U26" s="345" t="str">
        <f>+IFERROR(C26-T26,"")</f>
        <v/>
      </c>
      <c r="V26" s="577"/>
      <c r="W26" s="38"/>
      <c r="X26" s="228"/>
      <c r="Y26" s="229"/>
      <c r="Z26" s="229"/>
    </row>
    <row r="27" spans="1:26" ht="29.5" customHeight="1" x14ac:dyDescent="0.35">
      <c r="A27" s="558"/>
      <c r="B27" s="561"/>
      <c r="C27" s="564"/>
      <c r="D27" s="567"/>
      <c r="E27" s="278">
        <v>2</v>
      </c>
      <c r="F27" s="258"/>
      <c r="G27" s="194"/>
      <c r="H27" s="194"/>
      <c r="I27" s="221" t="str">
        <f t="shared" si="1"/>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0"/>
        <v/>
      </c>
      <c r="T27" s="232" t="str">
        <f t="shared" si="2"/>
        <v/>
      </c>
      <c r="U27" s="232" t="str">
        <f t="shared" si="3"/>
        <v/>
      </c>
      <c r="V27" s="578"/>
      <c r="W27" s="38"/>
      <c r="X27" s="228"/>
      <c r="Y27" s="229"/>
      <c r="Z27" s="229"/>
    </row>
    <row r="28" spans="1:26" ht="29.5" customHeight="1" x14ac:dyDescent="0.35">
      <c r="A28" s="558"/>
      <c r="B28" s="561"/>
      <c r="C28" s="564"/>
      <c r="D28" s="567"/>
      <c r="E28" s="278">
        <v>3</v>
      </c>
      <c r="F28" s="258"/>
      <c r="G28" s="194"/>
      <c r="H28" s="194"/>
      <c r="I28" s="221" t="str">
        <f t="shared" si="1"/>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0"/>
        <v/>
      </c>
      <c r="T28" s="232" t="str">
        <f t="shared" si="2"/>
        <v/>
      </c>
      <c r="U28" s="232" t="str">
        <f t="shared" si="3"/>
        <v/>
      </c>
      <c r="V28" s="578"/>
      <c r="W28" s="38"/>
      <c r="X28" s="228"/>
      <c r="Y28" s="229"/>
      <c r="Z28" s="229"/>
    </row>
    <row r="29" spans="1:26" ht="29.5" customHeight="1" x14ac:dyDescent="0.35">
      <c r="A29" s="558"/>
      <c r="B29" s="561"/>
      <c r="C29" s="564"/>
      <c r="D29" s="567"/>
      <c r="E29" s="278">
        <v>4</v>
      </c>
      <c r="F29" s="258"/>
      <c r="G29" s="194"/>
      <c r="H29" s="194"/>
      <c r="I29" s="221" t="str">
        <f t="shared" si="1"/>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0"/>
        <v/>
      </c>
      <c r="T29" s="232" t="str">
        <f t="shared" si="2"/>
        <v/>
      </c>
      <c r="U29" s="232" t="str">
        <f t="shared" si="3"/>
        <v/>
      </c>
      <c r="V29" s="578"/>
      <c r="W29" s="38"/>
      <c r="X29" s="228"/>
      <c r="Y29" s="229"/>
      <c r="Z29" s="229"/>
    </row>
    <row r="30" spans="1:26" ht="29.5" customHeight="1" x14ac:dyDescent="0.35">
      <c r="A30" s="558"/>
      <c r="B30" s="561"/>
      <c r="C30" s="564"/>
      <c r="D30" s="567"/>
      <c r="E30" s="278">
        <v>5</v>
      </c>
      <c r="F30" s="258"/>
      <c r="G30" s="194"/>
      <c r="H30" s="194"/>
      <c r="I30" s="221" t="str">
        <f t="shared" si="1"/>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0"/>
        <v/>
      </c>
      <c r="T30" s="232" t="str">
        <f t="shared" si="2"/>
        <v/>
      </c>
      <c r="U30" s="232" t="str">
        <f t="shared" si="3"/>
        <v/>
      </c>
      <c r="V30" s="578"/>
      <c r="W30" s="38"/>
      <c r="X30" s="228"/>
      <c r="Y30" s="229"/>
      <c r="Z30" s="229"/>
    </row>
    <row r="31" spans="1:26" ht="29.5" customHeight="1" thickBot="1" x14ac:dyDescent="0.4">
      <c r="A31" s="559"/>
      <c r="B31" s="562"/>
      <c r="C31" s="565"/>
      <c r="D31" s="568"/>
      <c r="E31" s="281">
        <v>6</v>
      </c>
      <c r="F31" s="261"/>
      <c r="G31" s="195"/>
      <c r="H31" s="195"/>
      <c r="I31" s="348" t="str">
        <f t="shared" si="1"/>
        <v xml:space="preserve">  </v>
      </c>
      <c r="J31" s="195"/>
      <c r="K31" s="349" t="str">
        <f>+IFERROR(VLOOKUP($J31,'10 FORMULAS'!$B$51:$C$53,2,0),"")</f>
        <v/>
      </c>
      <c r="L31" s="349" t="e">
        <f>+IF(J31="Preventivo","Probabilidad",IF(J31="Detectivo","Probabilidad",IF(#REF!="Correctivo","Impacto","")))</f>
        <v>#REF!</v>
      </c>
      <c r="M31" s="350"/>
      <c r="N31" s="349" t="str">
        <f>+IFERROR(VLOOKUP($M31,'10 FORMULAS'!$B$54:$C$55,2,0),"")</f>
        <v/>
      </c>
      <c r="O31" s="351"/>
      <c r="P31" s="351"/>
      <c r="Q31" s="351"/>
      <c r="R31" s="351"/>
      <c r="S31" s="349" t="str">
        <f t="shared" si="0"/>
        <v/>
      </c>
      <c r="T31" s="349" t="str">
        <f t="shared" si="2"/>
        <v/>
      </c>
      <c r="U31" s="349" t="str">
        <f t="shared" si="3"/>
        <v/>
      </c>
      <c r="V31" s="579"/>
      <c r="W31" s="38"/>
    </row>
    <row r="32" spans="1:26" ht="29.5" customHeight="1" x14ac:dyDescent="0.35">
      <c r="A32" s="569" t="str">
        <f>'2 CONTEXTO E IDENTIFICACIÓN'!A13</f>
        <v>R5</v>
      </c>
      <c r="B32" s="571" t="str">
        <f>+'2 CONTEXTO E IDENTIFICACIÓN'!J13</f>
        <v xml:space="preserve"> por a causa de </v>
      </c>
      <c r="C32" s="575" t="str">
        <f>+'3 PROBABIL E IMPACTO INHERENTE'!E13</f>
        <v/>
      </c>
      <c r="D32" s="576" t="str">
        <f>+'3 PROBABIL E IMPACTO INHERENTE'!M13</f>
        <v/>
      </c>
      <c r="E32" s="282">
        <v>1</v>
      </c>
      <c r="F32" s="257"/>
      <c r="G32" s="254"/>
      <c r="H32" s="254"/>
      <c r="I32" s="337" t="str">
        <f t="shared" si="1"/>
        <v xml:space="preserve">  </v>
      </c>
      <c r="J32" s="254"/>
      <c r="K32" s="338" t="str">
        <f>+IFERROR(VLOOKUP($J32,'10 FORMULAS'!$B$51:$C$53,2,0),"")</f>
        <v/>
      </c>
      <c r="L32" s="338" t="e">
        <f>+IF(J32="Preventivo","Probabilidad",IF(J32="Detectivo","Probabilidad",IF(#REF!="Correctivo","Impacto","")))</f>
        <v>#REF!</v>
      </c>
      <c r="M32" s="339"/>
      <c r="N32" s="338" t="str">
        <f>+IFERROR(VLOOKUP($M32,'10 FORMULAS'!$B$54:$C$55,2,0),"")</f>
        <v/>
      </c>
      <c r="O32" s="340"/>
      <c r="P32" s="340"/>
      <c r="Q32" s="340"/>
      <c r="R32" s="340"/>
      <c r="S32" s="338" t="str">
        <f t="shared" si="0"/>
        <v/>
      </c>
      <c r="T32" s="338" t="str">
        <f t="shared" si="2"/>
        <v/>
      </c>
      <c r="U32" s="338" t="str">
        <f>+IFERROR(C32-T32,"")</f>
        <v/>
      </c>
      <c r="V32" s="580"/>
      <c r="W32" s="38"/>
      <c r="X32" s="228"/>
      <c r="Y32" s="229"/>
      <c r="Z32" s="229"/>
    </row>
    <row r="33" spans="1:26" ht="29.5" customHeight="1" x14ac:dyDescent="0.35">
      <c r="A33" s="569"/>
      <c r="B33" s="571"/>
      <c r="C33" s="575"/>
      <c r="D33" s="576"/>
      <c r="E33" s="278">
        <v>2</v>
      </c>
      <c r="F33" s="257"/>
      <c r="G33" s="254"/>
      <c r="H33" s="254"/>
      <c r="I33" s="221" t="str">
        <f t="shared" si="1"/>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0"/>
        <v/>
      </c>
      <c r="T33" s="232" t="str">
        <f t="shared" si="2"/>
        <v/>
      </c>
      <c r="U33" s="232" t="str">
        <f t="shared" si="3"/>
        <v/>
      </c>
      <c r="V33" s="580"/>
      <c r="W33" s="38"/>
      <c r="X33" s="228"/>
      <c r="Y33" s="229"/>
      <c r="Z33" s="229"/>
    </row>
    <row r="34" spans="1:26" ht="29.5" customHeight="1" x14ac:dyDescent="0.35">
      <c r="A34" s="569"/>
      <c r="B34" s="571"/>
      <c r="C34" s="575"/>
      <c r="D34" s="576"/>
      <c r="E34" s="278">
        <v>3</v>
      </c>
      <c r="F34" s="257"/>
      <c r="G34" s="254"/>
      <c r="H34" s="254"/>
      <c r="I34" s="221" t="str">
        <f t="shared" si="1"/>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0"/>
        <v/>
      </c>
      <c r="T34" s="232" t="str">
        <f t="shared" si="2"/>
        <v/>
      </c>
      <c r="U34" s="232" t="str">
        <f t="shared" si="3"/>
        <v/>
      </c>
      <c r="V34" s="580"/>
      <c r="W34" s="38"/>
      <c r="X34" s="228"/>
      <c r="Y34" s="229"/>
      <c r="Z34" s="229"/>
    </row>
    <row r="35" spans="1:26" ht="29.5" customHeight="1" x14ac:dyDescent="0.35">
      <c r="A35" s="558"/>
      <c r="B35" s="561"/>
      <c r="C35" s="564"/>
      <c r="D35" s="567"/>
      <c r="E35" s="278">
        <v>4</v>
      </c>
      <c r="F35" s="258"/>
      <c r="G35" s="194"/>
      <c r="H35" s="194"/>
      <c r="I35" s="221" t="str">
        <f t="shared" si="1"/>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0"/>
        <v/>
      </c>
      <c r="T35" s="232" t="str">
        <f t="shared" si="2"/>
        <v/>
      </c>
      <c r="U35" s="232" t="str">
        <f t="shared" si="3"/>
        <v/>
      </c>
      <c r="V35" s="581"/>
      <c r="W35" s="38"/>
      <c r="X35" s="228"/>
      <c r="Y35" s="229"/>
      <c r="Z35" s="229"/>
    </row>
    <row r="36" spans="1:26" ht="29.5" customHeight="1" x14ac:dyDescent="0.35">
      <c r="A36" s="558"/>
      <c r="B36" s="561"/>
      <c r="C36" s="564"/>
      <c r="D36" s="567"/>
      <c r="E36" s="278">
        <v>5</v>
      </c>
      <c r="F36" s="258"/>
      <c r="G36" s="194"/>
      <c r="H36" s="194"/>
      <c r="I36" s="221" t="str">
        <f t="shared" si="1"/>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0"/>
        <v/>
      </c>
      <c r="T36" s="232" t="str">
        <f t="shared" si="2"/>
        <v/>
      </c>
      <c r="U36" s="232" t="str">
        <f t="shared" si="3"/>
        <v/>
      </c>
      <c r="V36" s="581"/>
      <c r="W36" s="38"/>
      <c r="X36" s="228"/>
      <c r="Y36" s="229"/>
      <c r="Z36" s="229"/>
    </row>
    <row r="37" spans="1:26" ht="29.5" customHeight="1" thickBot="1" x14ac:dyDescent="0.4">
      <c r="A37" s="559"/>
      <c r="B37" s="562"/>
      <c r="C37" s="565"/>
      <c r="D37" s="568"/>
      <c r="E37" s="278">
        <v>6</v>
      </c>
      <c r="F37" s="261"/>
      <c r="G37" s="195"/>
      <c r="H37" s="195"/>
      <c r="I37" s="221" t="str">
        <f t="shared" si="1"/>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0"/>
        <v/>
      </c>
      <c r="T37" s="232" t="str">
        <f t="shared" si="2"/>
        <v/>
      </c>
      <c r="U37" s="232" t="str">
        <f t="shared" si="3"/>
        <v/>
      </c>
      <c r="V37" s="585"/>
      <c r="W37" s="38"/>
    </row>
    <row r="38" spans="1:26" ht="29.5" customHeight="1" x14ac:dyDescent="0.35">
      <c r="A38" s="557" t="str">
        <f>'2 CONTEXTO E IDENTIFICACIÓN'!A14</f>
        <v>R6</v>
      </c>
      <c r="B38" s="560" t="str">
        <f>+'2 CONTEXTO E IDENTIFICACIÓN'!J14</f>
        <v xml:space="preserve"> por a causa de </v>
      </c>
      <c r="C38" s="563" t="str">
        <f>+'3 PROBABIL E IMPACTO INHERENTE'!E14</f>
        <v/>
      </c>
      <c r="D38" s="566" t="str">
        <f>+'3 PROBABIL E IMPACTO INHERENTE'!M14</f>
        <v/>
      </c>
      <c r="E38" s="278">
        <v>1</v>
      </c>
      <c r="F38" s="259"/>
      <c r="G38" s="52"/>
      <c r="H38" s="52"/>
      <c r="I38" s="221" t="str">
        <f t="shared" si="1"/>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0"/>
        <v/>
      </c>
      <c r="T38" s="232" t="str">
        <f t="shared" si="2"/>
        <v/>
      </c>
      <c r="U38" s="232" t="str">
        <f t="shared" si="3"/>
        <v/>
      </c>
      <c r="V38" s="584"/>
      <c r="W38" s="38"/>
      <c r="X38" s="228"/>
      <c r="Y38" s="229"/>
      <c r="Z38" s="229"/>
    </row>
    <row r="39" spans="1:26" ht="29.5" customHeight="1" x14ac:dyDescent="0.35">
      <c r="A39" s="569"/>
      <c r="B39" s="571"/>
      <c r="C39" s="575"/>
      <c r="D39" s="576"/>
      <c r="E39" s="278">
        <v>2</v>
      </c>
      <c r="F39" s="257"/>
      <c r="G39" s="254"/>
      <c r="H39" s="254"/>
      <c r="I39" s="221" t="str">
        <f t="shared" si="1"/>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0"/>
        <v/>
      </c>
      <c r="T39" s="232" t="str">
        <f t="shared" si="2"/>
        <v/>
      </c>
      <c r="U39" s="232" t="str">
        <f t="shared" si="3"/>
        <v/>
      </c>
      <c r="V39" s="580"/>
      <c r="W39" s="38"/>
      <c r="X39" s="228"/>
      <c r="Y39" s="229"/>
      <c r="Z39" s="229"/>
    </row>
    <row r="40" spans="1:26" ht="29.5" customHeight="1" x14ac:dyDescent="0.35">
      <c r="A40" s="569"/>
      <c r="B40" s="571"/>
      <c r="C40" s="575"/>
      <c r="D40" s="576"/>
      <c r="E40" s="278">
        <v>3</v>
      </c>
      <c r="F40" s="257"/>
      <c r="G40" s="254"/>
      <c r="H40" s="254"/>
      <c r="I40" s="221" t="str">
        <f t="shared" si="1"/>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4">+IFERROR($K40+$N40,"")</f>
        <v/>
      </c>
      <c r="T40" s="232" t="str">
        <f t="shared" si="2"/>
        <v/>
      </c>
      <c r="U40" s="232" t="str">
        <f t="shared" si="3"/>
        <v/>
      </c>
      <c r="V40" s="580"/>
      <c r="W40" s="38"/>
      <c r="X40" s="228"/>
      <c r="Y40" s="229"/>
      <c r="Z40" s="229"/>
    </row>
    <row r="41" spans="1:26" ht="29.5" customHeight="1" x14ac:dyDescent="0.35">
      <c r="A41" s="558"/>
      <c r="B41" s="561"/>
      <c r="C41" s="564"/>
      <c r="D41" s="567"/>
      <c r="E41" s="278">
        <v>4</v>
      </c>
      <c r="F41" s="258"/>
      <c r="G41" s="194"/>
      <c r="H41" s="194"/>
      <c r="I41" s="221" t="str">
        <f t="shared" si="1"/>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4"/>
        <v/>
      </c>
      <c r="T41" s="232" t="str">
        <f t="shared" si="2"/>
        <v/>
      </c>
      <c r="U41" s="232" t="str">
        <f t="shared" si="3"/>
        <v/>
      </c>
      <c r="V41" s="581"/>
      <c r="W41" s="38"/>
      <c r="X41" s="228"/>
      <c r="Y41" s="229"/>
      <c r="Z41" s="229"/>
    </row>
    <row r="42" spans="1:26" ht="29.5" customHeight="1" x14ac:dyDescent="0.35">
      <c r="A42" s="558"/>
      <c r="B42" s="561"/>
      <c r="C42" s="564"/>
      <c r="D42" s="567"/>
      <c r="E42" s="278">
        <v>5</v>
      </c>
      <c r="F42" s="258"/>
      <c r="G42" s="194"/>
      <c r="H42" s="194"/>
      <c r="I42" s="221" t="str">
        <f t="shared" si="1"/>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4"/>
        <v/>
      </c>
      <c r="T42" s="232" t="str">
        <f t="shared" si="2"/>
        <v/>
      </c>
      <c r="U42" s="232" t="str">
        <f t="shared" si="3"/>
        <v/>
      </c>
      <c r="V42" s="581"/>
      <c r="W42" s="38"/>
      <c r="X42" s="228"/>
      <c r="Y42" s="229"/>
      <c r="Z42" s="229"/>
    </row>
    <row r="43" spans="1:26" ht="29.5" customHeight="1" thickBot="1" x14ac:dyDescent="0.4">
      <c r="A43" s="559"/>
      <c r="B43" s="562"/>
      <c r="C43" s="565"/>
      <c r="D43" s="568"/>
      <c r="E43" s="281">
        <v>6</v>
      </c>
      <c r="F43" s="261"/>
      <c r="G43" s="195"/>
      <c r="H43" s="195"/>
      <c r="I43" s="221" t="str">
        <f t="shared" si="1"/>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4"/>
        <v/>
      </c>
      <c r="T43" s="232" t="str">
        <f t="shared" si="2"/>
        <v/>
      </c>
      <c r="U43" s="232" t="str">
        <f t="shared" si="3"/>
        <v/>
      </c>
      <c r="V43" s="585"/>
      <c r="W43" s="38"/>
    </row>
    <row r="44" spans="1:26" ht="29.5" customHeight="1" x14ac:dyDescent="0.35">
      <c r="A44" s="557" t="str">
        <f>'2 CONTEXTO E IDENTIFICACIÓN'!A15</f>
        <v>R7</v>
      </c>
      <c r="B44" s="560" t="str">
        <f>+'2 CONTEXTO E IDENTIFICACIÓN'!J15</f>
        <v xml:space="preserve"> por a causa de </v>
      </c>
      <c r="C44" s="563" t="str">
        <f>+'3 PROBABIL E IMPACTO INHERENTE'!E15</f>
        <v/>
      </c>
      <c r="D44" s="566" t="str">
        <f>+'3 PROBABIL E IMPACTO INHERENTE'!M15</f>
        <v/>
      </c>
      <c r="E44" s="282">
        <v>1</v>
      </c>
      <c r="F44" s="259"/>
      <c r="G44" s="52"/>
      <c r="H44" s="52"/>
      <c r="I44" s="221" t="str">
        <f t="shared" si="1"/>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4"/>
        <v/>
      </c>
      <c r="T44" s="232" t="str">
        <f t="shared" si="2"/>
        <v/>
      </c>
      <c r="U44" s="232" t="str">
        <f t="shared" si="3"/>
        <v/>
      </c>
      <c r="V44" s="584"/>
      <c r="W44" s="38"/>
      <c r="X44" s="228"/>
      <c r="Y44" s="229"/>
      <c r="Z44" s="229"/>
    </row>
    <row r="45" spans="1:26" ht="29.5" customHeight="1" x14ac:dyDescent="0.35">
      <c r="A45" s="558"/>
      <c r="B45" s="561"/>
      <c r="C45" s="564"/>
      <c r="D45" s="567"/>
      <c r="E45" s="278">
        <v>2</v>
      </c>
      <c r="F45" s="258"/>
      <c r="G45" s="194"/>
      <c r="H45" s="194"/>
      <c r="I45" s="221" t="str">
        <f t="shared" si="1"/>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4"/>
        <v/>
      </c>
      <c r="T45" s="232" t="str">
        <f t="shared" si="2"/>
        <v/>
      </c>
      <c r="U45" s="232" t="str">
        <f t="shared" si="3"/>
        <v/>
      </c>
      <c r="V45" s="581"/>
      <c r="W45" s="38"/>
      <c r="X45" s="228"/>
      <c r="Y45" s="229"/>
      <c r="Z45" s="229"/>
    </row>
    <row r="46" spans="1:26" ht="29.5" customHeight="1" x14ac:dyDescent="0.35">
      <c r="A46" s="558"/>
      <c r="B46" s="561"/>
      <c r="C46" s="564"/>
      <c r="D46" s="567"/>
      <c r="E46" s="278">
        <v>3</v>
      </c>
      <c r="F46" s="258"/>
      <c r="G46" s="194"/>
      <c r="H46" s="194"/>
      <c r="I46" s="221" t="str">
        <f t="shared" si="1"/>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4"/>
        <v/>
      </c>
      <c r="T46" s="232" t="str">
        <f t="shared" si="2"/>
        <v/>
      </c>
      <c r="U46" s="232" t="str">
        <f t="shared" si="3"/>
        <v/>
      </c>
      <c r="V46" s="581"/>
      <c r="W46" s="38"/>
      <c r="X46" s="228"/>
      <c r="Y46" s="229"/>
      <c r="Z46" s="229"/>
    </row>
    <row r="47" spans="1:26" ht="29.5" customHeight="1" x14ac:dyDescent="0.35">
      <c r="A47" s="558"/>
      <c r="B47" s="561"/>
      <c r="C47" s="564"/>
      <c r="D47" s="567"/>
      <c r="E47" s="278">
        <v>4</v>
      </c>
      <c r="F47" s="258"/>
      <c r="G47" s="194"/>
      <c r="H47" s="194"/>
      <c r="I47" s="221" t="str">
        <f t="shared" si="1"/>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4"/>
        <v/>
      </c>
      <c r="T47" s="232" t="str">
        <f t="shared" si="2"/>
        <v/>
      </c>
      <c r="U47" s="232" t="str">
        <f t="shared" si="3"/>
        <v/>
      </c>
      <c r="V47" s="581"/>
      <c r="W47" s="38"/>
      <c r="X47" s="228"/>
      <c r="Y47" s="229"/>
      <c r="Z47" s="229"/>
    </row>
    <row r="48" spans="1:26" ht="29.5" customHeight="1" x14ac:dyDescent="0.35">
      <c r="A48" s="558"/>
      <c r="B48" s="561"/>
      <c r="C48" s="564"/>
      <c r="D48" s="567"/>
      <c r="E48" s="278">
        <v>5</v>
      </c>
      <c r="F48" s="258"/>
      <c r="G48" s="194"/>
      <c r="H48" s="194"/>
      <c r="I48" s="221" t="str">
        <f t="shared" si="1"/>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4"/>
        <v/>
      </c>
      <c r="T48" s="232" t="str">
        <f t="shared" si="2"/>
        <v/>
      </c>
      <c r="U48" s="232" t="str">
        <f t="shared" si="3"/>
        <v/>
      </c>
      <c r="V48" s="581"/>
      <c r="W48" s="38"/>
      <c r="X48" s="228"/>
      <c r="Y48" s="229"/>
      <c r="Z48" s="229"/>
    </row>
    <row r="49" spans="1:26" ht="29.5" customHeight="1" thickBot="1" x14ac:dyDescent="0.4">
      <c r="A49" s="559"/>
      <c r="B49" s="562"/>
      <c r="C49" s="565"/>
      <c r="D49" s="568"/>
      <c r="E49" s="281">
        <v>6</v>
      </c>
      <c r="F49" s="261"/>
      <c r="G49" s="195"/>
      <c r="H49" s="195"/>
      <c r="I49" s="221" t="str">
        <f t="shared" si="1"/>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4"/>
        <v/>
      </c>
      <c r="T49" s="232" t="str">
        <f t="shared" si="2"/>
        <v/>
      </c>
      <c r="U49" s="232" t="str">
        <f t="shared" si="3"/>
        <v/>
      </c>
      <c r="V49" s="585"/>
      <c r="W49" s="38"/>
    </row>
    <row r="50" spans="1:26" ht="29.5" customHeight="1" x14ac:dyDescent="0.35">
      <c r="A50" s="557" t="str">
        <f>'2 CONTEXTO E IDENTIFICACIÓN'!A16</f>
        <v>R8</v>
      </c>
      <c r="B50" s="560" t="str">
        <f>+'2 CONTEXTO E IDENTIFICACIÓN'!J16</f>
        <v xml:space="preserve"> por a causa de </v>
      </c>
      <c r="C50" s="563" t="str">
        <f>+'3 PROBABIL E IMPACTO INHERENTE'!E16</f>
        <v/>
      </c>
      <c r="D50" s="566" t="str">
        <f>+'3 PROBABIL E IMPACTO INHERENTE'!M16</f>
        <v/>
      </c>
      <c r="E50" s="282">
        <v>1</v>
      </c>
      <c r="F50" s="259"/>
      <c r="G50" s="52"/>
      <c r="H50" s="52"/>
      <c r="I50" s="221" t="str">
        <f t="shared" si="1"/>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4"/>
        <v/>
      </c>
      <c r="T50" s="232" t="str">
        <f t="shared" si="2"/>
        <v/>
      </c>
      <c r="U50" s="232" t="str">
        <f t="shared" si="3"/>
        <v/>
      </c>
      <c r="V50" s="584"/>
      <c r="W50" s="38"/>
      <c r="X50" s="228"/>
      <c r="Y50" s="229"/>
      <c r="Z50" s="229"/>
    </row>
    <row r="51" spans="1:26" ht="29.5" customHeight="1" x14ac:dyDescent="0.35">
      <c r="A51" s="558"/>
      <c r="B51" s="561"/>
      <c r="C51" s="564"/>
      <c r="D51" s="567"/>
      <c r="E51" s="278">
        <v>2</v>
      </c>
      <c r="F51" s="258"/>
      <c r="G51" s="194"/>
      <c r="H51" s="194"/>
      <c r="I51" s="221" t="str">
        <f t="shared" si="1"/>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4"/>
        <v/>
      </c>
      <c r="T51" s="232" t="str">
        <f t="shared" si="2"/>
        <v/>
      </c>
      <c r="U51" s="232" t="str">
        <f t="shared" si="3"/>
        <v/>
      </c>
      <c r="V51" s="581"/>
      <c r="W51" s="38"/>
      <c r="X51" s="228"/>
      <c r="Y51" s="229"/>
      <c r="Z51" s="229"/>
    </row>
    <row r="52" spans="1:26" ht="29.5" customHeight="1" x14ac:dyDescent="0.35">
      <c r="A52" s="558"/>
      <c r="B52" s="561"/>
      <c r="C52" s="564"/>
      <c r="D52" s="567"/>
      <c r="E52" s="278">
        <v>3</v>
      </c>
      <c r="F52" s="258"/>
      <c r="G52" s="194"/>
      <c r="H52" s="194"/>
      <c r="I52" s="221" t="str">
        <f t="shared" si="1"/>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4"/>
        <v/>
      </c>
      <c r="T52" s="232" t="str">
        <f t="shared" ref="T52:T83" si="5">+IFERROR(C52*S52,"")</f>
        <v/>
      </c>
      <c r="U52" s="232" t="str">
        <f t="shared" ref="U52:U83" si="6">+IFERROR(S52-T52,"")</f>
        <v/>
      </c>
      <c r="V52" s="581"/>
      <c r="W52" s="38"/>
      <c r="X52" s="228"/>
      <c r="Y52" s="229"/>
      <c r="Z52" s="229"/>
    </row>
    <row r="53" spans="1:26" ht="29.5" customHeight="1" x14ac:dyDescent="0.35">
      <c r="A53" s="558"/>
      <c r="B53" s="561"/>
      <c r="C53" s="564"/>
      <c r="D53" s="567"/>
      <c r="E53" s="278">
        <v>4</v>
      </c>
      <c r="F53" s="258"/>
      <c r="G53" s="194"/>
      <c r="H53" s="194"/>
      <c r="I53" s="221" t="str">
        <f t="shared" si="1"/>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4"/>
        <v/>
      </c>
      <c r="T53" s="232" t="str">
        <f t="shared" si="5"/>
        <v/>
      </c>
      <c r="U53" s="232" t="str">
        <f t="shared" si="6"/>
        <v/>
      </c>
      <c r="V53" s="581"/>
      <c r="W53" s="38"/>
      <c r="X53" s="228"/>
      <c r="Y53" s="229"/>
      <c r="Z53" s="229"/>
    </row>
    <row r="54" spans="1:26" ht="29.5" customHeight="1" x14ac:dyDescent="0.35">
      <c r="A54" s="558"/>
      <c r="B54" s="561"/>
      <c r="C54" s="564"/>
      <c r="D54" s="567"/>
      <c r="E54" s="278">
        <v>5</v>
      </c>
      <c r="F54" s="258"/>
      <c r="G54" s="194"/>
      <c r="H54" s="194"/>
      <c r="I54" s="221" t="str">
        <f t="shared" si="1"/>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4"/>
        <v/>
      </c>
      <c r="T54" s="232" t="str">
        <f t="shared" si="5"/>
        <v/>
      </c>
      <c r="U54" s="232" t="str">
        <f t="shared" si="6"/>
        <v/>
      </c>
      <c r="V54" s="581"/>
      <c r="W54" s="38"/>
      <c r="X54" s="228"/>
      <c r="Y54" s="229"/>
      <c r="Z54" s="229"/>
    </row>
    <row r="55" spans="1:26" ht="29.5" customHeight="1" thickBot="1" x14ac:dyDescent="0.4">
      <c r="A55" s="559"/>
      <c r="B55" s="562"/>
      <c r="C55" s="565"/>
      <c r="D55" s="568"/>
      <c r="E55" s="281">
        <v>6</v>
      </c>
      <c r="F55" s="261"/>
      <c r="G55" s="195"/>
      <c r="H55" s="195"/>
      <c r="I55" s="221" t="str">
        <f t="shared" si="1"/>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4"/>
        <v/>
      </c>
      <c r="T55" s="232" t="str">
        <f t="shared" si="5"/>
        <v/>
      </c>
      <c r="U55" s="232" t="str">
        <f t="shared" si="6"/>
        <v/>
      </c>
      <c r="V55" s="585"/>
      <c r="W55" s="38"/>
    </row>
    <row r="56" spans="1:26" ht="29.5" customHeight="1" x14ac:dyDescent="0.35">
      <c r="A56" s="557" t="str">
        <f>'2 CONTEXTO E IDENTIFICACIÓN'!A17</f>
        <v>R9</v>
      </c>
      <c r="B56" s="560" t="str">
        <f>+'2 CONTEXTO E IDENTIFICACIÓN'!J17</f>
        <v xml:space="preserve"> por a causa de </v>
      </c>
      <c r="C56" s="563" t="str">
        <f>+'3 PROBABIL E IMPACTO INHERENTE'!E17</f>
        <v/>
      </c>
      <c r="D56" s="566" t="str">
        <f>+'3 PROBABIL E IMPACTO INHERENTE'!M17</f>
        <v/>
      </c>
      <c r="E56" s="282">
        <v>1</v>
      </c>
      <c r="F56" s="259"/>
      <c r="G56" s="52"/>
      <c r="H56" s="52"/>
      <c r="I56" s="221" t="str">
        <f t="shared" si="1"/>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4"/>
        <v/>
      </c>
      <c r="T56" s="232" t="str">
        <f t="shared" si="5"/>
        <v/>
      </c>
      <c r="U56" s="232" t="str">
        <f t="shared" si="6"/>
        <v/>
      </c>
      <c r="V56" s="584"/>
      <c r="W56" s="38"/>
      <c r="X56" s="228"/>
      <c r="Y56" s="229"/>
      <c r="Z56" s="229"/>
    </row>
    <row r="57" spans="1:26" ht="29.5" customHeight="1" x14ac:dyDescent="0.35">
      <c r="A57" s="558"/>
      <c r="B57" s="561"/>
      <c r="C57" s="564"/>
      <c r="D57" s="567"/>
      <c r="E57" s="278">
        <v>2</v>
      </c>
      <c r="F57" s="258"/>
      <c r="G57" s="194"/>
      <c r="H57" s="194"/>
      <c r="I57" s="221" t="str">
        <f t="shared" si="1"/>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4"/>
        <v/>
      </c>
      <c r="T57" s="232" t="str">
        <f t="shared" si="5"/>
        <v/>
      </c>
      <c r="U57" s="232" t="str">
        <f t="shared" si="6"/>
        <v/>
      </c>
      <c r="V57" s="581"/>
      <c r="W57" s="38"/>
      <c r="X57" s="228"/>
      <c r="Y57" s="229"/>
      <c r="Z57" s="229"/>
    </row>
    <row r="58" spans="1:26" ht="29.5" customHeight="1" x14ac:dyDescent="0.35">
      <c r="A58" s="558"/>
      <c r="B58" s="561"/>
      <c r="C58" s="564"/>
      <c r="D58" s="567"/>
      <c r="E58" s="278">
        <v>3</v>
      </c>
      <c r="F58" s="258"/>
      <c r="G58" s="194"/>
      <c r="H58" s="194"/>
      <c r="I58" s="221" t="str">
        <f t="shared" si="1"/>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4"/>
        <v/>
      </c>
      <c r="T58" s="232" t="str">
        <f t="shared" si="5"/>
        <v/>
      </c>
      <c r="U58" s="232" t="str">
        <f t="shared" si="6"/>
        <v/>
      </c>
      <c r="V58" s="581"/>
      <c r="W58" s="38"/>
      <c r="X58" s="228"/>
      <c r="Y58" s="229"/>
      <c r="Z58" s="229"/>
    </row>
    <row r="59" spans="1:26" ht="29.5" customHeight="1" x14ac:dyDescent="0.35">
      <c r="A59" s="558"/>
      <c r="B59" s="561"/>
      <c r="C59" s="564"/>
      <c r="D59" s="567"/>
      <c r="E59" s="278">
        <v>4</v>
      </c>
      <c r="F59" s="258"/>
      <c r="G59" s="194"/>
      <c r="H59" s="194"/>
      <c r="I59" s="221" t="str">
        <f t="shared" si="1"/>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4"/>
        <v/>
      </c>
      <c r="T59" s="232" t="str">
        <f t="shared" si="5"/>
        <v/>
      </c>
      <c r="U59" s="232" t="str">
        <f t="shared" si="6"/>
        <v/>
      </c>
      <c r="V59" s="581"/>
      <c r="W59" s="38"/>
      <c r="X59" s="228"/>
      <c r="Y59" s="229"/>
      <c r="Z59" s="229"/>
    </row>
    <row r="60" spans="1:26" ht="29.5" customHeight="1" x14ac:dyDescent="0.35">
      <c r="A60" s="558"/>
      <c r="B60" s="561"/>
      <c r="C60" s="564"/>
      <c r="D60" s="567"/>
      <c r="E60" s="278">
        <v>5</v>
      </c>
      <c r="F60" s="258"/>
      <c r="G60" s="194"/>
      <c r="H60" s="194"/>
      <c r="I60" s="221" t="str">
        <f t="shared" si="1"/>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4"/>
        <v/>
      </c>
      <c r="T60" s="232" t="str">
        <f t="shared" si="5"/>
        <v/>
      </c>
      <c r="U60" s="232" t="str">
        <f t="shared" si="6"/>
        <v/>
      </c>
      <c r="V60" s="581"/>
      <c r="W60" s="38"/>
      <c r="X60" s="228"/>
      <c r="Y60" s="229"/>
      <c r="Z60" s="229"/>
    </row>
    <row r="61" spans="1:26" ht="29.5" customHeight="1" thickBot="1" x14ac:dyDescent="0.4">
      <c r="A61" s="559"/>
      <c r="B61" s="562"/>
      <c r="C61" s="565"/>
      <c r="D61" s="568"/>
      <c r="E61" s="281">
        <v>6</v>
      </c>
      <c r="F61" s="261"/>
      <c r="G61" s="195"/>
      <c r="H61" s="195"/>
      <c r="I61" s="221" t="str">
        <f t="shared" si="1"/>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4"/>
        <v/>
      </c>
      <c r="T61" s="232" t="str">
        <f t="shared" si="5"/>
        <v/>
      </c>
      <c r="U61" s="232" t="str">
        <f t="shared" si="6"/>
        <v/>
      </c>
      <c r="V61" s="585"/>
      <c r="W61" s="38"/>
    </row>
    <row r="62" spans="1:26" ht="29.5" customHeight="1" x14ac:dyDescent="0.35">
      <c r="A62" s="557" t="str">
        <f>'2 CONTEXTO E IDENTIFICACIÓN'!A18</f>
        <v>R10</v>
      </c>
      <c r="B62" s="560" t="str">
        <f>+'2 CONTEXTO E IDENTIFICACIÓN'!J18</f>
        <v xml:space="preserve"> por a causa de </v>
      </c>
      <c r="C62" s="563" t="str">
        <f>+'3 PROBABIL E IMPACTO INHERENTE'!E18</f>
        <v/>
      </c>
      <c r="D62" s="566" t="str">
        <f>+'3 PROBABIL E IMPACTO INHERENTE'!M18</f>
        <v/>
      </c>
      <c r="E62" s="282">
        <v>1</v>
      </c>
      <c r="F62" s="259"/>
      <c r="G62" s="52"/>
      <c r="H62" s="52"/>
      <c r="I62" s="221" t="str">
        <f t="shared" si="1"/>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4"/>
        <v/>
      </c>
      <c r="T62" s="232" t="str">
        <f t="shared" si="5"/>
        <v/>
      </c>
      <c r="U62" s="232" t="str">
        <f t="shared" si="6"/>
        <v/>
      </c>
      <c r="V62" s="584"/>
      <c r="W62" s="38"/>
      <c r="X62" s="228"/>
      <c r="Y62" s="229"/>
      <c r="Z62" s="229"/>
    </row>
    <row r="63" spans="1:26" ht="29.5" customHeight="1" x14ac:dyDescent="0.35">
      <c r="A63" s="558"/>
      <c r="B63" s="561"/>
      <c r="C63" s="564"/>
      <c r="D63" s="567"/>
      <c r="E63" s="278">
        <v>2</v>
      </c>
      <c r="F63" s="258"/>
      <c r="G63" s="194"/>
      <c r="H63" s="194"/>
      <c r="I63" s="221" t="str">
        <f t="shared" si="1"/>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4"/>
        <v/>
      </c>
      <c r="T63" s="232" t="str">
        <f t="shared" si="5"/>
        <v/>
      </c>
      <c r="U63" s="232" t="str">
        <f t="shared" si="6"/>
        <v/>
      </c>
      <c r="V63" s="581"/>
      <c r="W63" s="38"/>
      <c r="X63" s="228"/>
      <c r="Y63" s="229"/>
      <c r="Z63" s="229"/>
    </row>
    <row r="64" spans="1:26" ht="29.5" customHeight="1" x14ac:dyDescent="0.35">
      <c r="A64" s="558"/>
      <c r="B64" s="561"/>
      <c r="C64" s="564"/>
      <c r="D64" s="567"/>
      <c r="E64" s="278">
        <v>3</v>
      </c>
      <c r="F64" s="258"/>
      <c r="G64" s="194"/>
      <c r="H64" s="194"/>
      <c r="I64" s="221" t="str">
        <f t="shared" si="1"/>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4"/>
        <v/>
      </c>
      <c r="T64" s="232" t="str">
        <f t="shared" si="5"/>
        <v/>
      </c>
      <c r="U64" s="232" t="str">
        <f t="shared" si="6"/>
        <v/>
      </c>
      <c r="V64" s="581"/>
      <c r="W64" s="38"/>
      <c r="X64" s="228"/>
      <c r="Y64" s="229"/>
      <c r="Z64" s="229"/>
    </row>
    <row r="65" spans="1:26" ht="29.5" customHeight="1" x14ac:dyDescent="0.35">
      <c r="A65" s="558"/>
      <c r="B65" s="561"/>
      <c r="C65" s="564"/>
      <c r="D65" s="567"/>
      <c r="E65" s="278">
        <v>4</v>
      </c>
      <c r="F65" s="258"/>
      <c r="G65" s="194"/>
      <c r="H65" s="194"/>
      <c r="I65" s="221" t="str">
        <f t="shared" si="1"/>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4"/>
        <v/>
      </c>
      <c r="T65" s="232" t="str">
        <f t="shared" si="5"/>
        <v/>
      </c>
      <c r="U65" s="232" t="str">
        <f t="shared" si="6"/>
        <v/>
      </c>
      <c r="V65" s="581"/>
      <c r="W65" s="38"/>
      <c r="X65" s="228"/>
      <c r="Y65" s="229"/>
      <c r="Z65" s="229"/>
    </row>
    <row r="66" spans="1:26" ht="29.5" customHeight="1" x14ac:dyDescent="0.35">
      <c r="A66" s="558"/>
      <c r="B66" s="561"/>
      <c r="C66" s="564"/>
      <c r="D66" s="567"/>
      <c r="E66" s="278">
        <v>5</v>
      </c>
      <c r="F66" s="258"/>
      <c r="G66" s="194"/>
      <c r="H66" s="194"/>
      <c r="I66" s="221" t="str">
        <f t="shared" si="1"/>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4"/>
        <v/>
      </c>
      <c r="T66" s="232" t="str">
        <f t="shared" si="5"/>
        <v/>
      </c>
      <c r="U66" s="232" t="str">
        <f t="shared" si="6"/>
        <v/>
      </c>
      <c r="V66" s="581"/>
      <c r="W66" s="38"/>
      <c r="X66" s="228"/>
      <c r="Y66" s="229"/>
      <c r="Z66" s="229"/>
    </row>
    <row r="67" spans="1:26" ht="29.5" customHeight="1" thickBot="1" x14ac:dyDescent="0.4">
      <c r="A67" s="559"/>
      <c r="B67" s="562"/>
      <c r="C67" s="565"/>
      <c r="D67" s="568"/>
      <c r="E67" s="281">
        <v>6</v>
      </c>
      <c r="F67" s="261"/>
      <c r="G67" s="195"/>
      <c r="H67" s="195"/>
      <c r="I67" s="221" t="str">
        <f t="shared" si="1"/>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4"/>
        <v/>
      </c>
      <c r="T67" s="232" t="str">
        <f t="shared" si="5"/>
        <v/>
      </c>
      <c r="U67" s="232" t="str">
        <f t="shared" si="6"/>
        <v/>
      </c>
      <c r="V67" s="585"/>
      <c r="W67" s="38"/>
    </row>
    <row r="68" spans="1:26" ht="29.5" customHeight="1" x14ac:dyDescent="0.35">
      <c r="A68" s="557" t="str">
        <f>'2 CONTEXTO E IDENTIFICACIÓN'!A19</f>
        <v>R11</v>
      </c>
      <c r="B68" s="560" t="str">
        <f>+'2 CONTEXTO E IDENTIFICACIÓN'!J19</f>
        <v xml:space="preserve"> por a causa de </v>
      </c>
      <c r="C68" s="563" t="str">
        <f>+'3 PROBABIL E IMPACTO INHERENTE'!E19</f>
        <v/>
      </c>
      <c r="D68" s="566" t="str">
        <f>+'3 PROBABIL E IMPACTO INHERENTE'!M19</f>
        <v/>
      </c>
      <c r="E68" s="282">
        <v>1</v>
      </c>
      <c r="F68" s="259"/>
      <c r="G68" s="52"/>
      <c r="H68" s="52"/>
      <c r="I68" s="221" t="str">
        <f t="shared" si="1"/>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4"/>
        <v/>
      </c>
      <c r="T68" s="232" t="str">
        <f t="shared" si="5"/>
        <v/>
      </c>
      <c r="U68" s="232" t="str">
        <f t="shared" si="6"/>
        <v/>
      </c>
      <c r="V68" s="584"/>
      <c r="W68" s="38"/>
      <c r="X68" s="228"/>
      <c r="Y68" s="229"/>
      <c r="Z68" s="229"/>
    </row>
    <row r="69" spans="1:26" ht="29.5" customHeight="1" x14ac:dyDescent="0.35">
      <c r="A69" s="569"/>
      <c r="B69" s="571"/>
      <c r="C69" s="575"/>
      <c r="D69" s="576"/>
      <c r="E69" s="278">
        <v>2</v>
      </c>
      <c r="F69" s="257"/>
      <c r="G69" s="254"/>
      <c r="H69" s="254"/>
      <c r="I69" s="221" t="str">
        <f t="shared" si="1"/>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4"/>
        <v/>
      </c>
      <c r="T69" s="232" t="str">
        <f t="shared" si="5"/>
        <v/>
      </c>
      <c r="U69" s="232" t="str">
        <f t="shared" si="6"/>
        <v/>
      </c>
      <c r="V69" s="580"/>
      <c r="W69" s="38"/>
      <c r="X69" s="228"/>
      <c r="Y69" s="229"/>
      <c r="Z69" s="229"/>
    </row>
    <row r="70" spans="1:26" ht="29.5" customHeight="1" x14ac:dyDescent="0.35">
      <c r="A70" s="569"/>
      <c r="B70" s="571"/>
      <c r="C70" s="575"/>
      <c r="D70" s="576"/>
      <c r="E70" s="278">
        <v>3</v>
      </c>
      <c r="F70" s="257"/>
      <c r="G70" s="254"/>
      <c r="H70" s="254"/>
      <c r="I70" s="221" t="str">
        <f t="shared" si="1"/>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4"/>
        <v/>
      </c>
      <c r="T70" s="232" t="str">
        <f t="shared" si="5"/>
        <v/>
      </c>
      <c r="U70" s="232" t="str">
        <f t="shared" si="6"/>
        <v/>
      </c>
      <c r="V70" s="580"/>
      <c r="W70" s="38"/>
      <c r="X70" s="228"/>
      <c r="Y70" s="229"/>
      <c r="Z70" s="229"/>
    </row>
    <row r="71" spans="1:26" ht="29.5" customHeight="1" x14ac:dyDescent="0.35">
      <c r="A71" s="558"/>
      <c r="B71" s="561"/>
      <c r="C71" s="564"/>
      <c r="D71" s="567"/>
      <c r="E71" s="278">
        <v>4</v>
      </c>
      <c r="F71" s="258"/>
      <c r="G71" s="194"/>
      <c r="H71" s="194"/>
      <c r="I71" s="221" t="str">
        <f t="shared" si="1"/>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4"/>
        <v/>
      </c>
      <c r="T71" s="232" t="str">
        <f t="shared" si="5"/>
        <v/>
      </c>
      <c r="U71" s="232" t="str">
        <f t="shared" si="6"/>
        <v/>
      </c>
      <c r="V71" s="581"/>
      <c r="W71" s="38"/>
      <c r="X71" s="228"/>
      <c r="Y71" s="229"/>
      <c r="Z71" s="229"/>
    </row>
    <row r="72" spans="1:26" ht="29.5" customHeight="1" x14ac:dyDescent="0.35">
      <c r="A72" s="558"/>
      <c r="B72" s="561"/>
      <c r="C72" s="564"/>
      <c r="D72" s="567"/>
      <c r="E72" s="278">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8">+IFERROR($K72+$N72,"")</f>
        <v/>
      </c>
      <c r="T72" s="232" t="str">
        <f t="shared" si="5"/>
        <v/>
      </c>
      <c r="U72" s="232" t="str">
        <f t="shared" si="6"/>
        <v/>
      </c>
      <c r="V72" s="581"/>
      <c r="W72" s="38"/>
      <c r="X72" s="228"/>
      <c r="Y72" s="229"/>
      <c r="Z72" s="229"/>
    </row>
    <row r="73" spans="1:26" ht="29.5" customHeight="1" thickBot="1" x14ac:dyDescent="0.4">
      <c r="A73" s="559"/>
      <c r="B73" s="562"/>
      <c r="C73" s="565"/>
      <c r="D73" s="568"/>
      <c r="E73" s="281">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8"/>
        <v/>
      </c>
      <c r="T73" s="232" t="str">
        <f t="shared" si="5"/>
        <v/>
      </c>
      <c r="U73" s="232" t="str">
        <f t="shared" si="6"/>
        <v/>
      </c>
      <c r="V73" s="585"/>
      <c r="W73" s="38"/>
    </row>
    <row r="74" spans="1:26" ht="29.5" customHeight="1" x14ac:dyDescent="0.35">
      <c r="A74" s="557" t="str">
        <f>'2 CONTEXTO E IDENTIFICACIÓN'!A20</f>
        <v>R12</v>
      </c>
      <c r="B74" s="560" t="str">
        <f>+'2 CONTEXTO E IDENTIFICACIÓN'!J20</f>
        <v xml:space="preserve"> por a causa de </v>
      </c>
      <c r="C74" s="563" t="str">
        <f>+'3 PROBABIL E IMPACTO INHERENTE'!E20</f>
        <v/>
      </c>
      <c r="D74" s="566" t="str">
        <f>+'3 PROBABIL E IMPACTO INHERENTE'!M20</f>
        <v/>
      </c>
      <c r="E74" s="282">
        <v>1</v>
      </c>
      <c r="F74" s="259"/>
      <c r="G74" s="52"/>
      <c r="H74" s="52"/>
      <c r="I74" s="221" t="str">
        <f t="shared" si="7"/>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8"/>
        <v/>
      </c>
      <c r="T74" s="232" t="str">
        <f t="shared" si="5"/>
        <v/>
      </c>
      <c r="U74" s="232" t="str">
        <f t="shared" si="6"/>
        <v/>
      </c>
      <c r="V74" s="584"/>
      <c r="W74" s="38"/>
      <c r="X74" s="228"/>
      <c r="Y74" s="229"/>
      <c r="Z74" s="229"/>
    </row>
    <row r="75" spans="1:26" ht="29.5" customHeight="1" x14ac:dyDescent="0.35">
      <c r="A75" s="558"/>
      <c r="B75" s="561"/>
      <c r="C75" s="564"/>
      <c r="D75" s="567"/>
      <c r="E75" s="278">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8"/>
        <v/>
      </c>
      <c r="T75" s="232" t="str">
        <f t="shared" si="5"/>
        <v/>
      </c>
      <c r="U75" s="232" t="str">
        <f t="shared" si="6"/>
        <v/>
      </c>
      <c r="V75" s="581"/>
      <c r="W75" s="38"/>
      <c r="X75" s="228"/>
      <c r="Y75" s="229"/>
      <c r="Z75" s="229"/>
    </row>
    <row r="76" spans="1:26" ht="29.5" customHeight="1" x14ac:dyDescent="0.35">
      <c r="A76" s="558"/>
      <c r="B76" s="561"/>
      <c r="C76" s="564"/>
      <c r="D76" s="567"/>
      <c r="E76" s="278">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8"/>
        <v/>
      </c>
      <c r="T76" s="232" t="str">
        <f t="shared" si="5"/>
        <v/>
      </c>
      <c r="U76" s="232" t="str">
        <f t="shared" si="6"/>
        <v/>
      </c>
      <c r="V76" s="581"/>
      <c r="W76" s="38"/>
      <c r="X76" s="228"/>
      <c r="Y76" s="229"/>
      <c r="Z76" s="229"/>
    </row>
    <row r="77" spans="1:26" ht="29.5" customHeight="1" x14ac:dyDescent="0.35">
      <c r="A77" s="558"/>
      <c r="B77" s="561"/>
      <c r="C77" s="564"/>
      <c r="D77" s="567"/>
      <c r="E77" s="278">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8"/>
        <v/>
      </c>
      <c r="T77" s="232" t="str">
        <f t="shared" si="5"/>
        <v/>
      </c>
      <c r="U77" s="232" t="str">
        <f t="shared" si="6"/>
        <v/>
      </c>
      <c r="V77" s="581"/>
      <c r="W77" s="38"/>
      <c r="X77" s="228"/>
      <c r="Y77" s="229"/>
      <c r="Z77" s="229"/>
    </row>
    <row r="78" spans="1:26" ht="29.5" customHeight="1" x14ac:dyDescent="0.35">
      <c r="A78" s="558"/>
      <c r="B78" s="561"/>
      <c r="C78" s="564"/>
      <c r="D78" s="567"/>
      <c r="E78" s="278">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8"/>
        <v/>
      </c>
      <c r="T78" s="232" t="str">
        <f t="shared" si="5"/>
        <v/>
      </c>
      <c r="U78" s="232" t="str">
        <f t="shared" si="6"/>
        <v/>
      </c>
      <c r="V78" s="581"/>
      <c r="W78" s="38"/>
      <c r="X78" s="228"/>
      <c r="Y78" s="229"/>
      <c r="Z78" s="229"/>
    </row>
    <row r="79" spans="1:26" ht="29.5" customHeight="1" thickBot="1" x14ac:dyDescent="0.4">
      <c r="A79" s="559"/>
      <c r="B79" s="562"/>
      <c r="C79" s="565"/>
      <c r="D79" s="568"/>
      <c r="E79" s="281">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8"/>
        <v/>
      </c>
      <c r="T79" s="232" t="str">
        <f t="shared" si="5"/>
        <v/>
      </c>
      <c r="U79" s="232" t="str">
        <f t="shared" si="6"/>
        <v/>
      </c>
      <c r="V79" s="585"/>
      <c r="W79" s="38"/>
    </row>
    <row r="80" spans="1:26" ht="29.5" customHeight="1" x14ac:dyDescent="0.35">
      <c r="A80" s="557" t="str">
        <f>'2 CONTEXTO E IDENTIFICACIÓN'!A21</f>
        <v>R13</v>
      </c>
      <c r="B80" s="560" t="str">
        <f>+'2 CONTEXTO E IDENTIFICACIÓN'!J21</f>
        <v xml:space="preserve"> por a causa de </v>
      </c>
      <c r="C80" s="563" t="str">
        <f>+'3 PROBABIL E IMPACTO INHERENTE'!E21</f>
        <v/>
      </c>
      <c r="D80" s="566" t="str">
        <f>+'3 PROBABIL E IMPACTO INHERENTE'!M21</f>
        <v/>
      </c>
      <c r="E80" s="282">
        <v>1</v>
      </c>
      <c r="F80" s="259"/>
      <c r="G80" s="52"/>
      <c r="H80" s="52"/>
      <c r="I80" s="221" t="str">
        <f t="shared" si="7"/>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8"/>
        <v/>
      </c>
      <c r="T80" s="232" t="str">
        <f t="shared" si="5"/>
        <v/>
      </c>
      <c r="U80" s="232" t="str">
        <f t="shared" si="6"/>
        <v/>
      </c>
      <c r="V80" s="584"/>
      <c r="W80" s="38"/>
      <c r="X80" s="228"/>
      <c r="Y80" s="229"/>
      <c r="Z80" s="229"/>
    </row>
    <row r="81" spans="1:26" ht="29.5" customHeight="1" x14ac:dyDescent="0.35">
      <c r="A81" s="558"/>
      <c r="B81" s="561"/>
      <c r="C81" s="564"/>
      <c r="D81" s="567"/>
      <c r="E81" s="278">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8"/>
        <v/>
      </c>
      <c r="T81" s="232" t="str">
        <f t="shared" si="5"/>
        <v/>
      </c>
      <c r="U81" s="232" t="str">
        <f t="shared" si="6"/>
        <v/>
      </c>
      <c r="V81" s="581"/>
      <c r="W81" s="38"/>
      <c r="X81" s="228"/>
      <c r="Y81" s="229"/>
      <c r="Z81" s="229"/>
    </row>
    <row r="82" spans="1:26" ht="29.5" customHeight="1" x14ac:dyDescent="0.35">
      <c r="A82" s="558"/>
      <c r="B82" s="561"/>
      <c r="C82" s="564"/>
      <c r="D82" s="567"/>
      <c r="E82" s="278">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8"/>
        <v/>
      </c>
      <c r="T82" s="232" t="str">
        <f t="shared" si="5"/>
        <v/>
      </c>
      <c r="U82" s="232" t="str">
        <f t="shared" si="6"/>
        <v/>
      </c>
      <c r="V82" s="581"/>
      <c r="W82" s="38"/>
      <c r="X82" s="228"/>
      <c r="Y82" s="229"/>
      <c r="Z82" s="229"/>
    </row>
    <row r="83" spans="1:26" ht="29.5" customHeight="1" x14ac:dyDescent="0.35">
      <c r="A83" s="558"/>
      <c r="B83" s="561"/>
      <c r="C83" s="564"/>
      <c r="D83" s="567"/>
      <c r="E83" s="278">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8"/>
        <v/>
      </c>
      <c r="T83" s="232" t="str">
        <f t="shared" si="5"/>
        <v/>
      </c>
      <c r="U83" s="232" t="str">
        <f t="shared" si="6"/>
        <v/>
      </c>
      <c r="V83" s="581"/>
      <c r="W83" s="38"/>
      <c r="X83" s="228"/>
      <c r="Y83" s="229"/>
      <c r="Z83" s="229"/>
    </row>
    <row r="84" spans="1:26" ht="29.5" customHeight="1" x14ac:dyDescent="0.35">
      <c r="A84" s="558"/>
      <c r="B84" s="561"/>
      <c r="C84" s="564"/>
      <c r="D84" s="567"/>
      <c r="E84" s="278">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8"/>
        <v/>
      </c>
      <c r="T84" s="232" t="str">
        <f t="shared" ref="T84:T115" si="9">+IFERROR(C84*S84,"")</f>
        <v/>
      </c>
      <c r="U84" s="232" t="str">
        <f t="shared" ref="U84:U115" si="10">+IFERROR(S84-T84,"")</f>
        <v/>
      </c>
      <c r="V84" s="581"/>
      <c r="W84" s="38"/>
      <c r="X84" s="228"/>
      <c r="Y84" s="229"/>
      <c r="Z84" s="229"/>
    </row>
    <row r="85" spans="1:26" ht="29.5" customHeight="1" thickBot="1" x14ac:dyDescent="0.4">
      <c r="A85" s="559"/>
      <c r="B85" s="562"/>
      <c r="C85" s="565"/>
      <c r="D85" s="568"/>
      <c r="E85" s="281">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8"/>
        <v/>
      </c>
      <c r="T85" s="232" t="str">
        <f t="shared" si="9"/>
        <v/>
      </c>
      <c r="U85" s="232" t="str">
        <f t="shared" si="10"/>
        <v/>
      </c>
      <c r="V85" s="585"/>
      <c r="W85" s="38"/>
    </row>
    <row r="86" spans="1:26" ht="29.5" customHeight="1" x14ac:dyDescent="0.35">
      <c r="A86" s="557" t="str">
        <f>'2 CONTEXTO E IDENTIFICACIÓN'!A22</f>
        <v>R14</v>
      </c>
      <c r="B86" s="560" t="str">
        <f>+'2 CONTEXTO E IDENTIFICACIÓN'!J22</f>
        <v xml:space="preserve"> por a causa de </v>
      </c>
      <c r="C86" s="563" t="str">
        <f>+'3 PROBABIL E IMPACTO INHERENTE'!E22</f>
        <v/>
      </c>
      <c r="D86" s="566" t="str">
        <f>+'3 PROBABIL E IMPACTO INHERENTE'!M22</f>
        <v/>
      </c>
      <c r="E86" s="282">
        <v>1</v>
      </c>
      <c r="F86" s="259"/>
      <c r="G86" s="52"/>
      <c r="H86" s="52"/>
      <c r="I86" s="221" t="str">
        <f t="shared" si="7"/>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8"/>
        <v/>
      </c>
      <c r="T86" s="232" t="str">
        <f t="shared" si="9"/>
        <v/>
      </c>
      <c r="U86" s="232" t="str">
        <f t="shared" si="10"/>
        <v/>
      </c>
      <c r="V86" s="584"/>
      <c r="W86" s="38"/>
      <c r="X86" s="228"/>
      <c r="Y86" s="229"/>
      <c r="Z86" s="229"/>
    </row>
    <row r="87" spans="1:26" ht="29.5" customHeight="1" x14ac:dyDescent="0.35">
      <c r="A87" s="558"/>
      <c r="B87" s="561"/>
      <c r="C87" s="564"/>
      <c r="D87" s="567"/>
      <c r="E87" s="278">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8"/>
        <v/>
      </c>
      <c r="T87" s="232" t="str">
        <f t="shared" si="9"/>
        <v/>
      </c>
      <c r="U87" s="232" t="str">
        <f t="shared" si="10"/>
        <v/>
      </c>
      <c r="V87" s="581"/>
      <c r="W87" s="38"/>
      <c r="X87" s="228"/>
      <c r="Y87" s="229"/>
      <c r="Z87" s="229"/>
    </row>
    <row r="88" spans="1:26" ht="29.5" customHeight="1" x14ac:dyDescent="0.35">
      <c r="A88" s="558"/>
      <c r="B88" s="561"/>
      <c r="C88" s="564"/>
      <c r="D88" s="567"/>
      <c r="E88" s="278">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8"/>
        <v/>
      </c>
      <c r="T88" s="232" t="str">
        <f t="shared" si="9"/>
        <v/>
      </c>
      <c r="U88" s="232" t="str">
        <f t="shared" si="10"/>
        <v/>
      </c>
      <c r="V88" s="581"/>
      <c r="W88" s="38"/>
      <c r="X88" s="228"/>
      <c r="Y88" s="229"/>
      <c r="Z88" s="229"/>
    </row>
    <row r="89" spans="1:26" ht="29.5" customHeight="1" x14ac:dyDescent="0.35">
      <c r="A89" s="558"/>
      <c r="B89" s="561"/>
      <c r="C89" s="564"/>
      <c r="D89" s="567"/>
      <c r="E89" s="278">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8"/>
        <v/>
      </c>
      <c r="T89" s="232" t="str">
        <f t="shared" si="9"/>
        <v/>
      </c>
      <c r="U89" s="232" t="str">
        <f t="shared" si="10"/>
        <v/>
      </c>
      <c r="V89" s="581"/>
      <c r="W89" s="38"/>
      <c r="X89" s="228"/>
      <c r="Y89" s="229"/>
      <c r="Z89" s="229"/>
    </row>
    <row r="90" spans="1:26" ht="29.5" customHeight="1" x14ac:dyDescent="0.35">
      <c r="A90" s="558"/>
      <c r="B90" s="561"/>
      <c r="C90" s="564"/>
      <c r="D90" s="567"/>
      <c r="E90" s="278">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8"/>
        <v/>
      </c>
      <c r="T90" s="232" t="str">
        <f t="shared" si="9"/>
        <v/>
      </c>
      <c r="U90" s="232" t="str">
        <f t="shared" si="10"/>
        <v/>
      </c>
      <c r="V90" s="581"/>
      <c r="W90" s="38"/>
      <c r="X90" s="228"/>
      <c r="Y90" s="229"/>
      <c r="Z90" s="229"/>
    </row>
    <row r="91" spans="1:26" ht="29.5" customHeight="1" thickBot="1" x14ac:dyDescent="0.4">
      <c r="A91" s="559"/>
      <c r="B91" s="562"/>
      <c r="C91" s="565"/>
      <c r="D91" s="568"/>
      <c r="E91" s="281">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8"/>
        <v/>
      </c>
      <c r="T91" s="232" t="str">
        <f t="shared" si="9"/>
        <v/>
      </c>
      <c r="U91" s="232" t="str">
        <f t="shared" si="10"/>
        <v/>
      </c>
      <c r="V91" s="585"/>
      <c r="W91" s="38"/>
    </row>
    <row r="92" spans="1:26" ht="29.5" customHeight="1" x14ac:dyDescent="0.35">
      <c r="A92" s="557" t="str">
        <f>'2 CONTEXTO E IDENTIFICACIÓN'!A23</f>
        <v>R15</v>
      </c>
      <c r="B92" s="560" t="str">
        <f>+'2 CONTEXTO E IDENTIFICACIÓN'!J23</f>
        <v xml:space="preserve"> por a causa de </v>
      </c>
      <c r="C92" s="563" t="str">
        <f>+'3 PROBABIL E IMPACTO INHERENTE'!E23</f>
        <v/>
      </c>
      <c r="D92" s="566" t="str">
        <f>+'3 PROBABIL E IMPACTO INHERENTE'!M23</f>
        <v/>
      </c>
      <c r="E92" s="282">
        <v>1</v>
      </c>
      <c r="F92" s="259"/>
      <c r="G92" s="52"/>
      <c r="H92" s="52"/>
      <c r="I92" s="221" t="str">
        <f t="shared" si="7"/>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8"/>
        <v/>
      </c>
      <c r="T92" s="232" t="str">
        <f t="shared" si="9"/>
        <v/>
      </c>
      <c r="U92" s="232" t="str">
        <f t="shared" si="10"/>
        <v/>
      </c>
      <c r="V92" s="584"/>
      <c r="W92" s="38"/>
      <c r="X92" s="228"/>
      <c r="Y92" s="229"/>
      <c r="Z92" s="229"/>
    </row>
    <row r="93" spans="1:26" ht="29.5" customHeight="1" x14ac:dyDescent="0.35">
      <c r="A93" s="558"/>
      <c r="B93" s="561"/>
      <c r="C93" s="564"/>
      <c r="D93" s="567"/>
      <c r="E93" s="278">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8"/>
        <v/>
      </c>
      <c r="T93" s="232" t="str">
        <f t="shared" si="9"/>
        <v/>
      </c>
      <c r="U93" s="232" t="str">
        <f t="shared" si="10"/>
        <v/>
      </c>
      <c r="V93" s="581"/>
      <c r="W93" s="38"/>
      <c r="X93" s="228"/>
      <c r="Y93" s="229"/>
      <c r="Z93" s="229"/>
    </row>
    <row r="94" spans="1:26" ht="29.5" customHeight="1" x14ac:dyDescent="0.35">
      <c r="A94" s="558"/>
      <c r="B94" s="561"/>
      <c r="C94" s="564"/>
      <c r="D94" s="567"/>
      <c r="E94" s="278">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8"/>
        <v/>
      </c>
      <c r="T94" s="232" t="str">
        <f t="shared" si="9"/>
        <v/>
      </c>
      <c r="U94" s="232" t="str">
        <f t="shared" si="10"/>
        <v/>
      </c>
      <c r="V94" s="581"/>
      <c r="W94" s="38"/>
      <c r="X94" s="228"/>
      <c r="Y94" s="229"/>
      <c r="Z94" s="229"/>
    </row>
    <row r="95" spans="1:26" ht="29.5" customHeight="1" x14ac:dyDescent="0.35">
      <c r="A95" s="558"/>
      <c r="B95" s="561"/>
      <c r="C95" s="564"/>
      <c r="D95" s="567"/>
      <c r="E95" s="278">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8"/>
        <v/>
      </c>
      <c r="T95" s="232" t="str">
        <f t="shared" si="9"/>
        <v/>
      </c>
      <c r="U95" s="232" t="str">
        <f t="shared" si="10"/>
        <v/>
      </c>
      <c r="V95" s="581"/>
      <c r="W95" s="38"/>
      <c r="X95" s="228"/>
      <c r="Y95" s="229"/>
      <c r="Z95" s="229"/>
    </row>
    <row r="96" spans="1:26" ht="29.5" customHeight="1" x14ac:dyDescent="0.35">
      <c r="A96" s="558"/>
      <c r="B96" s="561"/>
      <c r="C96" s="564"/>
      <c r="D96" s="567"/>
      <c r="E96" s="278">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8"/>
        <v/>
      </c>
      <c r="T96" s="232" t="str">
        <f t="shared" si="9"/>
        <v/>
      </c>
      <c r="U96" s="232" t="str">
        <f t="shared" si="10"/>
        <v/>
      </c>
      <c r="V96" s="581"/>
      <c r="W96" s="38"/>
      <c r="X96" s="228"/>
      <c r="Y96" s="229"/>
      <c r="Z96" s="229"/>
    </row>
    <row r="97" spans="1:26" ht="29.5" customHeight="1" thickBot="1" x14ac:dyDescent="0.4">
      <c r="A97" s="559"/>
      <c r="B97" s="562"/>
      <c r="C97" s="565"/>
      <c r="D97" s="568"/>
      <c r="E97" s="281">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8"/>
        <v/>
      </c>
      <c r="T97" s="232" t="str">
        <f t="shared" si="9"/>
        <v/>
      </c>
      <c r="U97" s="232" t="str">
        <f t="shared" si="10"/>
        <v/>
      </c>
      <c r="V97" s="585"/>
      <c r="W97" s="38"/>
    </row>
    <row r="98" spans="1:26" ht="29.5" customHeight="1" x14ac:dyDescent="0.35">
      <c r="A98" s="557" t="str">
        <f>'2 CONTEXTO E IDENTIFICACIÓN'!A24</f>
        <v>R16</v>
      </c>
      <c r="B98" s="560" t="str">
        <f>+'2 CONTEXTO E IDENTIFICACIÓN'!J24</f>
        <v xml:space="preserve"> por a causa de </v>
      </c>
      <c r="C98" s="563" t="str">
        <f>+'3 PROBABIL E IMPACTO INHERENTE'!E24</f>
        <v/>
      </c>
      <c r="D98" s="566" t="str">
        <f>+'3 PROBABIL E IMPACTO INHERENTE'!M24</f>
        <v/>
      </c>
      <c r="E98" s="282">
        <v>1</v>
      </c>
      <c r="F98" s="259"/>
      <c r="G98" s="52"/>
      <c r="H98" s="52"/>
      <c r="I98" s="221" t="str">
        <f t="shared" si="7"/>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8"/>
        <v/>
      </c>
      <c r="T98" s="232" t="str">
        <f t="shared" si="9"/>
        <v/>
      </c>
      <c r="U98" s="232" t="str">
        <f t="shared" si="10"/>
        <v/>
      </c>
      <c r="V98" s="584"/>
      <c r="W98" s="38"/>
      <c r="X98" s="228"/>
      <c r="Y98" s="229"/>
      <c r="Z98" s="229"/>
    </row>
    <row r="99" spans="1:26" ht="29.5" customHeight="1" x14ac:dyDescent="0.35">
      <c r="A99" s="558"/>
      <c r="B99" s="561"/>
      <c r="C99" s="564"/>
      <c r="D99" s="567"/>
      <c r="E99" s="278">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8"/>
        <v/>
      </c>
      <c r="T99" s="232" t="str">
        <f t="shared" si="9"/>
        <v/>
      </c>
      <c r="U99" s="232" t="str">
        <f t="shared" si="10"/>
        <v/>
      </c>
      <c r="V99" s="581"/>
      <c r="W99" s="38"/>
      <c r="X99" s="228"/>
      <c r="Y99" s="229"/>
      <c r="Z99" s="229"/>
    </row>
    <row r="100" spans="1:26" ht="29.5" customHeight="1" x14ac:dyDescent="0.35">
      <c r="A100" s="558"/>
      <c r="B100" s="561"/>
      <c r="C100" s="564"/>
      <c r="D100" s="567"/>
      <c r="E100" s="278">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8"/>
        <v/>
      </c>
      <c r="T100" s="232" t="str">
        <f t="shared" si="9"/>
        <v/>
      </c>
      <c r="U100" s="232" t="str">
        <f t="shared" si="10"/>
        <v/>
      </c>
      <c r="V100" s="581"/>
      <c r="W100" s="38"/>
      <c r="X100" s="228"/>
      <c r="Y100" s="229"/>
      <c r="Z100" s="229"/>
    </row>
    <row r="101" spans="1:26" ht="29.5" customHeight="1" x14ac:dyDescent="0.35">
      <c r="A101" s="558"/>
      <c r="B101" s="561"/>
      <c r="C101" s="564"/>
      <c r="D101" s="567"/>
      <c r="E101" s="278">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8"/>
        <v/>
      </c>
      <c r="T101" s="232" t="str">
        <f t="shared" si="9"/>
        <v/>
      </c>
      <c r="U101" s="232" t="str">
        <f t="shared" si="10"/>
        <v/>
      </c>
      <c r="V101" s="581"/>
      <c r="W101" s="38"/>
      <c r="X101" s="228"/>
      <c r="Y101" s="229"/>
      <c r="Z101" s="229"/>
    </row>
    <row r="102" spans="1:26" ht="29.5" customHeight="1" x14ac:dyDescent="0.35">
      <c r="A102" s="558"/>
      <c r="B102" s="561"/>
      <c r="C102" s="564"/>
      <c r="D102" s="567"/>
      <c r="E102" s="278">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8"/>
        <v/>
      </c>
      <c r="T102" s="232" t="str">
        <f t="shared" si="9"/>
        <v/>
      </c>
      <c r="U102" s="232" t="str">
        <f t="shared" si="10"/>
        <v/>
      </c>
      <c r="V102" s="581"/>
      <c r="W102" s="38"/>
      <c r="X102" s="228"/>
      <c r="Y102" s="229"/>
      <c r="Z102" s="229"/>
    </row>
    <row r="103" spans="1:26" ht="29.5" customHeight="1" thickBot="1" x14ac:dyDescent="0.4">
      <c r="A103" s="559"/>
      <c r="B103" s="562"/>
      <c r="C103" s="565"/>
      <c r="D103" s="568"/>
      <c r="E103" s="281">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8"/>
        <v/>
      </c>
      <c r="T103" s="232" t="str">
        <f t="shared" si="9"/>
        <v/>
      </c>
      <c r="U103" s="232" t="str">
        <f t="shared" si="10"/>
        <v/>
      </c>
      <c r="V103" s="585"/>
      <c r="W103" s="38"/>
    </row>
    <row r="104" spans="1:26" ht="29.5" customHeight="1" x14ac:dyDescent="0.35">
      <c r="A104" s="557" t="str">
        <f>'2 CONTEXTO E IDENTIFICACIÓN'!A25</f>
        <v>R17</v>
      </c>
      <c r="B104" s="560" t="str">
        <f>+'2 CONTEXTO E IDENTIFICACIÓN'!J25</f>
        <v xml:space="preserve"> por a causa de </v>
      </c>
      <c r="C104" s="563" t="str">
        <f>+'3 PROBABIL E IMPACTO INHERENTE'!E25</f>
        <v/>
      </c>
      <c r="D104" s="566" t="str">
        <f>+'3 PROBABIL E IMPACTO INHERENTE'!M25</f>
        <v/>
      </c>
      <c r="E104" s="282">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1">+IFERROR($K104+$N104,"")</f>
        <v/>
      </c>
      <c r="T104" s="232" t="str">
        <f t="shared" si="9"/>
        <v/>
      </c>
      <c r="U104" s="232" t="str">
        <f t="shared" si="10"/>
        <v/>
      </c>
      <c r="V104" s="584"/>
      <c r="W104" s="38"/>
      <c r="X104" s="228"/>
      <c r="Y104" s="229"/>
      <c r="Z104" s="229"/>
    </row>
    <row r="105" spans="1:26" ht="29.5" customHeight="1" x14ac:dyDescent="0.35">
      <c r="A105" s="569"/>
      <c r="B105" s="571"/>
      <c r="C105" s="575"/>
      <c r="D105" s="576"/>
      <c r="E105" s="278">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1"/>
        <v/>
      </c>
      <c r="T105" s="232" t="str">
        <f t="shared" si="9"/>
        <v/>
      </c>
      <c r="U105" s="232" t="str">
        <f t="shared" si="10"/>
        <v/>
      </c>
      <c r="V105" s="580"/>
      <c r="W105" s="38"/>
      <c r="X105" s="228"/>
      <c r="Y105" s="229"/>
      <c r="Z105" s="229"/>
    </row>
    <row r="106" spans="1:26" ht="29.5" customHeight="1" x14ac:dyDescent="0.35">
      <c r="A106" s="569"/>
      <c r="B106" s="571"/>
      <c r="C106" s="575"/>
      <c r="D106" s="576"/>
      <c r="E106" s="278">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1"/>
        <v/>
      </c>
      <c r="T106" s="232" t="str">
        <f t="shared" si="9"/>
        <v/>
      </c>
      <c r="U106" s="232" t="str">
        <f t="shared" si="10"/>
        <v/>
      </c>
      <c r="V106" s="580"/>
      <c r="W106" s="38"/>
      <c r="X106" s="228"/>
      <c r="Y106" s="229"/>
      <c r="Z106" s="229"/>
    </row>
    <row r="107" spans="1:26" ht="29.5" customHeight="1" x14ac:dyDescent="0.35">
      <c r="A107" s="558"/>
      <c r="B107" s="561"/>
      <c r="C107" s="564"/>
      <c r="D107" s="567"/>
      <c r="E107" s="278">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1"/>
        <v/>
      </c>
      <c r="T107" s="232" t="str">
        <f t="shared" si="9"/>
        <v/>
      </c>
      <c r="U107" s="232" t="str">
        <f t="shared" si="10"/>
        <v/>
      </c>
      <c r="V107" s="581"/>
      <c r="W107" s="38"/>
      <c r="X107" s="228"/>
      <c r="Y107" s="229"/>
      <c r="Z107" s="229"/>
    </row>
    <row r="108" spans="1:26" ht="29.5" customHeight="1" x14ac:dyDescent="0.35">
      <c r="A108" s="558"/>
      <c r="B108" s="561"/>
      <c r="C108" s="564"/>
      <c r="D108" s="567"/>
      <c r="E108" s="278">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1"/>
        <v/>
      </c>
      <c r="T108" s="232" t="str">
        <f t="shared" si="9"/>
        <v/>
      </c>
      <c r="U108" s="232" t="str">
        <f t="shared" si="10"/>
        <v/>
      </c>
      <c r="V108" s="581"/>
      <c r="W108" s="38"/>
      <c r="X108" s="228"/>
      <c r="Y108" s="229"/>
      <c r="Z108" s="229"/>
    </row>
    <row r="109" spans="1:26" ht="29.5" customHeight="1" thickBot="1" x14ac:dyDescent="0.4">
      <c r="A109" s="559"/>
      <c r="B109" s="562"/>
      <c r="C109" s="565"/>
      <c r="D109" s="568"/>
      <c r="E109" s="281">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1"/>
        <v/>
      </c>
      <c r="T109" s="232" t="str">
        <f t="shared" si="9"/>
        <v/>
      </c>
      <c r="U109" s="232" t="str">
        <f t="shared" si="10"/>
        <v/>
      </c>
      <c r="V109" s="585"/>
      <c r="W109" s="38"/>
    </row>
    <row r="110" spans="1:26" ht="29.5" customHeight="1" x14ac:dyDescent="0.35">
      <c r="A110" s="557" t="str">
        <f>'2 CONTEXTO E IDENTIFICACIÓN'!A26</f>
        <v>R18</v>
      </c>
      <c r="B110" s="560" t="str">
        <f>+'2 CONTEXTO E IDENTIFICACIÓN'!J26</f>
        <v xml:space="preserve"> por a causa de </v>
      </c>
      <c r="C110" s="563" t="str">
        <f>+'3 PROBABIL E IMPACTO INHERENTE'!E26</f>
        <v/>
      </c>
      <c r="D110" s="566" t="str">
        <f>+'3 PROBABIL E IMPACTO INHERENTE'!M26</f>
        <v/>
      </c>
      <c r="E110" s="282">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1"/>
        <v/>
      </c>
      <c r="T110" s="232" t="str">
        <f t="shared" si="9"/>
        <v/>
      </c>
      <c r="U110" s="232" t="str">
        <f t="shared" si="10"/>
        <v/>
      </c>
      <c r="V110" s="584"/>
      <c r="W110" s="38"/>
      <c r="X110" s="228"/>
      <c r="Y110" s="229"/>
      <c r="Z110" s="229"/>
    </row>
    <row r="111" spans="1:26" ht="29.5" customHeight="1" x14ac:dyDescent="0.35">
      <c r="A111" s="569"/>
      <c r="B111" s="571"/>
      <c r="C111" s="575"/>
      <c r="D111" s="576"/>
      <c r="E111" s="278">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1"/>
        <v/>
      </c>
      <c r="T111" s="232" t="str">
        <f t="shared" si="9"/>
        <v/>
      </c>
      <c r="U111" s="232" t="str">
        <f t="shared" si="10"/>
        <v/>
      </c>
      <c r="V111" s="580"/>
      <c r="W111" s="38"/>
      <c r="X111" s="228"/>
      <c r="Y111" s="229"/>
      <c r="Z111" s="229"/>
    </row>
    <row r="112" spans="1:26" ht="29.5" customHeight="1" x14ac:dyDescent="0.35">
      <c r="A112" s="569"/>
      <c r="B112" s="571"/>
      <c r="C112" s="575"/>
      <c r="D112" s="576"/>
      <c r="E112" s="278">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1"/>
        <v/>
      </c>
      <c r="T112" s="232" t="str">
        <f t="shared" si="9"/>
        <v/>
      </c>
      <c r="U112" s="232" t="str">
        <f t="shared" si="10"/>
        <v/>
      </c>
      <c r="V112" s="580"/>
      <c r="W112" s="38"/>
      <c r="X112" s="228"/>
      <c r="Y112" s="229"/>
      <c r="Z112" s="229"/>
    </row>
    <row r="113" spans="1:26" ht="29.5" customHeight="1" x14ac:dyDescent="0.35">
      <c r="A113" s="558"/>
      <c r="B113" s="561"/>
      <c r="C113" s="564"/>
      <c r="D113" s="567"/>
      <c r="E113" s="278">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1"/>
        <v/>
      </c>
      <c r="T113" s="232" t="str">
        <f t="shared" si="9"/>
        <v/>
      </c>
      <c r="U113" s="232" t="str">
        <f t="shared" si="10"/>
        <v/>
      </c>
      <c r="V113" s="581"/>
      <c r="W113" s="38"/>
      <c r="X113" s="228"/>
      <c r="Y113" s="229"/>
      <c r="Z113" s="229"/>
    </row>
    <row r="114" spans="1:26" ht="29.5" customHeight="1" x14ac:dyDescent="0.35">
      <c r="A114" s="558"/>
      <c r="B114" s="561"/>
      <c r="C114" s="564"/>
      <c r="D114" s="567"/>
      <c r="E114" s="278">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1"/>
        <v/>
      </c>
      <c r="T114" s="232" t="str">
        <f t="shared" si="9"/>
        <v/>
      </c>
      <c r="U114" s="232" t="str">
        <f t="shared" si="10"/>
        <v/>
      </c>
      <c r="V114" s="581"/>
      <c r="W114" s="38"/>
      <c r="X114" s="228"/>
      <c r="Y114" s="229"/>
      <c r="Z114" s="229"/>
    </row>
    <row r="115" spans="1:26" ht="29.5" customHeight="1" thickBot="1" x14ac:dyDescent="0.4">
      <c r="A115" s="559"/>
      <c r="B115" s="562"/>
      <c r="C115" s="565"/>
      <c r="D115" s="568"/>
      <c r="E115" s="281">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1"/>
        <v/>
      </c>
      <c r="T115" s="232" t="str">
        <f t="shared" si="9"/>
        <v/>
      </c>
      <c r="U115" s="232" t="str">
        <f t="shared" si="10"/>
        <v/>
      </c>
      <c r="V115" s="585"/>
      <c r="W115" s="38"/>
    </row>
    <row r="116" spans="1:26" ht="29.5" customHeight="1" x14ac:dyDescent="0.35">
      <c r="A116" s="557" t="str">
        <f>'2 CONTEXTO E IDENTIFICACIÓN'!A27</f>
        <v>R19</v>
      </c>
      <c r="B116" s="560" t="str">
        <f>+'2 CONTEXTO E IDENTIFICACIÓN'!J27</f>
        <v xml:space="preserve"> por a causa de </v>
      </c>
      <c r="C116" s="563" t="str">
        <f>+'3 PROBABIL E IMPACTO INHERENTE'!E27</f>
        <v/>
      </c>
      <c r="D116" s="566" t="str">
        <f>+'3 PROBABIL E IMPACTO INHERENTE'!M27</f>
        <v/>
      </c>
      <c r="E116" s="282">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1"/>
        <v/>
      </c>
      <c r="T116" s="232" t="str">
        <f t="shared" ref="T116:T127" si="12">+IFERROR(C116*S116,"")</f>
        <v/>
      </c>
      <c r="U116" s="232" t="str">
        <f t="shared" ref="U116:U127" si="13">+IFERROR(S116-T116,"")</f>
        <v/>
      </c>
      <c r="V116" s="584"/>
      <c r="W116" s="38"/>
      <c r="X116" s="228"/>
      <c r="Y116" s="229"/>
      <c r="Z116" s="229"/>
    </row>
    <row r="117" spans="1:26" ht="29.5" customHeight="1" x14ac:dyDescent="0.35">
      <c r="A117" s="569"/>
      <c r="B117" s="571"/>
      <c r="C117" s="575"/>
      <c r="D117" s="576"/>
      <c r="E117" s="278">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1"/>
        <v/>
      </c>
      <c r="T117" s="232" t="str">
        <f t="shared" si="12"/>
        <v/>
      </c>
      <c r="U117" s="232" t="str">
        <f t="shared" si="13"/>
        <v/>
      </c>
      <c r="V117" s="580"/>
      <c r="W117" s="38"/>
      <c r="X117" s="228"/>
      <c r="Y117" s="229"/>
      <c r="Z117" s="229"/>
    </row>
    <row r="118" spans="1:26" ht="29.5" customHeight="1" x14ac:dyDescent="0.35">
      <c r="A118" s="569"/>
      <c r="B118" s="571"/>
      <c r="C118" s="575"/>
      <c r="D118" s="576"/>
      <c r="E118" s="278">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1"/>
        <v/>
      </c>
      <c r="T118" s="232" t="str">
        <f t="shared" si="12"/>
        <v/>
      </c>
      <c r="U118" s="232" t="str">
        <f t="shared" si="13"/>
        <v/>
      </c>
      <c r="V118" s="580"/>
      <c r="W118" s="38"/>
      <c r="X118" s="228"/>
      <c r="Y118" s="229"/>
      <c r="Z118" s="229"/>
    </row>
    <row r="119" spans="1:26" ht="29.5" customHeight="1" x14ac:dyDescent="0.35">
      <c r="A119" s="558"/>
      <c r="B119" s="561"/>
      <c r="C119" s="564"/>
      <c r="D119" s="567"/>
      <c r="E119" s="278">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1"/>
        <v/>
      </c>
      <c r="T119" s="232" t="str">
        <f t="shared" si="12"/>
        <v/>
      </c>
      <c r="U119" s="232" t="str">
        <f t="shared" si="13"/>
        <v/>
      </c>
      <c r="V119" s="581"/>
      <c r="W119" s="38"/>
      <c r="X119" s="228"/>
      <c r="Y119" s="229"/>
      <c r="Z119" s="229"/>
    </row>
    <row r="120" spans="1:26" ht="29.5" customHeight="1" x14ac:dyDescent="0.35">
      <c r="A120" s="558"/>
      <c r="B120" s="561"/>
      <c r="C120" s="564"/>
      <c r="D120" s="567"/>
      <c r="E120" s="278">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1"/>
        <v/>
      </c>
      <c r="T120" s="232" t="str">
        <f t="shared" si="12"/>
        <v/>
      </c>
      <c r="U120" s="232" t="str">
        <f t="shared" si="13"/>
        <v/>
      </c>
      <c r="V120" s="581"/>
      <c r="W120" s="38"/>
      <c r="X120" s="228"/>
      <c r="Y120" s="229"/>
      <c r="Z120" s="229"/>
    </row>
    <row r="121" spans="1:26" ht="29.5" customHeight="1" thickBot="1" x14ac:dyDescent="0.4">
      <c r="A121" s="559"/>
      <c r="B121" s="562"/>
      <c r="C121" s="565"/>
      <c r="D121" s="568"/>
      <c r="E121" s="281">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1"/>
        <v/>
      </c>
      <c r="T121" s="232" t="str">
        <f t="shared" si="12"/>
        <v/>
      </c>
      <c r="U121" s="232" t="str">
        <f t="shared" si="13"/>
        <v/>
      </c>
      <c r="V121" s="585"/>
      <c r="W121" s="38"/>
    </row>
    <row r="122" spans="1:26" ht="29.5" customHeight="1" x14ac:dyDescent="0.35">
      <c r="A122" s="557" t="str">
        <f>'2 CONTEXTO E IDENTIFICACIÓN'!A28</f>
        <v>R20</v>
      </c>
      <c r="B122" s="560" t="str">
        <f>+'2 CONTEXTO E IDENTIFICACIÓN'!J28</f>
        <v xml:space="preserve"> por a causa de </v>
      </c>
      <c r="C122" s="563" t="str">
        <f>+'3 PROBABIL E IMPACTO INHERENTE'!E28</f>
        <v/>
      </c>
      <c r="D122" s="566" t="str">
        <f>+'3 PROBABIL E IMPACTO INHERENTE'!M28</f>
        <v/>
      </c>
      <c r="E122" s="282">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1"/>
        <v/>
      </c>
      <c r="T122" s="232" t="str">
        <f t="shared" si="12"/>
        <v/>
      </c>
      <c r="U122" s="232" t="str">
        <f t="shared" si="13"/>
        <v/>
      </c>
      <c r="V122" s="584"/>
      <c r="W122" s="38"/>
      <c r="X122" s="228"/>
      <c r="Y122" s="229"/>
      <c r="Z122" s="229"/>
    </row>
    <row r="123" spans="1:26" ht="29.5" customHeight="1" x14ac:dyDescent="0.35">
      <c r="A123" s="569"/>
      <c r="B123" s="571"/>
      <c r="C123" s="575"/>
      <c r="D123" s="576"/>
      <c r="E123" s="278">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1"/>
        <v/>
      </c>
      <c r="T123" s="232" t="str">
        <f t="shared" si="12"/>
        <v/>
      </c>
      <c r="U123" s="232" t="str">
        <f t="shared" si="13"/>
        <v/>
      </c>
      <c r="V123" s="580"/>
      <c r="W123" s="38"/>
      <c r="X123" s="228"/>
      <c r="Y123" s="229"/>
      <c r="Z123" s="229"/>
    </row>
    <row r="124" spans="1:26" ht="29.5" customHeight="1" x14ac:dyDescent="0.35">
      <c r="A124" s="569"/>
      <c r="B124" s="571"/>
      <c r="C124" s="575"/>
      <c r="D124" s="576"/>
      <c r="E124" s="278">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1"/>
        <v/>
      </c>
      <c r="T124" s="232" t="str">
        <f t="shared" si="12"/>
        <v/>
      </c>
      <c r="U124" s="232" t="str">
        <f t="shared" si="13"/>
        <v/>
      </c>
      <c r="V124" s="580"/>
      <c r="W124" s="38"/>
      <c r="X124" s="228"/>
      <c r="Y124" s="229"/>
      <c r="Z124" s="229"/>
    </row>
    <row r="125" spans="1:26" ht="29.5" customHeight="1" x14ac:dyDescent="0.35">
      <c r="A125" s="558"/>
      <c r="B125" s="561"/>
      <c r="C125" s="564"/>
      <c r="D125" s="567"/>
      <c r="E125" s="278">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1"/>
        <v/>
      </c>
      <c r="T125" s="232" t="str">
        <f t="shared" si="12"/>
        <v/>
      </c>
      <c r="U125" s="232" t="str">
        <f t="shared" si="13"/>
        <v/>
      </c>
      <c r="V125" s="581"/>
      <c r="W125" s="38"/>
      <c r="X125" s="228"/>
      <c r="Y125" s="229"/>
      <c r="Z125" s="229"/>
    </row>
    <row r="126" spans="1:26" ht="29.5" customHeight="1" x14ac:dyDescent="0.35">
      <c r="A126" s="558"/>
      <c r="B126" s="561"/>
      <c r="C126" s="564"/>
      <c r="D126" s="567"/>
      <c r="E126" s="278">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1"/>
        <v/>
      </c>
      <c r="T126" s="232" t="str">
        <f t="shared" si="12"/>
        <v/>
      </c>
      <c r="U126" s="232" t="str">
        <f t="shared" si="13"/>
        <v/>
      </c>
      <c r="V126" s="581"/>
      <c r="W126" s="38"/>
      <c r="X126" s="228"/>
      <c r="Y126" s="229"/>
      <c r="Z126" s="229"/>
    </row>
    <row r="127" spans="1:26" ht="29.5" customHeight="1" thickBot="1" x14ac:dyDescent="0.4">
      <c r="A127" s="559"/>
      <c r="B127" s="562"/>
      <c r="C127" s="565"/>
      <c r="D127" s="568"/>
      <c r="E127" s="281">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1"/>
        <v/>
      </c>
      <c r="T127" s="232" t="str">
        <f t="shared" si="12"/>
        <v/>
      </c>
      <c r="U127" s="232" t="str">
        <f t="shared" si="13"/>
        <v/>
      </c>
      <c r="V127" s="585"/>
      <c r="W127" s="38"/>
    </row>
    <row r="128" spans="1:26" x14ac:dyDescent="0.3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topLeftCell="Q1" zoomScale="70" zoomScaleNormal="70" zoomScaleSheetLayoutView="85" workbookViewId="0">
      <selection activeCell="V14" sqref="V14:V19"/>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17.453125" style="44" customWidth="1"/>
    <col min="7" max="7" width="21.81640625" style="44" customWidth="1"/>
    <col min="8" max="8" width="50" style="44" customWidth="1"/>
    <col min="9" max="9" width="42.81640625" style="44" customWidth="1"/>
    <col min="10" max="11" width="12.1796875" style="51" customWidth="1"/>
    <col min="12" max="12" width="18.54296875" style="51" customWidth="1"/>
    <col min="13" max="13" width="19.453125" style="44" bestFit="1" customWidth="1"/>
    <col min="14" max="14" width="18.453125" style="51" customWidth="1"/>
    <col min="15" max="15" width="18.81640625" style="51" customWidth="1"/>
    <col min="16" max="16" width="16.453125" style="51" bestFit="1" customWidth="1"/>
    <col min="17" max="17" width="14.453125" style="51" customWidth="1"/>
    <col min="18" max="18" width="13" style="51" customWidth="1"/>
    <col min="19" max="21" width="13.453125" style="233"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525"/>
      <c r="B1" s="538" t="str">
        <f>+'2 CONTEXTO E IDENTIFICACIÓN'!A1</f>
        <v>MAPA DE RIESGOS INTEGRAL</v>
      </c>
      <c r="C1" s="407"/>
      <c r="D1" s="408"/>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customHeight="1" x14ac:dyDescent="0.25">
      <c r="A2" s="525"/>
      <c r="B2" s="539"/>
      <c r="C2" s="39" t="str">
        <f>+'2 CONTEXTO E IDENTIFICACIÓN'!A2</f>
        <v>VERSIÓN DEL MAPA DE RIESGOS:</v>
      </c>
      <c r="D2" s="39">
        <f>'2 CONTEXTO E IDENTIFICACIÓN'!B2</f>
        <v>1</v>
      </c>
      <c r="E2" s="230"/>
      <c r="F2" s="230"/>
      <c r="G2" s="205" t="str">
        <f>+'2 CONTEXTO E IDENTIFICACIÓN'!$E$5</f>
        <v>Vigencia:</v>
      </c>
      <c r="H2" s="203">
        <f>'2 CONTEXTO E IDENTIFICACIÓN'!G5</f>
        <v>46037</v>
      </c>
      <c r="I2" s="204" t="s">
        <v>50</v>
      </c>
      <c r="J2" s="230"/>
      <c r="K2" s="230"/>
      <c r="L2" s="46"/>
      <c r="M2" s="45"/>
      <c r="N2" s="46"/>
      <c r="O2" s="46"/>
      <c r="P2" s="46"/>
      <c r="Q2" s="46"/>
      <c r="R2" s="46"/>
      <c r="S2" s="227"/>
      <c r="T2" s="227"/>
      <c r="U2" s="227"/>
      <c r="V2" s="226"/>
      <c r="W2" s="38"/>
      <c r="X2" s="3"/>
      <c r="Y2" s="3"/>
      <c r="Z2" s="3"/>
    </row>
    <row r="3" spans="1:26" s="40" customFormat="1" ht="14.5" thickBot="1" x14ac:dyDescent="0.3">
      <c r="A3" s="12" t="s">
        <v>46</v>
      </c>
      <c r="B3" s="405" t="str">
        <f>'2 CONTEXTO E IDENTIFICACIÓN'!B4</f>
        <v>UAERMV</v>
      </c>
      <c r="C3" s="405"/>
      <c r="D3" s="405"/>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35">
      <c r="A4" s="12" t="s">
        <v>47</v>
      </c>
      <c r="B4" s="405" t="str">
        <f>'2 CONTEXTO E IDENTIFICACIÓN'!F4</f>
        <v>7. Producción De Mezcla</v>
      </c>
      <c r="C4" s="406"/>
      <c r="D4" s="406"/>
      <c r="E4" s="47" t="s">
        <v>261</v>
      </c>
      <c r="F4" s="45" t="s">
        <v>262</v>
      </c>
      <c r="G4" s="47"/>
      <c r="H4" s="47"/>
      <c r="I4" s="47"/>
      <c r="J4" s="551" t="s">
        <v>316</v>
      </c>
      <c r="K4" s="552"/>
      <c r="L4" s="552"/>
      <c r="M4" s="552"/>
      <c r="N4" s="552"/>
      <c r="O4" s="552"/>
      <c r="P4" s="552"/>
      <c r="Q4" s="552"/>
      <c r="R4" s="553"/>
      <c r="S4" s="588" t="s">
        <v>263</v>
      </c>
      <c r="T4" s="548" t="s">
        <v>300</v>
      </c>
      <c r="U4" s="588"/>
      <c r="V4" s="591" t="s">
        <v>312</v>
      </c>
      <c r="W4" s="38"/>
      <c r="X4" s="518" t="s">
        <v>264</v>
      </c>
      <c r="Y4" s="519"/>
      <c r="Z4" s="520"/>
    </row>
    <row r="5" spans="1:26" s="48" customFormat="1" ht="33" customHeight="1" x14ac:dyDescent="0.35">
      <c r="A5" s="209"/>
      <c r="B5" s="208"/>
      <c r="C5" s="208"/>
      <c r="D5" s="137"/>
      <c r="E5" s="47"/>
      <c r="F5" s="47"/>
      <c r="G5" s="47"/>
      <c r="H5" s="47"/>
      <c r="I5" s="47"/>
      <c r="J5" s="554"/>
      <c r="K5" s="555"/>
      <c r="L5" s="555"/>
      <c r="M5" s="555"/>
      <c r="N5" s="555"/>
      <c r="O5" s="555"/>
      <c r="P5" s="555"/>
      <c r="Q5" s="555"/>
      <c r="R5" s="556"/>
      <c r="S5" s="589"/>
      <c r="T5" s="549"/>
      <c r="U5" s="589"/>
      <c r="V5" s="592"/>
      <c r="W5" s="38"/>
      <c r="X5" s="21" t="s">
        <v>225</v>
      </c>
      <c r="Y5" s="22" t="s">
        <v>266</v>
      </c>
      <c r="Z5" s="23" t="s">
        <v>267</v>
      </c>
    </row>
    <row r="6" spans="1:26" ht="29.25" customHeight="1" x14ac:dyDescent="0.35">
      <c r="A6" s="540" t="s">
        <v>219</v>
      </c>
      <c r="B6" s="540" t="s">
        <v>220</v>
      </c>
      <c r="C6" s="540" t="s">
        <v>268</v>
      </c>
      <c r="D6" s="540" t="s">
        <v>269</v>
      </c>
      <c r="E6" s="542" t="s">
        <v>270</v>
      </c>
      <c r="F6" s="573" t="s">
        <v>30</v>
      </c>
      <c r="G6" s="574"/>
      <c r="H6" s="574"/>
      <c r="I6" s="542"/>
      <c r="J6" s="545" t="s">
        <v>313</v>
      </c>
      <c r="K6" s="545"/>
      <c r="L6" s="545"/>
      <c r="M6" s="545"/>
      <c r="N6" s="546"/>
      <c r="O6" s="544" t="s">
        <v>315</v>
      </c>
      <c r="P6" s="545"/>
      <c r="Q6" s="545"/>
      <c r="R6" s="546"/>
      <c r="S6" s="590"/>
      <c r="T6" s="550"/>
      <c r="U6" s="590"/>
      <c r="V6" s="593"/>
      <c r="W6" s="38"/>
      <c r="X6" s="237" t="s">
        <v>233</v>
      </c>
      <c r="Y6" s="28">
        <v>0.01</v>
      </c>
      <c r="Z6" s="27">
        <v>0.2</v>
      </c>
    </row>
    <row r="7" spans="1:26" s="38" customFormat="1" ht="70.5" thickBot="1" x14ac:dyDescent="0.4">
      <c r="A7" s="541"/>
      <c r="B7" s="541"/>
      <c r="C7" s="541"/>
      <c r="D7" s="541"/>
      <c r="E7" s="543"/>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15.5" x14ac:dyDescent="0.35">
      <c r="A8" s="557" t="str">
        <f>'2 CONTEXTO E IDENTIFICACIÓN'!A9</f>
        <v>R1</v>
      </c>
      <c r="B8" s="560" t="str">
        <f>+'2 CONTEXTO E IDENTIFICACIÓN'!J9</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C8" s="563">
        <f>+'3 PROBABIL E IMPACTO INHERENTE'!E9</f>
        <v>0.6</v>
      </c>
      <c r="D8" s="566">
        <f>+'3 PROBABIL E IMPACTO INHERENTE'!M9</f>
        <v>0.6</v>
      </c>
      <c r="E8" s="341">
        <v>1</v>
      </c>
      <c r="F8" s="259"/>
      <c r="G8" s="52"/>
      <c r="H8" s="52"/>
      <c r="I8" s="354" t="str">
        <f t="shared" ref="I8:I71" si="0">+CONCATENATE(F8," ",G8," ",H8)</f>
        <v xml:space="preserve">  </v>
      </c>
      <c r="J8" s="378"/>
      <c r="K8" s="345" t="str">
        <f>+IFERROR(VLOOKUP($J8,'10 FORMULAS'!B53:C53,2,0),"")</f>
        <v/>
      </c>
      <c r="L8" s="345" t="str">
        <f>+IF(J8="Correctivo","Impacto","")</f>
        <v/>
      </c>
      <c r="M8" s="346"/>
      <c r="N8" s="345" t="str">
        <f>+IFERROR(VLOOKUP($M8,'10 FORMULAS'!$B$54:$C$55,2,0),"")</f>
        <v/>
      </c>
      <c r="O8" s="347"/>
      <c r="P8" s="280"/>
      <c r="Q8" s="347"/>
      <c r="R8" s="347"/>
      <c r="S8" s="345" t="str">
        <f>+IFERROR($K8+$N8,"")</f>
        <v/>
      </c>
      <c r="T8" s="345" t="str">
        <f>+IFERROR(D8*S8,"")</f>
        <v/>
      </c>
      <c r="U8" s="345" t="str">
        <f>+IFERROR(D8-T8,"")</f>
        <v/>
      </c>
      <c r="V8" s="577">
        <v>0.6</v>
      </c>
      <c r="W8" s="38"/>
      <c r="X8" s="239" t="s">
        <v>240</v>
      </c>
      <c r="Y8" s="28">
        <v>0.41</v>
      </c>
      <c r="Z8" s="27">
        <v>0.6</v>
      </c>
    </row>
    <row r="9" spans="1:26" ht="15.5" x14ac:dyDescent="0.35">
      <c r="A9" s="558"/>
      <c r="B9" s="561"/>
      <c r="C9" s="564"/>
      <c r="D9" s="567"/>
      <c r="E9" s="278">
        <v>2</v>
      </c>
      <c r="F9" s="258"/>
      <c r="G9" s="194"/>
      <c r="H9" s="194"/>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78"/>
      <c r="W9" s="38"/>
      <c r="X9" s="32" t="s">
        <v>244</v>
      </c>
      <c r="Y9" s="28">
        <v>0.61</v>
      </c>
      <c r="Z9" s="27">
        <v>0.8</v>
      </c>
    </row>
    <row r="10" spans="1:26" ht="27.75" customHeight="1" x14ac:dyDescent="0.35">
      <c r="A10" s="558"/>
      <c r="B10" s="561"/>
      <c r="C10" s="564"/>
      <c r="D10" s="567"/>
      <c r="E10" s="278">
        <v>3</v>
      </c>
      <c r="F10" s="258"/>
      <c r="G10" s="194"/>
      <c r="H10" s="194"/>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78"/>
      <c r="W10" s="38"/>
      <c r="X10" s="240" t="s">
        <v>248</v>
      </c>
      <c r="Y10" s="28">
        <v>0.81</v>
      </c>
      <c r="Z10" s="27">
        <v>1</v>
      </c>
    </row>
    <row r="11" spans="1:26" ht="27.75" customHeight="1" x14ac:dyDescent="0.35">
      <c r="A11" s="558"/>
      <c r="B11" s="561"/>
      <c r="C11" s="564"/>
      <c r="D11" s="567"/>
      <c r="E11" s="278">
        <v>4</v>
      </c>
      <c r="F11" s="258"/>
      <c r="G11" s="194"/>
      <c r="H11" s="194"/>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78"/>
      <c r="W11" s="38"/>
      <c r="X11" s="228"/>
      <c r="Y11" s="228"/>
      <c r="Z11" s="228"/>
    </row>
    <row r="12" spans="1:26" ht="29.5" customHeight="1" x14ac:dyDescent="0.35">
      <c r="A12" s="558"/>
      <c r="B12" s="561"/>
      <c r="C12" s="564"/>
      <c r="D12" s="567"/>
      <c r="E12" s="278">
        <v>5</v>
      </c>
      <c r="F12" s="258"/>
      <c r="G12" s="194"/>
      <c r="H12" s="194"/>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78"/>
      <c r="W12" s="38"/>
      <c r="X12" s="228"/>
      <c r="Y12" s="228"/>
      <c r="Z12" s="228"/>
    </row>
    <row r="13" spans="1:26" ht="29.5" customHeight="1" thickBot="1" x14ac:dyDescent="0.4">
      <c r="A13" s="559"/>
      <c r="B13" s="562"/>
      <c r="C13" s="565"/>
      <c r="D13" s="568"/>
      <c r="E13" s="281">
        <v>6</v>
      </c>
      <c r="F13" s="261"/>
      <c r="G13" s="195"/>
      <c r="H13" s="195"/>
      <c r="I13" s="348" t="str">
        <f t="shared" si="0"/>
        <v xml:space="preserve">  </v>
      </c>
      <c r="J13" s="379"/>
      <c r="K13" s="349" t="str">
        <f>+IFERROR(VLOOKUP($J13,'10 FORMULAS'!$B$53:$C$53,2,0),"")</f>
        <v/>
      </c>
      <c r="L13" s="349" t="str">
        <f t="shared" si="1"/>
        <v/>
      </c>
      <c r="M13" s="350"/>
      <c r="N13" s="349" t="str">
        <f>+IFERROR(VLOOKUP($M13,'10 FORMULAS'!$B$54:$C$55,2,0),"")</f>
        <v/>
      </c>
      <c r="O13" s="351"/>
      <c r="P13" s="351"/>
      <c r="Q13" s="351"/>
      <c r="R13" s="351"/>
      <c r="S13" s="349" t="str">
        <f t="shared" si="2"/>
        <v/>
      </c>
      <c r="T13" s="349" t="str">
        <f>+IFERROR(U12*S13,"")</f>
        <v/>
      </c>
      <c r="U13" s="349" t="str">
        <f>+IFERROR(U12-T13,"")</f>
        <v/>
      </c>
      <c r="V13" s="579"/>
      <c r="W13" s="38"/>
      <c r="X13" s="228"/>
      <c r="Y13" s="228"/>
      <c r="Z13" s="228"/>
    </row>
    <row r="14" spans="1:26" ht="29.5" customHeight="1" x14ac:dyDescent="0.35">
      <c r="A14" s="557" t="str">
        <f>'2 CONTEXTO E IDENTIFICACIÓN'!A10</f>
        <v>R2</v>
      </c>
      <c r="B14" s="560" t="str">
        <f>+'2 CONTEXTO E IDENTIFICACIÓN'!J10</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C14" s="594">
        <f>+'3 PROBABIL E IMPACTO INHERENTE'!E10</f>
        <v>0.6</v>
      </c>
      <c r="D14" s="566">
        <f>+'3 PROBABIL E IMPACTO INHERENTE'!M10</f>
        <v>0.6</v>
      </c>
      <c r="E14" s="341">
        <v>1</v>
      </c>
      <c r="F14" s="259"/>
      <c r="G14" s="52"/>
      <c r="H14" s="52"/>
      <c r="I14" s="386" t="str">
        <f t="shared" si="0"/>
        <v xml:space="preserve">  </v>
      </c>
      <c r="J14" s="378"/>
      <c r="K14" s="345" t="str">
        <f>+IFERROR(VLOOKUP($J14,'10 FORMULAS'!$B$53:$C$53,2,0),"")</f>
        <v/>
      </c>
      <c r="L14" s="345" t="str">
        <f t="shared" si="1"/>
        <v/>
      </c>
      <c r="M14" s="346"/>
      <c r="N14" s="345" t="str">
        <f>+IFERROR(VLOOKUP($M14,'10 FORMULAS'!$B$54:$C$55,2,0),"")</f>
        <v/>
      </c>
      <c r="O14" s="347"/>
      <c r="P14" s="347"/>
      <c r="Q14" s="347"/>
      <c r="R14" s="347"/>
      <c r="S14" s="345" t="str">
        <f t="shared" si="2"/>
        <v/>
      </c>
      <c r="T14" s="345" t="str">
        <f>+IFERROR(D14*S14,"")</f>
        <v/>
      </c>
      <c r="U14" s="345" t="str">
        <f>+IFERROR(D14-T14,"")</f>
        <v/>
      </c>
      <c r="V14" s="577">
        <v>0.6</v>
      </c>
      <c r="W14" s="38"/>
      <c r="X14" s="228"/>
      <c r="Y14" s="229"/>
      <c r="Z14" s="229"/>
    </row>
    <row r="15" spans="1:26" ht="29.5" customHeight="1" x14ac:dyDescent="0.35">
      <c r="A15" s="558"/>
      <c r="B15" s="561"/>
      <c r="C15" s="586"/>
      <c r="D15" s="567"/>
      <c r="E15" s="278">
        <v>2</v>
      </c>
      <c r="F15" s="258"/>
      <c r="G15" s="194"/>
      <c r="H15" s="194"/>
      <c r="I15" s="384"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78"/>
      <c r="W15" s="38"/>
      <c r="X15" s="228"/>
      <c r="Y15" s="229"/>
      <c r="Z15" s="229"/>
    </row>
    <row r="16" spans="1:26" ht="29.5" customHeight="1" x14ac:dyDescent="0.35">
      <c r="A16" s="558"/>
      <c r="B16" s="561"/>
      <c r="C16" s="586"/>
      <c r="D16" s="567"/>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78"/>
      <c r="W16" s="38"/>
      <c r="X16" s="228"/>
      <c r="Y16" s="229"/>
      <c r="Z16" s="229"/>
    </row>
    <row r="17" spans="1:26" ht="29.5" customHeight="1" x14ac:dyDescent="0.35">
      <c r="A17" s="570"/>
      <c r="B17" s="572"/>
      <c r="C17" s="586"/>
      <c r="D17" s="587"/>
      <c r="E17" s="278">
        <v>4</v>
      </c>
      <c r="F17" s="258"/>
      <c r="G17" s="194"/>
      <c r="H17" s="194"/>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96"/>
      <c r="W17" s="38"/>
      <c r="X17" s="228"/>
      <c r="Y17" s="229"/>
      <c r="Z17" s="229"/>
    </row>
    <row r="18" spans="1:26" ht="29.5" customHeight="1" x14ac:dyDescent="0.35">
      <c r="A18" s="570"/>
      <c r="B18" s="572"/>
      <c r="C18" s="586"/>
      <c r="D18" s="587"/>
      <c r="E18" s="278">
        <v>5</v>
      </c>
      <c r="F18" s="258"/>
      <c r="G18" s="194"/>
      <c r="H18" s="194"/>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96"/>
      <c r="W18" s="38"/>
      <c r="X18" s="228"/>
      <c r="Y18" s="229"/>
      <c r="Z18" s="229"/>
    </row>
    <row r="19" spans="1:26" ht="29.5" customHeight="1" thickBot="1" x14ac:dyDescent="0.4">
      <c r="A19" s="559"/>
      <c r="B19" s="562"/>
      <c r="C19" s="595"/>
      <c r="D19" s="568"/>
      <c r="E19" s="281">
        <v>6</v>
      </c>
      <c r="F19" s="261"/>
      <c r="G19" s="195"/>
      <c r="H19" s="195"/>
      <c r="I19" s="348" t="str">
        <f t="shared" si="0"/>
        <v xml:space="preserve">  </v>
      </c>
      <c r="J19" s="379"/>
      <c r="K19" s="349" t="str">
        <f>+IFERROR(VLOOKUP($J19,'10 FORMULAS'!$B$53:$C$53,2,0),"")</f>
        <v/>
      </c>
      <c r="L19" s="349" t="str">
        <f t="shared" si="1"/>
        <v/>
      </c>
      <c r="M19" s="350"/>
      <c r="N19" s="349" t="str">
        <f>+IFERROR(VLOOKUP($M19,'10 FORMULAS'!$B$54:$C$55,2,0),"")</f>
        <v/>
      </c>
      <c r="O19" s="351"/>
      <c r="P19" s="351"/>
      <c r="Q19" s="351"/>
      <c r="R19" s="351"/>
      <c r="S19" s="349" t="str">
        <f t="shared" si="2"/>
        <v/>
      </c>
      <c r="T19" s="349" t="str">
        <f>+IFERROR(U18*S19,"")</f>
        <v/>
      </c>
      <c r="U19" s="349" t="str">
        <f>+IFERROR(U18-T19,"")</f>
        <v/>
      </c>
      <c r="V19" s="579"/>
      <c r="W19" s="38"/>
    </row>
    <row r="20" spans="1:26" ht="29.5" customHeight="1" x14ac:dyDescent="0.35">
      <c r="A20" s="557" t="str">
        <f>'2 CONTEXTO E IDENTIFICACIÓN'!A11</f>
        <v>R3</v>
      </c>
      <c r="B20" s="560" t="str">
        <f>+'2 CONTEXTO E IDENTIFICACIÓN'!J11</f>
        <v>Posibilidad de perdida de integridad por falta de continuidad de la trazabilidad de produccion a causa de  la alteración o modificación no autorizada de la informacion de la bitacora de produccion</v>
      </c>
      <c r="C20" s="563">
        <f>+'3 PROBABIL E IMPACTO INHERENTE'!E11</f>
        <v>0.6</v>
      </c>
      <c r="D20" s="566">
        <f>+'3 PROBABIL E IMPACTO INHERENTE'!M11</f>
        <v>0.6</v>
      </c>
      <c r="E20" s="341">
        <v>1</v>
      </c>
      <c r="F20" s="259"/>
      <c r="G20" s="52"/>
      <c r="H20" s="52"/>
      <c r="I20" s="383" t="str">
        <f t="shared" si="0"/>
        <v xml:space="preserve">  </v>
      </c>
      <c r="J20" s="378"/>
      <c r="K20" s="345" t="str">
        <f>+IFERROR(VLOOKUP($J20,'10 FORMULAS'!$B$53:$C$53,2,0),"")</f>
        <v/>
      </c>
      <c r="L20" s="345" t="str">
        <f t="shared" si="1"/>
        <v/>
      </c>
      <c r="M20" s="346"/>
      <c r="N20" s="345" t="str">
        <f>+IFERROR(VLOOKUP($M20,'10 FORMULAS'!$B$54:$C$55,2,0),"")</f>
        <v/>
      </c>
      <c r="O20" s="347"/>
      <c r="P20" s="347"/>
      <c r="Q20" s="347"/>
      <c r="R20" s="347"/>
      <c r="S20" s="345" t="str">
        <f t="shared" si="2"/>
        <v/>
      </c>
      <c r="T20" s="345" t="str">
        <f t="shared" ref="T20:T51" si="3">+IFERROR(D20*S20,"")</f>
        <v/>
      </c>
      <c r="U20" s="345" t="str">
        <f t="shared" ref="U20:U51" si="4">+IFERROR(D20-T20,"")</f>
        <v/>
      </c>
      <c r="V20" s="577">
        <v>0.6</v>
      </c>
      <c r="W20" s="38"/>
      <c r="X20" s="228"/>
      <c r="Y20" s="229"/>
      <c r="Z20" s="229"/>
    </row>
    <row r="21" spans="1:26" ht="29.5" customHeight="1" x14ac:dyDescent="0.35">
      <c r="A21" s="558"/>
      <c r="B21" s="561"/>
      <c r="C21" s="564"/>
      <c r="D21" s="567"/>
      <c r="E21" s="278">
        <v>2</v>
      </c>
      <c r="F21" s="258"/>
      <c r="G21" s="194"/>
      <c r="H21" s="194"/>
      <c r="I21" s="384"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78"/>
      <c r="W21" s="38"/>
      <c r="X21" s="228"/>
      <c r="Y21" s="229"/>
      <c r="Z21" s="229"/>
    </row>
    <row r="22" spans="1:26" ht="29.5" customHeight="1" x14ac:dyDescent="0.35">
      <c r="A22" s="558"/>
      <c r="B22" s="561"/>
      <c r="C22" s="564"/>
      <c r="D22" s="567"/>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78"/>
      <c r="W22" s="38"/>
      <c r="X22" s="228"/>
      <c r="Y22" s="229"/>
      <c r="Z22" s="229"/>
    </row>
    <row r="23" spans="1:26" ht="29.5" customHeight="1" x14ac:dyDescent="0.35">
      <c r="A23" s="558"/>
      <c r="B23" s="561"/>
      <c r="C23" s="564"/>
      <c r="D23" s="567"/>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78"/>
      <c r="W23" s="38"/>
      <c r="X23" s="228"/>
      <c r="Y23" s="229"/>
      <c r="Z23" s="229"/>
    </row>
    <row r="24" spans="1:26" ht="29.5" customHeight="1" x14ac:dyDescent="0.35">
      <c r="A24" s="558"/>
      <c r="B24" s="561"/>
      <c r="C24" s="564"/>
      <c r="D24" s="567"/>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78"/>
      <c r="W24" s="38"/>
      <c r="X24" s="228"/>
      <c r="Y24" s="229"/>
      <c r="Z24" s="229"/>
    </row>
    <row r="25" spans="1:26" ht="29.5" customHeight="1" thickBot="1" x14ac:dyDescent="0.4">
      <c r="A25" s="559"/>
      <c r="B25" s="562"/>
      <c r="C25" s="565"/>
      <c r="D25" s="568"/>
      <c r="E25" s="281">
        <v>6</v>
      </c>
      <c r="F25" s="261"/>
      <c r="G25" s="195"/>
      <c r="H25" s="195"/>
      <c r="I25" s="348" t="str">
        <f t="shared" si="0"/>
        <v xml:space="preserve">  </v>
      </c>
      <c r="J25" s="379"/>
      <c r="K25" s="349" t="str">
        <f>+IFERROR(VLOOKUP($J25,'10 FORMULAS'!$B$53:$C$53,2,0),"")</f>
        <v/>
      </c>
      <c r="L25" s="349" t="str">
        <f t="shared" si="1"/>
        <v/>
      </c>
      <c r="M25" s="350"/>
      <c r="N25" s="349" t="str">
        <f>+IFERROR(VLOOKUP($M25,'10 FORMULAS'!$B$54:$C$55,2,0),"")</f>
        <v/>
      </c>
      <c r="O25" s="351"/>
      <c r="P25" s="351"/>
      <c r="Q25" s="351"/>
      <c r="R25" s="351"/>
      <c r="S25" s="349" t="str">
        <f t="shared" si="2"/>
        <v/>
      </c>
      <c r="T25" s="349" t="str">
        <f t="shared" si="3"/>
        <v/>
      </c>
      <c r="U25" s="349" t="str">
        <f t="shared" si="4"/>
        <v/>
      </c>
      <c r="V25" s="579"/>
      <c r="W25" s="38"/>
    </row>
    <row r="26" spans="1:26" ht="29.5" customHeight="1" x14ac:dyDescent="0.35">
      <c r="A26" s="557" t="str">
        <f>'2 CONTEXTO E IDENTIFICACIÓN'!A12</f>
        <v>R4</v>
      </c>
      <c r="B26" s="560" t="str">
        <f>+'2 CONTEXTO E IDENTIFICACIÓN'!J12</f>
        <v xml:space="preserve"> por a causa de </v>
      </c>
      <c r="C26" s="563" t="str">
        <f>+'3 PROBABIL E IMPACTO INHERENTE'!E12</f>
        <v/>
      </c>
      <c r="D26" s="566" t="str">
        <f>+'3 PROBABIL E IMPACTO INHERENTE'!M12</f>
        <v/>
      </c>
      <c r="E26" s="341">
        <v>1</v>
      </c>
      <c r="F26" s="259"/>
      <c r="G26" s="52"/>
      <c r="H26" s="52"/>
      <c r="I26" s="344" t="str">
        <f t="shared" si="0"/>
        <v xml:space="preserve">  </v>
      </c>
      <c r="J26" s="378"/>
      <c r="K26" s="345" t="str">
        <f>+IFERROR(VLOOKUP($J26,'10 FORMULAS'!$B$53:$C$53,2,0),"")</f>
        <v/>
      </c>
      <c r="L26" s="345" t="str">
        <f t="shared" si="1"/>
        <v/>
      </c>
      <c r="M26" s="346"/>
      <c r="N26" s="345" t="str">
        <f>+IFERROR(VLOOKUP($M26,'10 FORMULAS'!$B$54:$C$55,2,0),"")</f>
        <v/>
      </c>
      <c r="O26" s="347"/>
      <c r="P26" s="347"/>
      <c r="Q26" s="347"/>
      <c r="R26" s="347"/>
      <c r="S26" s="345" t="str">
        <f t="shared" si="2"/>
        <v/>
      </c>
      <c r="T26" s="345" t="str">
        <f t="shared" si="3"/>
        <v/>
      </c>
      <c r="U26" s="345" t="str">
        <f t="shared" si="4"/>
        <v/>
      </c>
      <c r="V26" s="577"/>
      <c r="W26" s="38"/>
      <c r="X26" s="228"/>
      <c r="Y26" s="229"/>
      <c r="Z26" s="229"/>
    </row>
    <row r="27" spans="1:26" ht="29.5" customHeight="1" x14ac:dyDescent="0.35">
      <c r="A27" s="558"/>
      <c r="B27" s="561"/>
      <c r="C27" s="564"/>
      <c r="D27" s="567"/>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78"/>
      <c r="W27" s="38"/>
      <c r="X27" s="228"/>
      <c r="Y27" s="229"/>
      <c r="Z27" s="229"/>
    </row>
    <row r="28" spans="1:26" ht="29.5" customHeight="1" x14ac:dyDescent="0.35">
      <c r="A28" s="558"/>
      <c r="B28" s="561"/>
      <c r="C28" s="564"/>
      <c r="D28" s="567"/>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78"/>
      <c r="W28" s="38"/>
      <c r="X28" s="228"/>
      <c r="Y28" s="229"/>
      <c r="Z28" s="229"/>
    </row>
    <row r="29" spans="1:26" ht="29.5" customHeight="1" x14ac:dyDescent="0.35">
      <c r="A29" s="558"/>
      <c r="B29" s="561"/>
      <c r="C29" s="564"/>
      <c r="D29" s="567"/>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78"/>
      <c r="W29" s="38"/>
      <c r="X29" s="228"/>
      <c r="Y29" s="229"/>
      <c r="Z29" s="229"/>
    </row>
    <row r="30" spans="1:26" ht="29.5" customHeight="1" x14ac:dyDescent="0.35">
      <c r="A30" s="558"/>
      <c r="B30" s="561"/>
      <c r="C30" s="564"/>
      <c r="D30" s="567"/>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78"/>
      <c r="W30" s="38"/>
      <c r="X30" s="228"/>
      <c r="Y30" s="229"/>
      <c r="Z30" s="229"/>
    </row>
    <row r="31" spans="1:26" ht="29.5" customHeight="1" thickBot="1" x14ac:dyDescent="0.4">
      <c r="A31" s="559"/>
      <c r="B31" s="562"/>
      <c r="C31" s="565"/>
      <c r="D31" s="568"/>
      <c r="E31" s="281">
        <v>6</v>
      </c>
      <c r="F31" s="261"/>
      <c r="G31" s="195"/>
      <c r="H31" s="195"/>
      <c r="I31" s="348" t="str">
        <f t="shared" si="0"/>
        <v xml:space="preserve">  </v>
      </c>
      <c r="J31" s="379"/>
      <c r="K31" s="349" t="str">
        <f>+IFERROR(VLOOKUP($J31,'10 FORMULAS'!$B$53:$C$53,2,0),"")</f>
        <v/>
      </c>
      <c r="L31" s="349" t="str">
        <f t="shared" si="1"/>
        <v/>
      </c>
      <c r="M31" s="350"/>
      <c r="N31" s="349" t="str">
        <f>+IFERROR(VLOOKUP($M31,'10 FORMULAS'!$B$54:$C$55,2,0),"")</f>
        <v/>
      </c>
      <c r="O31" s="351"/>
      <c r="P31" s="351"/>
      <c r="Q31" s="351"/>
      <c r="R31" s="351"/>
      <c r="S31" s="349" t="str">
        <f t="shared" si="2"/>
        <v/>
      </c>
      <c r="T31" s="349" t="str">
        <f t="shared" si="3"/>
        <v/>
      </c>
      <c r="U31" s="349" t="str">
        <f t="shared" si="4"/>
        <v/>
      </c>
      <c r="V31" s="579"/>
      <c r="W31" s="38"/>
    </row>
    <row r="32" spans="1:26" ht="29.5" customHeight="1" x14ac:dyDescent="0.35">
      <c r="A32" s="557" t="str">
        <f>'2 CONTEXTO E IDENTIFICACIÓN'!A13</f>
        <v>R5</v>
      </c>
      <c r="B32" s="560" t="str">
        <f>+'2 CONTEXTO E IDENTIFICACIÓN'!J13</f>
        <v xml:space="preserve"> por a causa de </v>
      </c>
      <c r="C32" s="563" t="str">
        <f>+'3 PROBABIL E IMPACTO INHERENTE'!E13</f>
        <v/>
      </c>
      <c r="D32" s="566" t="str">
        <f>+'3 PROBABIL E IMPACTO INHERENTE'!M13</f>
        <v/>
      </c>
      <c r="E32" s="341">
        <v>1</v>
      </c>
      <c r="F32" s="259"/>
      <c r="G32" s="52"/>
      <c r="H32" s="52"/>
      <c r="I32" s="344" t="str">
        <f t="shared" si="0"/>
        <v xml:space="preserve">  </v>
      </c>
      <c r="J32" s="378"/>
      <c r="K32" s="345" t="str">
        <f>+IFERROR(VLOOKUP($J32,'10 FORMULAS'!$B$53:$C$53,2,0),"")</f>
        <v/>
      </c>
      <c r="L32" s="345" t="str">
        <f t="shared" si="1"/>
        <v/>
      </c>
      <c r="M32" s="346"/>
      <c r="N32" s="345" t="str">
        <f>+IFERROR(VLOOKUP($M32,'10 FORMULAS'!$B$54:$C$55,2,0),"")</f>
        <v/>
      </c>
      <c r="O32" s="347"/>
      <c r="P32" s="347"/>
      <c r="Q32" s="347"/>
      <c r="R32" s="347"/>
      <c r="S32" s="345" t="str">
        <f t="shared" si="2"/>
        <v/>
      </c>
      <c r="T32" s="345" t="str">
        <f t="shared" si="3"/>
        <v/>
      </c>
      <c r="U32" s="345" t="str">
        <f t="shared" si="4"/>
        <v/>
      </c>
      <c r="V32" s="577"/>
      <c r="W32" s="38"/>
      <c r="X32" s="228"/>
      <c r="Y32" s="229"/>
      <c r="Z32" s="229"/>
    </row>
    <row r="33" spans="1:26" ht="29.5" customHeight="1" x14ac:dyDescent="0.35">
      <c r="A33" s="569"/>
      <c r="B33" s="571"/>
      <c r="C33" s="575"/>
      <c r="D33" s="576"/>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97"/>
      <c r="W33" s="38"/>
      <c r="X33" s="228"/>
      <c r="Y33" s="229"/>
      <c r="Z33" s="229"/>
    </row>
    <row r="34" spans="1:26" ht="29.5" customHeight="1" x14ac:dyDescent="0.35">
      <c r="A34" s="569"/>
      <c r="B34" s="571"/>
      <c r="C34" s="575"/>
      <c r="D34" s="576"/>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97"/>
      <c r="W34" s="38"/>
      <c r="X34" s="228"/>
      <c r="Y34" s="229"/>
      <c r="Z34" s="229"/>
    </row>
    <row r="35" spans="1:26" ht="29.5" customHeight="1" x14ac:dyDescent="0.35">
      <c r="A35" s="558"/>
      <c r="B35" s="561"/>
      <c r="C35" s="564"/>
      <c r="D35" s="567"/>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78"/>
      <c r="W35" s="38"/>
      <c r="X35" s="228"/>
      <c r="Y35" s="229"/>
      <c r="Z35" s="229"/>
    </row>
    <row r="36" spans="1:26" ht="29.5" customHeight="1" x14ac:dyDescent="0.35">
      <c r="A36" s="558"/>
      <c r="B36" s="561"/>
      <c r="C36" s="564"/>
      <c r="D36" s="567"/>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78"/>
      <c r="W36" s="38"/>
      <c r="X36" s="228"/>
      <c r="Y36" s="229"/>
      <c r="Z36" s="229"/>
    </row>
    <row r="37" spans="1:26" ht="29.5" customHeight="1" thickBot="1" x14ac:dyDescent="0.4">
      <c r="A37" s="559"/>
      <c r="B37" s="562"/>
      <c r="C37" s="565"/>
      <c r="D37" s="568"/>
      <c r="E37" s="281">
        <v>6</v>
      </c>
      <c r="F37" s="261"/>
      <c r="G37" s="195"/>
      <c r="H37" s="195"/>
      <c r="I37" s="348" t="str">
        <f t="shared" si="0"/>
        <v xml:space="preserve">  </v>
      </c>
      <c r="J37" s="379"/>
      <c r="K37" s="349" t="str">
        <f>+IFERROR(VLOOKUP($J37,'10 FORMULAS'!$B$53:$C$53,2,0),"")</f>
        <v/>
      </c>
      <c r="L37" s="349" t="str">
        <f t="shared" si="1"/>
        <v/>
      </c>
      <c r="M37" s="350"/>
      <c r="N37" s="349" t="str">
        <f>+IFERROR(VLOOKUP($M37,'10 FORMULAS'!$B$54:$C$55,2,0),"")</f>
        <v/>
      </c>
      <c r="O37" s="351"/>
      <c r="P37" s="351"/>
      <c r="Q37" s="351"/>
      <c r="R37" s="351"/>
      <c r="S37" s="349" t="str">
        <f t="shared" si="2"/>
        <v/>
      </c>
      <c r="T37" s="349" t="str">
        <f t="shared" si="3"/>
        <v/>
      </c>
      <c r="U37" s="349" t="str">
        <f t="shared" si="4"/>
        <v/>
      </c>
      <c r="V37" s="579"/>
      <c r="W37" s="38"/>
    </row>
    <row r="38" spans="1:26" ht="29.5" customHeight="1" x14ac:dyDescent="0.35">
      <c r="A38" s="557" t="str">
        <f>'2 CONTEXTO E IDENTIFICACIÓN'!A14</f>
        <v>R6</v>
      </c>
      <c r="B38" s="560" t="str">
        <f>+'2 CONTEXTO E IDENTIFICACIÓN'!J14</f>
        <v xml:space="preserve"> por a causa de </v>
      </c>
      <c r="C38" s="563" t="str">
        <f>+'3 PROBABIL E IMPACTO INHERENTE'!E14</f>
        <v/>
      </c>
      <c r="D38" s="566" t="str">
        <f>+'3 PROBABIL E IMPACTO INHERENTE'!M14</f>
        <v/>
      </c>
      <c r="E38" s="341">
        <v>1</v>
      </c>
      <c r="F38" s="259"/>
      <c r="G38" s="52"/>
      <c r="H38" s="52"/>
      <c r="I38" s="344" t="str">
        <f t="shared" si="0"/>
        <v xml:space="preserve">  </v>
      </c>
      <c r="J38" s="378"/>
      <c r="K38" s="345" t="str">
        <f>+IFERROR(VLOOKUP($J38,'10 FORMULAS'!$B$53:$C$53,2,0),"")</f>
        <v/>
      </c>
      <c r="L38" s="345" t="str">
        <f t="shared" si="1"/>
        <v/>
      </c>
      <c r="M38" s="346"/>
      <c r="N38" s="345" t="str">
        <f>+IFERROR(VLOOKUP($M38,'10 FORMULAS'!$B$54:$C$55,2,0),"")</f>
        <v/>
      </c>
      <c r="O38" s="347"/>
      <c r="P38" s="347"/>
      <c r="Q38" s="347"/>
      <c r="R38" s="347"/>
      <c r="S38" s="345" t="str">
        <f t="shared" si="2"/>
        <v/>
      </c>
      <c r="T38" s="345" t="str">
        <f t="shared" si="3"/>
        <v/>
      </c>
      <c r="U38" s="345" t="str">
        <f t="shared" si="4"/>
        <v/>
      </c>
      <c r="V38" s="577"/>
      <c r="W38" s="38"/>
      <c r="X38" s="228"/>
      <c r="Y38" s="229"/>
      <c r="Z38" s="229"/>
    </row>
    <row r="39" spans="1:26" ht="29.5" customHeight="1" x14ac:dyDescent="0.35">
      <c r="A39" s="569"/>
      <c r="B39" s="571"/>
      <c r="C39" s="575"/>
      <c r="D39" s="576"/>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97"/>
      <c r="W39" s="38"/>
      <c r="X39" s="228"/>
      <c r="Y39" s="229"/>
      <c r="Z39" s="229"/>
    </row>
    <row r="40" spans="1:26" ht="29.5" customHeight="1" x14ac:dyDescent="0.35">
      <c r="A40" s="569"/>
      <c r="B40" s="571"/>
      <c r="C40" s="575"/>
      <c r="D40" s="576"/>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97"/>
      <c r="W40" s="38"/>
      <c r="X40" s="228"/>
      <c r="Y40" s="229"/>
      <c r="Z40" s="229"/>
    </row>
    <row r="41" spans="1:26" ht="29.5" customHeight="1" x14ac:dyDescent="0.35">
      <c r="A41" s="558"/>
      <c r="B41" s="561"/>
      <c r="C41" s="564"/>
      <c r="D41" s="567"/>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78"/>
      <c r="W41" s="38"/>
      <c r="X41" s="228"/>
      <c r="Y41" s="229"/>
      <c r="Z41" s="229"/>
    </row>
    <row r="42" spans="1:26" ht="29.5" customHeight="1" x14ac:dyDescent="0.35">
      <c r="A42" s="558"/>
      <c r="B42" s="561"/>
      <c r="C42" s="564"/>
      <c r="D42" s="567"/>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78"/>
      <c r="W42" s="38"/>
      <c r="X42" s="228"/>
      <c r="Y42" s="229"/>
      <c r="Z42" s="229"/>
    </row>
    <row r="43" spans="1:26" ht="29.5" customHeight="1" thickBot="1" x14ac:dyDescent="0.4">
      <c r="A43" s="559"/>
      <c r="B43" s="562"/>
      <c r="C43" s="565"/>
      <c r="D43" s="568"/>
      <c r="E43" s="281">
        <v>6</v>
      </c>
      <c r="F43" s="261"/>
      <c r="G43" s="195"/>
      <c r="H43" s="195"/>
      <c r="I43" s="348" t="str">
        <f t="shared" si="0"/>
        <v xml:space="preserve">  </v>
      </c>
      <c r="J43" s="379"/>
      <c r="K43" s="349" t="str">
        <f>+IFERROR(VLOOKUP($J43,'10 FORMULAS'!$B$53:$C$53,2,0),"")</f>
        <v/>
      </c>
      <c r="L43" s="349" t="str">
        <f t="shared" si="1"/>
        <v/>
      </c>
      <c r="M43" s="350"/>
      <c r="N43" s="349" t="str">
        <f>+IFERROR(VLOOKUP($M43,'10 FORMULAS'!$B$54:$C$55,2,0),"")</f>
        <v/>
      </c>
      <c r="O43" s="351"/>
      <c r="P43" s="351"/>
      <c r="Q43" s="351"/>
      <c r="R43" s="351"/>
      <c r="S43" s="349" t="str">
        <f t="shared" si="2"/>
        <v/>
      </c>
      <c r="T43" s="349" t="str">
        <f t="shared" si="3"/>
        <v/>
      </c>
      <c r="U43" s="349" t="str">
        <f t="shared" si="4"/>
        <v/>
      </c>
      <c r="V43" s="579"/>
      <c r="W43" s="38"/>
    </row>
    <row r="44" spans="1:26" ht="29.5" customHeight="1" x14ac:dyDescent="0.35">
      <c r="A44" s="557" t="str">
        <f>'2 CONTEXTO E IDENTIFICACIÓN'!A15</f>
        <v>R7</v>
      </c>
      <c r="B44" s="560" t="str">
        <f>+'2 CONTEXTO E IDENTIFICACIÓN'!J15</f>
        <v xml:space="preserve"> por a causa de </v>
      </c>
      <c r="C44" s="563" t="str">
        <f>+'3 PROBABIL E IMPACTO INHERENTE'!E15</f>
        <v/>
      </c>
      <c r="D44" s="566" t="str">
        <f>+'3 PROBABIL E IMPACTO INHERENTE'!M15</f>
        <v/>
      </c>
      <c r="E44" s="341">
        <v>1</v>
      </c>
      <c r="F44" s="259"/>
      <c r="G44" s="52"/>
      <c r="H44" s="52"/>
      <c r="I44" s="344" t="str">
        <f t="shared" si="0"/>
        <v xml:space="preserve">  </v>
      </c>
      <c r="J44" s="378"/>
      <c r="K44" s="345" t="str">
        <f>+IFERROR(VLOOKUP($J44,'10 FORMULAS'!$B$53:$C$53,2,0),"")</f>
        <v/>
      </c>
      <c r="L44" s="345" t="str">
        <f t="shared" si="1"/>
        <v/>
      </c>
      <c r="M44" s="346"/>
      <c r="N44" s="345" t="str">
        <f>+IFERROR(VLOOKUP($M44,'10 FORMULAS'!$B$54:$C$55,2,0),"")</f>
        <v/>
      </c>
      <c r="O44" s="347"/>
      <c r="P44" s="347"/>
      <c r="Q44" s="347"/>
      <c r="R44" s="347"/>
      <c r="S44" s="345" t="str">
        <f t="shared" si="2"/>
        <v/>
      </c>
      <c r="T44" s="345" t="str">
        <f t="shared" si="3"/>
        <v/>
      </c>
      <c r="U44" s="345" t="str">
        <f t="shared" si="4"/>
        <v/>
      </c>
      <c r="V44" s="577"/>
      <c r="W44" s="38"/>
      <c r="X44" s="228"/>
      <c r="Y44" s="229"/>
      <c r="Z44" s="229"/>
    </row>
    <row r="45" spans="1:26" ht="29.5" customHeight="1" x14ac:dyDescent="0.35">
      <c r="A45" s="558"/>
      <c r="B45" s="561"/>
      <c r="C45" s="564"/>
      <c r="D45" s="567"/>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78"/>
      <c r="W45" s="38"/>
      <c r="X45" s="228"/>
      <c r="Y45" s="229"/>
      <c r="Z45" s="229"/>
    </row>
    <row r="46" spans="1:26" ht="29.5" customHeight="1" x14ac:dyDescent="0.35">
      <c r="A46" s="558"/>
      <c r="B46" s="561"/>
      <c r="C46" s="564"/>
      <c r="D46" s="567"/>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78"/>
      <c r="W46" s="38"/>
      <c r="X46" s="228"/>
      <c r="Y46" s="229"/>
      <c r="Z46" s="229"/>
    </row>
    <row r="47" spans="1:26" ht="29.5" customHeight="1" x14ac:dyDescent="0.35">
      <c r="A47" s="558"/>
      <c r="B47" s="561"/>
      <c r="C47" s="564"/>
      <c r="D47" s="567"/>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78"/>
      <c r="W47" s="38"/>
      <c r="X47" s="228"/>
      <c r="Y47" s="229"/>
      <c r="Z47" s="229"/>
    </row>
    <row r="48" spans="1:26" ht="29.5" customHeight="1" x14ac:dyDescent="0.35">
      <c r="A48" s="558"/>
      <c r="B48" s="561"/>
      <c r="C48" s="564"/>
      <c r="D48" s="567"/>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78"/>
      <c r="W48" s="38"/>
      <c r="X48" s="228"/>
      <c r="Y48" s="229"/>
      <c r="Z48" s="229"/>
    </row>
    <row r="49" spans="1:26" ht="29.5" customHeight="1" thickBot="1" x14ac:dyDescent="0.4">
      <c r="A49" s="559"/>
      <c r="B49" s="562"/>
      <c r="C49" s="565"/>
      <c r="D49" s="568"/>
      <c r="E49" s="281">
        <v>6</v>
      </c>
      <c r="F49" s="261"/>
      <c r="G49" s="195"/>
      <c r="H49" s="195"/>
      <c r="I49" s="348" t="str">
        <f t="shared" si="0"/>
        <v xml:space="preserve">  </v>
      </c>
      <c r="J49" s="379"/>
      <c r="K49" s="349" t="str">
        <f>+IFERROR(VLOOKUP($J49,'10 FORMULAS'!$B$53:$C$53,2,0),"")</f>
        <v/>
      </c>
      <c r="L49" s="349" t="str">
        <f t="shared" si="1"/>
        <v/>
      </c>
      <c r="M49" s="350"/>
      <c r="N49" s="349" t="str">
        <f>+IFERROR(VLOOKUP($M49,'10 FORMULAS'!$B$54:$C$55,2,0),"")</f>
        <v/>
      </c>
      <c r="O49" s="351"/>
      <c r="P49" s="351"/>
      <c r="Q49" s="351"/>
      <c r="R49" s="351"/>
      <c r="S49" s="349" t="str">
        <f t="shared" si="2"/>
        <v/>
      </c>
      <c r="T49" s="349" t="str">
        <f t="shared" si="3"/>
        <v/>
      </c>
      <c r="U49" s="349" t="str">
        <f t="shared" si="4"/>
        <v/>
      </c>
      <c r="V49" s="579"/>
      <c r="W49" s="38"/>
    </row>
    <row r="50" spans="1:26" ht="29.5" customHeight="1" x14ac:dyDescent="0.35">
      <c r="A50" s="569" t="str">
        <f>'2 CONTEXTO E IDENTIFICACIÓN'!A16</f>
        <v>R8</v>
      </c>
      <c r="B50" s="571" t="str">
        <f>+'2 CONTEXTO E IDENTIFICACIÓN'!J16</f>
        <v xml:space="preserve"> por a causa de </v>
      </c>
      <c r="C50" s="575" t="str">
        <f>+'3 PROBABIL E IMPACTO INHERENTE'!E16</f>
        <v/>
      </c>
      <c r="D50" s="576" t="str">
        <f>+'3 PROBABIL E IMPACTO INHERENTE'!M16</f>
        <v/>
      </c>
      <c r="E50" s="282">
        <v>1</v>
      </c>
      <c r="F50" s="257"/>
      <c r="G50" s="254"/>
      <c r="H50" s="254"/>
      <c r="I50" s="337" t="str">
        <f t="shared" si="0"/>
        <v xml:space="preserve">  </v>
      </c>
      <c r="J50" s="377"/>
      <c r="K50" s="338" t="str">
        <f>+IFERROR(VLOOKUP($J50,'10 FORMULAS'!$B$53:$C$53,2,0),"")</f>
        <v/>
      </c>
      <c r="L50" s="338" t="str">
        <f t="shared" si="1"/>
        <v/>
      </c>
      <c r="M50" s="339"/>
      <c r="N50" s="338" t="str">
        <f>+IFERROR(VLOOKUP($M50,'10 FORMULAS'!$B$54:$C$55,2,0),"")</f>
        <v/>
      </c>
      <c r="O50" s="340"/>
      <c r="P50" s="340"/>
      <c r="Q50" s="340"/>
      <c r="R50" s="340"/>
      <c r="S50" s="338" t="str">
        <f t="shared" si="2"/>
        <v/>
      </c>
      <c r="T50" s="338" t="str">
        <f t="shared" si="3"/>
        <v/>
      </c>
      <c r="U50" s="338" t="str">
        <f t="shared" si="4"/>
        <v/>
      </c>
      <c r="V50" s="597"/>
      <c r="W50" s="38"/>
      <c r="X50" s="228"/>
      <c r="Y50" s="229"/>
      <c r="Z50" s="229"/>
    </row>
    <row r="51" spans="1:26" ht="29.5" customHeight="1" x14ac:dyDescent="0.35">
      <c r="A51" s="558"/>
      <c r="B51" s="561"/>
      <c r="C51" s="564"/>
      <c r="D51" s="567"/>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78"/>
      <c r="W51" s="38"/>
      <c r="X51" s="228"/>
      <c r="Y51" s="229"/>
      <c r="Z51" s="229"/>
    </row>
    <row r="52" spans="1:26" ht="29.5" customHeight="1" x14ac:dyDescent="0.35">
      <c r="A52" s="558"/>
      <c r="B52" s="561"/>
      <c r="C52" s="564"/>
      <c r="D52" s="567"/>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78"/>
      <c r="W52" s="38"/>
      <c r="X52" s="228"/>
      <c r="Y52" s="229"/>
      <c r="Z52" s="229"/>
    </row>
    <row r="53" spans="1:26" ht="29.5" customHeight="1" x14ac:dyDescent="0.35">
      <c r="A53" s="558"/>
      <c r="B53" s="561"/>
      <c r="C53" s="564"/>
      <c r="D53" s="567"/>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78"/>
      <c r="W53" s="38"/>
      <c r="X53" s="228"/>
      <c r="Y53" s="229"/>
      <c r="Z53" s="229"/>
    </row>
    <row r="54" spans="1:26" ht="29.5" customHeight="1" x14ac:dyDescent="0.35">
      <c r="A54" s="558"/>
      <c r="B54" s="561"/>
      <c r="C54" s="564"/>
      <c r="D54" s="567"/>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78"/>
      <c r="W54" s="38"/>
      <c r="X54" s="228"/>
      <c r="Y54" s="229"/>
      <c r="Z54" s="229"/>
    </row>
    <row r="55" spans="1:26" ht="29.5" customHeight="1" thickBot="1" x14ac:dyDescent="0.4">
      <c r="A55" s="559"/>
      <c r="B55" s="562"/>
      <c r="C55" s="565"/>
      <c r="D55" s="568"/>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79"/>
      <c r="W55" s="38"/>
    </row>
    <row r="56" spans="1:26" ht="29.5" customHeight="1" x14ac:dyDescent="0.35">
      <c r="A56" s="557" t="str">
        <f>'2 CONTEXTO E IDENTIFICACIÓN'!A17</f>
        <v>R9</v>
      </c>
      <c r="B56" s="560" t="str">
        <f>+'2 CONTEXTO E IDENTIFICACIÓN'!J17</f>
        <v xml:space="preserve"> por a causa de </v>
      </c>
      <c r="C56" s="563" t="str">
        <f>+'3 PROBABIL E IMPACTO INHERENTE'!E17</f>
        <v/>
      </c>
      <c r="D56" s="566"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77"/>
      <c r="W56" s="38"/>
      <c r="X56" s="228"/>
      <c r="Y56" s="229"/>
      <c r="Z56" s="229"/>
    </row>
    <row r="57" spans="1:26" ht="29.5" customHeight="1" x14ac:dyDescent="0.35">
      <c r="A57" s="558"/>
      <c r="B57" s="561"/>
      <c r="C57" s="564"/>
      <c r="D57" s="567"/>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78"/>
      <c r="W57" s="38"/>
      <c r="X57" s="228"/>
      <c r="Y57" s="229"/>
      <c r="Z57" s="229"/>
    </row>
    <row r="58" spans="1:26" ht="29.5" customHeight="1" x14ac:dyDescent="0.35">
      <c r="A58" s="558"/>
      <c r="B58" s="561"/>
      <c r="C58" s="564"/>
      <c r="D58" s="567"/>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78"/>
      <c r="W58" s="38"/>
      <c r="X58" s="228"/>
      <c r="Y58" s="229"/>
      <c r="Z58" s="229"/>
    </row>
    <row r="59" spans="1:26" ht="29.5" customHeight="1" x14ac:dyDescent="0.35">
      <c r="A59" s="558"/>
      <c r="B59" s="561"/>
      <c r="C59" s="564"/>
      <c r="D59" s="567"/>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78"/>
      <c r="W59" s="38"/>
      <c r="X59" s="228"/>
      <c r="Y59" s="229"/>
      <c r="Z59" s="229"/>
    </row>
    <row r="60" spans="1:26" ht="29.5" customHeight="1" x14ac:dyDescent="0.35">
      <c r="A60" s="558"/>
      <c r="B60" s="561"/>
      <c r="C60" s="564"/>
      <c r="D60" s="567"/>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78"/>
      <c r="W60" s="38"/>
      <c r="X60" s="228"/>
      <c r="Y60" s="229"/>
      <c r="Z60" s="229"/>
    </row>
    <row r="61" spans="1:26" ht="29.5" customHeight="1" thickBot="1" x14ac:dyDescent="0.4">
      <c r="A61" s="559"/>
      <c r="B61" s="562"/>
      <c r="C61" s="565"/>
      <c r="D61" s="568"/>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79"/>
      <c r="W61" s="38"/>
    </row>
    <row r="62" spans="1:26" ht="29.5" customHeight="1" x14ac:dyDescent="0.35">
      <c r="A62" s="557" t="str">
        <f>'2 CONTEXTO E IDENTIFICACIÓN'!A18</f>
        <v>R10</v>
      </c>
      <c r="B62" s="560" t="str">
        <f>+'2 CONTEXTO E IDENTIFICACIÓN'!J18</f>
        <v xml:space="preserve"> por a causa de </v>
      </c>
      <c r="C62" s="563" t="str">
        <f>+'3 PROBABIL E IMPACTO INHERENTE'!E18</f>
        <v/>
      </c>
      <c r="D62" s="566"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77"/>
      <c r="W62" s="38"/>
      <c r="X62" s="228"/>
      <c r="Y62" s="229"/>
      <c r="Z62" s="229"/>
    </row>
    <row r="63" spans="1:26" ht="29.5" customHeight="1" x14ac:dyDescent="0.35">
      <c r="A63" s="558"/>
      <c r="B63" s="561"/>
      <c r="C63" s="564"/>
      <c r="D63" s="567"/>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78"/>
      <c r="W63" s="38"/>
      <c r="X63" s="228"/>
      <c r="Y63" s="229"/>
      <c r="Z63" s="229"/>
    </row>
    <row r="64" spans="1:26" ht="29.5" customHeight="1" x14ac:dyDescent="0.35">
      <c r="A64" s="558"/>
      <c r="B64" s="561"/>
      <c r="C64" s="564"/>
      <c r="D64" s="567"/>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78"/>
      <c r="W64" s="38"/>
      <c r="X64" s="228"/>
      <c r="Y64" s="229"/>
      <c r="Z64" s="229"/>
    </row>
    <row r="65" spans="1:26" ht="29.5" customHeight="1" x14ac:dyDescent="0.35">
      <c r="A65" s="558"/>
      <c r="B65" s="561"/>
      <c r="C65" s="564"/>
      <c r="D65" s="567"/>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78"/>
      <c r="W65" s="38"/>
      <c r="X65" s="228"/>
      <c r="Y65" s="229"/>
      <c r="Z65" s="229"/>
    </row>
    <row r="66" spans="1:26" ht="29.5" customHeight="1" x14ac:dyDescent="0.35">
      <c r="A66" s="558"/>
      <c r="B66" s="561"/>
      <c r="C66" s="564"/>
      <c r="D66" s="567"/>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78"/>
      <c r="W66" s="38"/>
      <c r="X66" s="228"/>
      <c r="Y66" s="229"/>
      <c r="Z66" s="229"/>
    </row>
    <row r="67" spans="1:26" ht="29.5" customHeight="1" thickBot="1" x14ac:dyDescent="0.4">
      <c r="A67" s="559"/>
      <c r="B67" s="562"/>
      <c r="C67" s="565"/>
      <c r="D67" s="568"/>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79"/>
      <c r="W67" s="38"/>
    </row>
    <row r="68" spans="1:26" ht="29.5" customHeight="1" x14ac:dyDescent="0.35">
      <c r="A68" s="557" t="str">
        <f>'2 CONTEXTO E IDENTIFICACIÓN'!A19</f>
        <v>R11</v>
      </c>
      <c r="B68" s="560" t="str">
        <f>+'2 CONTEXTO E IDENTIFICACIÓN'!J19</f>
        <v xml:space="preserve"> por a causa de </v>
      </c>
      <c r="C68" s="563" t="str">
        <f>+'3 PROBABIL E IMPACTO INHERENTE'!E19</f>
        <v/>
      </c>
      <c r="D68" s="566"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77"/>
      <c r="W68" s="38"/>
      <c r="X68" s="228"/>
      <c r="Y68" s="229"/>
      <c r="Z68" s="229"/>
    </row>
    <row r="69" spans="1:26" ht="29.5" customHeight="1" x14ac:dyDescent="0.35">
      <c r="A69" s="569"/>
      <c r="B69" s="571"/>
      <c r="C69" s="575"/>
      <c r="D69" s="576"/>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97"/>
      <c r="W69" s="38"/>
      <c r="X69" s="228"/>
      <c r="Y69" s="229"/>
      <c r="Z69" s="229"/>
    </row>
    <row r="70" spans="1:26" ht="29.5" customHeight="1" x14ac:dyDescent="0.35">
      <c r="A70" s="569"/>
      <c r="B70" s="571"/>
      <c r="C70" s="575"/>
      <c r="D70" s="576"/>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97"/>
      <c r="W70" s="38"/>
      <c r="X70" s="228"/>
      <c r="Y70" s="229"/>
      <c r="Z70" s="229"/>
    </row>
    <row r="71" spans="1:26" ht="29.5" customHeight="1" x14ac:dyDescent="0.35">
      <c r="A71" s="558"/>
      <c r="B71" s="561"/>
      <c r="C71" s="564"/>
      <c r="D71" s="567"/>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78"/>
      <c r="W71" s="38"/>
      <c r="X71" s="228"/>
      <c r="Y71" s="229"/>
      <c r="Z71" s="229"/>
    </row>
    <row r="72" spans="1:26" ht="29.5" customHeight="1" x14ac:dyDescent="0.35">
      <c r="A72" s="558"/>
      <c r="B72" s="561"/>
      <c r="C72" s="564"/>
      <c r="D72" s="567"/>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78"/>
      <c r="W72" s="38"/>
      <c r="X72" s="228"/>
      <c r="Y72" s="229"/>
      <c r="Z72" s="229"/>
    </row>
    <row r="73" spans="1:26" ht="29.5" customHeight="1" thickBot="1" x14ac:dyDescent="0.4">
      <c r="A73" s="559"/>
      <c r="B73" s="562"/>
      <c r="C73" s="565"/>
      <c r="D73" s="568"/>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79"/>
      <c r="W73" s="38"/>
    </row>
    <row r="74" spans="1:26" ht="29.5" customHeight="1" x14ac:dyDescent="0.35">
      <c r="A74" s="557" t="str">
        <f>'2 CONTEXTO E IDENTIFICACIÓN'!A20</f>
        <v>R12</v>
      </c>
      <c r="B74" s="560" t="str">
        <f>+'2 CONTEXTO E IDENTIFICACIÓN'!J20</f>
        <v xml:space="preserve"> por a causa de </v>
      </c>
      <c r="C74" s="563" t="str">
        <f>+'3 PROBABIL E IMPACTO INHERENTE'!E20</f>
        <v/>
      </c>
      <c r="D74" s="566"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77"/>
      <c r="W74" s="38"/>
      <c r="X74" s="228"/>
      <c r="Y74" s="229"/>
      <c r="Z74" s="229"/>
    </row>
    <row r="75" spans="1:26" ht="29.5" customHeight="1" x14ac:dyDescent="0.35">
      <c r="A75" s="558"/>
      <c r="B75" s="561"/>
      <c r="C75" s="564"/>
      <c r="D75" s="567"/>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78"/>
      <c r="W75" s="38"/>
      <c r="X75" s="228"/>
      <c r="Y75" s="229"/>
      <c r="Z75" s="229"/>
    </row>
    <row r="76" spans="1:26" ht="29.5" customHeight="1" x14ac:dyDescent="0.35">
      <c r="A76" s="558"/>
      <c r="B76" s="561"/>
      <c r="C76" s="564"/>
      <c r="D76" s="567"/>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78"/>
      <c r="W76" s="38"/>
      <c r="X76" s="228"/>
      <c r="Y76" s="229"/>
      <c r="Z76" s="229"/>
    </row>
    <row r="77" spans="1:26" ht="29.5" customHeight="1" x14ac:dyDescent="0.35">
      <c r="A77" s="558"/>
      <c r="B77" s="561"/>
      <c r="C77" s="564"/>
      <c r="D77" s="567"/>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78"/>
      <c r="W77" s="38"/>
      <c r="X77" s="228"/>
      <c r="Y77" s="229"/>
      <c r="Z77" s="229"/>
    </row>
    <row r="78" spans="1:26" ht="29.5" customHeight="1" x14ac:dyDescent="0.35">
      <c r="A78" s="558"/>
      <c r="B78" s="561"/>
      <c r="C78" s="564"/>
      <c r="D78" s="567"/>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78"/>
      <c r="W78" s="38"/>
      <c r="X78" s="228"/>
      <c r="Y78" s="229"/>
      <c r="Z78" s="229"/>
    </row>
    <row r="79" spans="1:26" ht="29.5" customHeight="1" thickBot="1" x14ac:dyDescent="0.4">
      <c r="A79" s="559"/>
      <c r="B79" s="562"/>
      <c r="C79" s="565"/>
      <c r="D79" s="568"/>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79"/>
      <c r="W79" s="38"/>
    </row>
    <row r="80" spans="1:26" ht="29.5" customHeight="1" x14ac:dyDescent="0.35">
      <c r="A80" s="557" t="str">
        <f>'2 CONTEXTO E IDENTIFICACIÓN'!A21</f>
        <v>R13</v>
      </c>
      <c r="B80" s="560" t="str">
        <f>+'2 CONTEXTO E IDENTIFICACIÓN'!J21</f>
        <v xml:space="preserve"> por a causa de </v>
      </c>
      <c r="C80" s="563" t="str">
        <f>+'3 PROBABIL E IMPACTO INHERENTE'!E21</f>
        <v/>
      </c>
      <c r="D80" s="566"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77"/>
      <c r="W80" s="38"/>
      <c r="X80" s="228"/>
      <c r="Y80" s="229"/>
      <c r="Z80" s="229"/>
    </row>
    <row r="81" spans="1:26" ht="29.5" customHeight="1" x14ac:dyDescent="0.35">
      <c r="A81" s="558"/>
      <c r="B81" s="561"/>
      <c r="C81" s="564"/>
      <c r="D81" s="567"/>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78"/>
      <c r="W81" s="38"/>
      <c r="X81" s="228"/>
      <c r="Y81" s="229"/>
      <c r="Z81" s="229"/>
    </row>
    <row r="82" spans="1:26" ht="29.5" customHeight="1" x14ac:dyDescent="0.35">
      <c r="A82" s="558"/>
      <c r="B82" s="561"/>
      <c r="C82" s="564"/>
      <c r="D82" s="567"/>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78"/>
      <c r="W82" s="38"/>
      <c r="X82" s="228"/>
      <c r="Y82" s="229"/>
      <c r="Z82" s="229"/>
    </row>
    <row r="83" spans="1:26" ht="29.5" customHeight="1" x14ac:dyDescent="0.35">
      <c r="A83" s="558"/>
      <c r="B83" s="561"/>
      <c r="C83" s="564"/>
      <c r="D83" s="567"/>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78"/>
      <c r="W83" s="38"/>
      <c r="X83" s="228"/>
      <c r="Y83" s="229"/>
      <c r="Z83" s="229"/>
    </row>
    <row r="84" spans="1:26" ht="29.5" customHeight="1" x14ac:dyDescent="0.35">
      <c r="A84" s="558"/>
      <c r="B84" s="561"/>
      <c r="C84" s="564"/>
      <c r="D84" s="567"/>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78"/>
      <c r="W84" s="38"/>
      <c r="X84" s="228"/>
      <c r="Y84" s="229"/>
      <c r="Z84" s="229"/>
    </row>
    <row r="85" spans="1:26" ht="29.5" customHeight="1" thickBot="1" x14ac:dyDescent="0.4">
      <c r="A85" s="559"/>
      <c r="B85" s="562"/>
      <c r="C85" s="565"/>
      <c r="D85" s="568"/>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79"/>
      <c r="W85" s="38"/>
    </row>
    <row r="86" spans="1:26" ht="29.5" customHeight="1" x14ac:dyDescent="0.35">
      <c r="A86" s="557" t="str">
        <f>'2 CONTEXTO E IDENTIFICACIÓN'!A22</f>
        <v>R14</v>
      </c>
      <c r="B86" s="560" t="str">
        <f>+'2 CONTEXTO E IDENTIFICACIÓN'!J22</f>
        <v xml:space="preserve"> por a causa de </v>
      </c>
      <c r="C86" s="563" t="str">
        <f>+'3 PROBABIL E IMPACTO INHERENTE'!E22</f>
        <v/>
      </c>
      <c r="D86" s="566"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77"/>
      <c r="W86" s="38"/>
      <c r="X86" s="228"/>
      <c r="Y86" s="229"/>
      <c r="Z86" s="229"/>
    </row>
    <row r="87" spans="1:26" ht="29.5" customHeight="1" x14ac:dyDescent="0.35">
      <c r="A87" s="558"/>
      <c r="B87" s="561"/>
      <c r="C87" s="564"/>
      <c r="D87" s="567"/>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78"/>
      <c r="W87" s="38"/>
      <c r="X87" s="228"/>
      <c r="Y87" s="229"/>
      <c r="Z87" s="229"/>
    </row>
    <row r="88" spans="1:26" ht="29.5" customHeight="1" x14ac:dyDescent="0.35">
      <c r="A88" s="558"/>
      <c r="B88" s="561"/>
      <c r="C88" s="564"/>
      <c r="D88" s="567"/>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78"/>
      <c r="W88" s="38"/>
      <c r="X88" s="228"/>
      <c r="Y88" s="229"/>
      <c r="Z88" s="229"/>
    </row>
    <row r="89" spans="1:26" ht="29.5" customHeight="1" x14ac:dyDescent="0.35">
      <c r="A89" s="558"/>
      <c r="B89" s="561"/>
      <c r="C89" s="564"/>
      <c r="D89" s="567"/>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78"/>
      <c r="W89" s="38"/>
      <c r="X89" s="228"/>
      <c r="Y89" s="229"/>
      <c r="Z89" s="229"/>
    </row>
    <row r="90" spans="1:26" ht="29.5" customHeight="1" x14ac:dyDescent="0.35">
      <c r="A90" s="558"/>
      <c r="B90" s="561"/>
      <c r="C90" s="564"/>
      <c r="D90" s="567"/>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78"/>
      <c r="W90" s="38"/>
      <c r="X90" s="228"/>
      <c r="Y90" s="229"/>
      <c r="Z90" s="229"/>
    </row>
    <row r="91" spans="1:26" ht="29.5" customHeight="1" thickBot="1" x14ac:dyDescent="0.4">
      <c r="A91" s="559"/>
      <c r="B91" s="562"/>
      <c r="C91" s="565"/>
      <c r="D91" s="568"/>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79"/>
      <c r="W91" s="38"/>
    </row>
    <row r="92" spans="1:26" ht="29.5" customHeight="1" x14ac:dyDescent="0.35">
      <c r="A92" s="557" t="str">
        <f>'2 CONTEXTO E IDENTIFICACIÓN'!A23</f>
        <v>R15</v>
      </c>
      <c r="B92" s="560" t="str">
        <f>+'2 CONTEXTO E IDENTIFICACIÓN'!J23</f>
        <v xml:space="preserve"> por a causa de </v>
      </c>
      <c r="C92" s="563" t="str">
        <f>+'3 PROBABIL E IMPACTO INHERENTE'!E23</f>
        <v/>
      </c>
      <c r="D92" s="566"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77"/>
      <c r="W92" s="38"/>
      <c r="X92" s="228"/>
      <c r="Y92" s="229"/>
      <c r="Z92" s="229"/>
    </row>
    <row r="93" spans="1:26" ht="29.5" customHeight="1" x14ac:dyDescent="0.35">
      <c r="A93" s="558"/>
      <c r="B93" s="561"/>
      <c r="C93" s="564"/>
      <c r="D93" s="567"/>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78"/>
      <c r="W93" s="38"/>
      <c r="X93" s="228"/>
      <c r="Y93" s="229"/>
      <c r="Z93" s="229"/>
    </row>
    <row r="94" spans="1:26" ht="29.5" customHeight="1" x14ac:dyDescent="0.35">
      <c r="A94" s="558"/>
      <c r="B94" s="561"/>
      <c r="C94" s="564"/>
      <c r="D94" s="567"/>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78"/>
      <c r="W94" s="38"/>
      <c r="X94" s="228"/>
      <c r="Y94" s="229"/>
      <c r="Z94" s="229"/>
    </row>
    <row r="95" spans="1:26" ht="29.5" customHeight="1" x14ac:dyDescent="0.35">
      <c r="A95" s="558"/>
      <c r="B95" s="561"/>
      <c r="C95" s="564"/>
      <c r="D95" s="567"/>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78"/>
      <c r="W95" s="38"/>
      <c r="X95" s="228"/>
      <c r="Y95" s="229"/>
      <c r="Z95" s="229"/>
    </row>
    <row r="96" spans="1:26" ht="29.5" customHeight="1" x14ac:dyDescent="0.35">
      <c r="A96" s="558"/>
      <c r="B96" s="561"/>
      <c r="C96" s="564"/>
      <c r="D96" s="567"/>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78"/>
      <c r="W96" s="38"/>
      <c r="X96" s="228"/>
      <c r="Y96" s="229"/>
      <c r="Z96" s="229"/>
    </row>
    <row r="97" spans="1:26" ht="29.5" customHeight="1" thickBot="1" x14ac:dyDescent="0.4">
      <c r="A97" s="559"/>
      <c r="B97" s="562"/>
      <c r="C97" s="565"/>
      <c r="D97" s="568"/>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79"/>
      <c r="W97" s="38"/>
    </row>
    <row r="98" spans="1:26" ht="29.5" customHeight="1" x14ac:dyDescent="0.35">
      <c r="A98" s="557" t="str">
        <f>'2 CONTEXTO E IDENTIFICACIÓN'!A24</f>
        <v>R16</v>
      </c>
      <c r="B98" s="560" t="str">
        <f>+'2 CONTEXTO E IDENTIFICACIÓN'!J24</f>
        <v xml:space="preserve"> por a causa de </v>
      </c>
      <c r="C98" s="563" t="str">
        <f>+'3 PROBABIL E IMPACTO INHERENTE'!E24</f>
        <v/>
      </c>
      <c r="D98" s="566"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77"/>
      <c r="W98" s="38"/>
      <c r="X98" s="228"/>
      <c r="Y98" s="229"/>
      <c r="Z98" s="229"/>
    </row>
    <row r="99" spans="1:26" ht="29.5" customHeight="1" x14ac:dyDescent="0.35">
      <c r="A99" s="558"/>
      <c r="B99" s="561"/>
      <c r="C99" s="564"/>
      <c r="D99" s="567"/>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78"/>
      <c r="W99" s="38"/>
      <c r="X99" s="228"/>
      <c r="Y99" s="229"/>
      <c r="Z99" s="229"/>
    </row>
    <row r="100" spans="1:26" ht="29.5" customHeight="1" x14ac:dyDescent="0.35">
      <c r="A100" s="558"/>
      <c r="B100" s="561"/>
      <c r="C100" s="564"/>
      <c r="D100" s="567"/>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78"/>
      <c r="W100" s="38"/>
      <c r="X100" s="228"/>
      <c r="Y100" s="229"/>
      <c r="Z100" s="229"/>
    </row>
    <row r="101" spans="1:26" ht="29.5" customHeight="1" x14ac:dyDescent="0.35">
      <c r="A101" s="558"/>
      <c r="B101" s="561"/>
      <c r="C101" s="564"/>
      <c r="D101" s="567"/>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78"/>
      <c r="W101" s="38"/>
      <c r="X101" s="228"/>
      <c r="Y101" s="229"/>
      <c r="Z101" s="229"/>
    </row>
    <row r="102" spans="1:26" ht="29.5" customHeight="1" x14ac:dyDescent="0.35">
      <c r="A102" s="558"/>
      <c r="B102" s="561"/>
      <c r="C102" s="564"/>
      <c r="D102" s="567"/>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78"/>
      <c r="W102" s="38"/>
      <c r="X102" s="228"/>
      <c r="Y102" s="229"/>
      <c r="Z102" s="229"/>
    </row>
    <row r="103" spans="1:26" ht="29.5" customHeight="1" thickBot="1" x14ac:dyDescent="0.4">
      <c r="A103" s="559"/>
      <c r="B103" s="562"/>
      <c r="C103" s="565"/>
      <c r="D103" s="568"/>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79"/>
      <c r="W103" s="38"/>
    </row>
    <row r="104" spans="1:26" ht="29.5" customHeight="1" x14ac:dyDescent="0.35">
      <c r="A104" s="557" t="str">
        <f>'2 CONTEXTO E IDENTIFICACIÓN'!A25</f>
        <v>R17</v>
      </c>
      <c r="B104" s="560" t="str">
        <f>+'2 CONTEXTO E IDENTIFICACIÓN'!J25</f>
        <v xml:space="preserve"> por a causa de </v>
      </c>
      <c r="C104" s="563" t="str">
        <f>+'3 PROBABIL E IMPACTO INHERENTE'!E25</f>
        <v/>
      </c>
      <c r="D104" s="566"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77"/>
      <c r="W104" s="38"/>
      <c r="X104" s="228"/>
      <c r="Y104" s="229"/>
      <c r="Z104" s="229"/>
    </row>
    <row r="105" spans="1:26" ht="29.5" customHeight="1" x14ac:dyDescent="0.35">
      <c r="A105" s="569"/>
      <c r="B105" s="571"/>
      <c r="C105" s="575"/>
      <c r="D105" s="576"/>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97"/>
      <c r="W105" s="38"/>
      <c r="X105" s="228"/>
      <c r="Y105" s="229"/>
      <c r="Z105" s="229"/>
    </row>
    <row r="106" spans="1:26" ht="29.5" customHeight="1" x14ac:dyDescent="0.35">
      <c r="A106" s="569"/>
      <c r="B106" s="571"/>
      <c r="C106" s="575"/>
      <c r="D106" s="576"/>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97"/>
      <c r="W106" s="38"/>
      <c r="X106" s="228"/>
      <c r="Y106" s="229"/>
      <c r="Z106" s="229"/>
    </row>
    <row r="107" spans="1:26" ht="29.5" customHeight="1" x14ac:dyDescent="0.35">
      <c r="A107" s="558"/>
      <c r="B107" s="561"/>
      <c r="C107" s="564"/>
      <c r="D107" s="567"/>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78"/>
      <c r="W107" s="38"/>
      <c r="X107" s="228"/>
      <c r="Y107" s="229"/>
      <c r="Z107" s="229"/>
    </row>
    <row r="108" spans="1:26" ht="29.5" customHeight="1" x14ac:dyDescent="0.35">
      <c r="A108" s="558"/>
      <c r="B108" s="561"/>
      <c r="C108" s="564"/>
      <c r="D108" s="567"/>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78"/>
      <c r="W108" s="38"/>
      <c r="X108" s="228"/>
      <c r="Y108" s="229"/>
      <c r="Z108" s="229"/>
    </row>
    <row r="109" spans="1:26" ht="29.5" customHeight="1" thickBot="1" x14ac:dyDescent="0.4">
      <c r="A109" s="559"/>
      <c r="B109" s="562"/>
      <c r="C109" s="565"/>
      <c r="D109" s="568"/>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79"/>
      <c r="W109" s="38"/>
    </row>
    <row r="110" spans="1:26" ht="29.5" customHeight="1" x14ac:dyDescent="0.35">
      <c r="A110" s="557" t="str">
        <f>'2 CONTEXTO E IDENTIFICACIÓN'!A26</f>
        <v>R18</v>
      </c>
      <c r="B110" s="560" t="str">
        <f>+'2 CONTEXTO E IDENTIFICACIÓN'!J26</f>
        <v xml:space="preserve"> por a causa de </v>
      </c>
      <c r="C110" s="563" t="str">
        <f>+'3 PROBABIL E IMPACTO INHERENTE'!E26</f>
        <v/>
      </c>
      <c r="D110" s="566"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77"/>
      <c r="W110" s="38"/>
      <c r="X110" s="228"/>
      <c r="Y110" s="229"/>
      <c r="Z110" s="229"/>
    </row>
    <row r="111" spans="1:26" ht="29.5" customHeight="1" x14ac:dyDescent="0.35">
      <c r="A111" s="569"/>
      <c r="B111" s="571"/>
      <c r="C111" s="575"/>
      <c r="D111" s="576"/>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97"/>
      <c r="W111" s="38"/>
      <c r="X111" s="228"/>
      <c r="Y111" s="229"/>
      <c r="Z111" s="229"/>
    </row>
    <row r="112" spans="1:26" ht="29.5" customHeight="1" x14ac:dyDescent="0.35">
      <c r="A112" s="569"/>
      <c r="B112" s="571"/>
      <c r="C112" s="575"/>
      <c r="D112" s="576"/>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97"/>
      <c r="W112" s="38"/>
      <c r="X112" s="228"/>
      <c r="Y112" s="229"/>
      <c r="Z112" s="229"/>
    </row>
    <row r="113" spans="1:26" ht="29.5" customHeight="1" x14ac:dyDescent="0.35">
      <c r="A113" s="558"/>
      <c r="B113" s="561"/>
      <c r="C113" s="564"/>
      <c r="D113" s="567"/>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78"/>
      <c r="W113" s="38"/>
      <c r="X113" s="228"/>
      <c r="Y113" s="229"/>
      <c r="Z113" s="229"/>
    </row>
    <row r="114" spans="1:26" ht="29.5" customHeight="1" x14ac:dyDescent="0.35">
      <c r="A114" s="558"/>
      <c r="B114" s="561"/>
      <c r="C114" s="564"/>
      <c r="D114" s="567"/>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78"/>
      <c r="W114" s="38"/>
      <c r="X114" s="228"/>
      <c r="Y114" s="229"/>
      <c r="Z114" s="229"/>
    </row>
    <row r="115" spans="1:26" ht="29.5" customHeight="1" thickBot="1" x14ac:dyDescent="0.4">
      <c r="A115" s="559"/>
      <c r="B115" s="562"/>
      <c r="C115" s="565"/>
      <c r="D115" s="568"/>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79"/>
      <c r="W115" s="38"/>
    </row>
    <row r="116" spans="1:26" ht="29.5" customHeight="1" x14ac:dyDescent="0.35">
      <c r="A116" s="557" t="str">
        <f>'2 CONTEXTO E IDENTIFICACIÓN'!A27</f>
        <v>R19</v>
      </c>
      <c r="B116" s="560" t="str">
        <f>+'2 CONTEXTO E IDENTIFICACIÓN'!J27</f>
        <v xml:space="preserve"> por a causa de </v>
      </c>
      <c r="C116" s="563" t="str">
        <f>+'3 PROBABIL E IMPACTO INHERENTE'!E27</f>
        <v/>
      </c>
      <c r="D116" s="566"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77"/>
      <c r="W116" s="38"/>
      <c r="X116" s="228"/>
      <c r="Y116" s="229"/>
      <c r="Z116" s="229"/>
    </row>
    <row r="117" spans="1:26" ht="29.5" customHeight="1" x14ac:dyDescent="0.35">
      <c r="A117" s="569"/>
      <c r="B117" s="571"/>
      <c r="C117" s="575"/>
      <c r="D117" s="576"/>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97"/>
      <c r="W117" s="38"/>
      <c r="X117" s="228"/>
      <c r="Y117" s="229"/>
      <c r="Z117" s="229"/>
    </row>
    <row r="118" spans="1:26" ht="29.5" customHeight="1" x14ac:dyDescent="0.35">
      <c r="A118" s="569"/>
      <c r="B118" s="571"/>
      <c r="C118" s="575"/>
      <c r="D118" s="576"/>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97"/>
      <c r="W118" s="38"/>
      <c r="X118" s="228"/>
      <c r="Y118" s="229"/>
      <c r="Z118" s="229"/>
    </row>
    <row r="119" spans="1:26" ht="29.5" customHeight="1" x14ac:dyDescent="0.35">
      <c r="A119" s="558"/>
      <c r="B119" s="561"/>
      <c r="C119" s="564"/>
      <c r="D119" s="567"/>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78"/>
      <c r="W119" s="38"/>
      <c r="X119" s="228"/>
      <c r="Y119" s="229"/>
      <c r="Z119" s="229"/>
    </row>
    <row r="120" spans="1:26" ht="29.5" customHeight="1" x14ac:dyDescent="0.35">
      <c r="A120" s="558"/>
      <c r="B120" s="561"/>
      <c r="C120" s="564"/>
      <c r="D120" s="567"/>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78"/>
      <c r="W120" s="38"/>
      <c r="X120" s="228"/>
      <c r="Y120" s="229"/>
      <c r="Z120" s="229"/>
    </row>
    <row r="121" spans="1:26" ht="29.5" customHeight="1" thickBot="1" x14ac:dyDescent="0.4">
      <c r="A121" s="559"/>
      <c r="B121" s="562"/>
      <c r="C121" s="565"/>
      <c r="D121" s="568"/>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79"/>
      <c r="W121" s="38"/>
    </row>
    <row r="122" spans="1:26" ht="29.5" customHeight="1" x14ac:dyDescent="0.35">
      <c r="A122" s="557" t="str">
        <f>'2 CONTEXTO E IDENTIFICACIÓN'!A28</f>
        <v>R20</v>
      </c>
      <c r="B122" s="560" t="str">
        <f>+'2 CONTEXTO E IDENTIFICACIÓN'!J28</f>
        <v xml:space="preserve"> por a causa de </v>
      </c>
      <c r="C122" s="563" t="str">
        <f>+'3 PROBABIL E IMPACTO INHERENTE'!E28</f>
        <v/>
      </c>
      <c r="D122" s="566"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77"/>
      <c r="W122" s="38"/>
      <c r="X122" s="228"/>
      <c r="Y122" s="229"/>
      <c r="Z122" s="229"/>
    </row>
    <row r="123" spans="1:26" ht="29.5" customHeight="1" x14ac:dyDescent="0.35">
      <c r="A123" s="569"/>
      <c r="B123" s="571"/>
      <c r="C123" s="575"/>
      <c r="D123" s="576"/>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97"/>
      <c r="W123" s="38"/>
      <c r="X123" s="228"/>
      <c r="Y123" s="229"/>
      <c r="Z123" s="229"/>
    </row>
    <row r="124" spans="1:26" ht="29.5" customHeight="1" x14ac:dyDescent="0.35">
      <c r="A124" s="569"/>
      <c r="B124" s="571"/>
      <c r="C124" s="575"/>
      <c r="D124" s="576"/>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97"/>
      <c r="W124" s="38"/>
      <c r="X124" s="228"/>
      <c r="Y124" s="229"/>
      <c r="Z124" s="229"/>
    </row>
    <row r="125" spans="1:26" ht="29.5" customHeight="1" x14ac:dyDescent="0.35">
      <c r="A125" s="558"/>
      <c r="B125" s="561"/>
      <c r="C125" s="564"/>
      <c r="D125" s="567"/>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78"/>
      <c r="W125" s="38"/>
      <c r="X125" s="228"/>
      <c r="Y125" s="229"/>
      <c r="Z125" s="229"/>
    </row>
    <row r="126" spans="1:26" ht="29.5" customHeight="1" x14ac:dyDescent="0.35">
      <c r="A126" s="558"/>
      <c r="B126" s="561"/>
      <c r="C126" s="564"/>
      <c r="D126" s="567"/>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78"/>
      <c r="W126" s="38"/>
      <c r="X126" s="228"/>
      <c r="Y126" s="229"/>
      <c r="Z126" s="229"/>
    </row>
    <row r="127" spans="1:26" ht="29.5" customHeight="1" thickBot="1" x14ac:dyDescent="0.4">
      <c r="A127" s="559"/>
      <c r="B127" s="562"/>
      <c r="C127" s="565"/>
      <c r="D127" s="568"/>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79"/>
      <c r="W127" s="38"/>
    </row>
  </sheetData>
  <sheetProtection formatCells="0" formatColumns="0" formatRows="0" sort="0" autoFilter="0" pivotTables="0"/>
  <autoFilter ref="A7:W127" xr:uid="{00000000-0009-0000-0000-000005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B3E2C955-AB33-490B-A821-F981A53BD2C1}">
          <x14:formula1>
            <xm:f>'10 FORMULAS'!$B$64:$B$70</xm:f>
          </x14:formula1>
          <xm:sqref>P8:P127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tabSelected="1" zoomScale="70" zoomScaleNormal="70" workbookViewId="0">
      <pane xSplit="1" ySplit="8" topLeftCell="C9" activePane="bottomRight" state="frozen"/>
      <selection pane="topRight" activeCell="B1" sqref="B1"/>
      <selection pane="bottomLeft" activeCell="A7" sqref="A7"/>
      <selection pane="bottomRight" activeCell="Z10" sqref="Z10"/>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453125" style="73" customWidth="1"/>
    <col min="7" max="7" width="12.5429687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453125" style="73" customWidth="1"/>
    <col min="26" max="26" width="21.453125" style="68" customWidth="1"/>
    <col min="27" max="27" width="17.54296875" style="68" customWidth="1"/>
    <col min="28" max="28" width="11.453125" style="68" customWidth="1"/>
    <col min="29" max="29" width="15.81640625" style="68" customWidth="1"/>
    <col min="30" max="30" width="27.4531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400"/>
      <c r="B1" s="401" t="str">
        <f>+'2 CONTEXTO E IDENTIFICACIÓN'!A1</f>
        <v>MAPA DE RIESGOS INTEGRAL</v>
      </c>
      <c r="C1" s="407"/>
      <c r="D1" s="408"/>
      <c r="E1" s="57"/>
      <c r="F1" s="159"/>
      <c r="G1" s="371" t="str">
        <f>+'2 CONTEXTO E IDENTIFICACIÓN'!$I$4</f>
        <v>Elaboración o Actualización:</v>
      </c>
      <c r="H1" s="216">
        <f>'2 CONTEXTO E IDENTIFICACIÓN'!J4</f>
        <v>46035</v>
      </c>
      <c r="I1" s="13"/>
      <c r="J1" s="13"/>
      <c r="Y1" s="60"/>
      <c r="AF1" s="57"/>
      <c r="AG1" s="57"/>
      <c r="AH1" s="57"/>
      <c r="AI1" s="57"/>
      <c r="AJ1" s="57"/>
    </row>
    <row r="2" spans="1:38" s="56" customFormat="1" ht="24.75" customHeight="1" x14ac:dyDescent="0.25">
      <c r="A2" s="400"/>
      <c r="B2" s="401"/>
      <c r="C2" s="39" t="str">
        <f>+'2 CONTEXTO E IDENTIFICACIÓN'!A2</f>
        <v>VERSIÓN DEL MAPA DE RIESGOS:</v>
      </c>
      <c r="D2" s="112">
        <f>'2 CONTEXTO E IDENTIFICACIÓN'!B2</f>
        <v>1</v>
      </c>
      <c r="E2" s="57"/>
      <c r="F2" s="57"/>
      <c r="G2" s="112" t="str">
        <f>+'2 CONTEXTO E IDENTIFICACIÓN'!$E$5</f>
        <v>Vigencia:</v>
      </c>
      <c r="H2" s="203">
        <f>'2 CONTEXTO E IDENTIFICACIÓN'!G5</f>
        <v>46037</v>
      </c>
      <c r="I2" s="204" t="s">
        <v>50</v>
      </c>
      <c r="J2" s="201">
        <f>'2 CONTEXTO E IDENTIFICACIÓN'!J5</f>
        <v>46386</v>
      </c>
      <c r="K2" s="59"/>
      <c r="L2" s="59"/>
      <c r="M2" s="59"/>
      <c r="N2" s="59"/>
      <c r="O2" s="59"/>
      <c r="P2" s="58"/>
      <c r="Y2" s="60"/>
      <c r="AF2" s="57"/>
      <c r="AG2" s="57"/>
      <c r="AH2" s="57"/>
      <c r="AI2" s="57"/>
      <c r="AJ2" s="57"/>
    </row>
    <row r="3" spans="1:38" s="56" customFormat="1" ht="13" x14ac:dyDescent="0.25">
      <c r="A3" s="60"/>
      <c r="B3" s="58"/>
      <c r="C3" s="206"/>
      <c r="D3" s="206"/>
      <c r="E3" s="57"/>
      <c r="F3" s="206"/>
      <c r="G3" s="206"/>
      <c r="H3" s="219"/>
      <c r="I3" s="220"/>
      <c r="J3" s="199"/>
      <c r="K3" s="59"/>
      <c r="L3" s="59"/>
      <c r="M3" s="59"/>
      <c r="N3" s="59"/>
      <c r="O3" s="59"/>
      <c r="P3" s="58"/>
      <c r="Y3" s="60"/>
      <c r="AF3" s="57"/>
      <c r="AG3" s="57"/>
      <c r="AH3" s="57"/>
      <c r="AI3" s="57"/>
      <c r="AJ3" s="57"/>
    </row>
    <row r="4" spans="1:38" s="56" customFormat="1" ht="14" x14ac:dyDescent="0.25">
      <c r="A4" s="12" t="s">
        <v>46</v>
      </c>
      <c r="B4" s="405" t="str">
        <f>'2 CONTEXTO E IDENTIFICACIÓN'!B4</f>
        <v>UAERMV</v>
      </c>
      <c r="C4" s="405"/>
      <c r="D4" s="405"/>
      <c r="E4" s="372"/>
      <c r="F4" s="58"/>
      <c r="G4" s="57"/>
      <c r="Y4" s="60"/>
      <c r="AF4" s="57"/>
      <c r="AG4" s="57"/>
      <c r="AH4" s="57"/>
      <c r="AI4" s="57"/>
      <c r="AJ4" s="57"/>
    </row>
    <row r="5" spans="1:38" s="56" customFormat="1" ht="20.25" customHeight="1" thickBot="1" x14ac:dyDescent="0.65">
      <c r="A5" s="12" t="s">
        <v>47</v>
      </c>
      <c r="B5" s="405" t="str">
        <f>'2 CONTEXTO E IDENTIFICACIÓN'!F4</f>
        <v>7. Producción De Mezcla</v>
      </c>
      <c r="C5" s="406"/>
      <c r="D5" s="406"/>
      <c r="E5" s="372"/>
      <c r="F5" s="58"/>
      <c r="G5" s="57"/>
      <c r="K5" s="409"/>
      <c r="L5" s="409"/>
      <c r="M5" s="409"/>
      <c r="N5" s="409"/>
      <c r="O5" s="409"/>
      <c r="P5" s="409"/>
      <c r="Q5" s="409"/>
      <c r="R5" s="409"/>
      <c r="S5" s="409"/>
      <c r="T5" s="409"/>
      <c r="U5" s="409"/>
      <c r="V5" s="409"/>
      <c r="Y5" s="60"/>
      <c r="AF5" s="57"/>
      <c r="AG5" s="57"/>
      <c r="AH5" s="57"/>
      <c r="AI5" s="57"/>
      <c r="AJ5" s="57"/>
    </row>
    <row r="6" spans="1:38" s="56" customFormat="1" ht="13.5" hidden="1" thickBot="1" x14ac:dyDescent="0.35">
      <c r="D6" s="58"/>
      <c r="E6" s="206"/>
      <c r="F6" s="58"/>
      <c r="G6" s="57"/>
      <c r="I6" s="402" t="s">
        <v>279</v>
      </c>
      <c r="J6" s="403"/>
      <c r="K6" s="403"/>
      <c r="L6" s="403"/>
      <c r="M6" s="403"/>
      <c r="N6" s="403"/>
      <c r="O6" s="404"/>
      <c r="R6" s="61"/>
      <c r="S6" s="62"/>
      <c r="T6" s="410" t="s">
        <v>125</v>
      </c>
      <c r="U6" s="411"/>
      <c r="V6" s="411"/>
      <c r="W6" s="411"/>
      <c r="X6" s="412"/>
      <c r="Y6" s="60"/>
      <c r="AF6" s="57"/>
      <c r="AG6" s="57"/>
      <c r="AH6" s="57"/>
      <c r="AI6" s="57"/>
      <c r="AJ6" s="57"/>
    </row>
    <row r="7" spans="1:38" ht="24.75" customHeight="1" x14ac:dyDescent="0.35">
      <c r="A7" s="114"/>
      <c r="B7" s="114"/>
      <c r="C7" s="65"/>
      <c r="D7" s="114"/>
      <c r="E7" s="417" t="s">
        <v>280</v>
      </c>
      <c r="F7" s="417"/>
      <c r="G7" s="417"/>
      <c r="H7" s="65"/>
      <c r="I7" s="66"/>
      <c r="J7" s="67"/>
      <c r="K7" s="418" t="s">
        <v>125</v>
      </c>
      <c r="L7" s="418"/>
      <c r="M7" s="418"/>
      <c r="N7" s="418"/>
      <c r="O7" s="419"/>
      <c r="P7" s="65"/>
      <c r="R7" s="69"/>
      <c r="T7" s="70">
        <v>0.2</v>
      </c>
      <c r="U7" s="70">
        <v>0.4</v>
      </c>
      <c r="V7" s="70">
        <v>0.6</v>
      </c>
      <c r="W7" s="70">
        <v>0.8</v>
      </c>
      <c r="X7" s="71">
        <v>1</v>
      </c>
      <c r="Y7" s="413" t="s">
        <v>364</v>
      </c>
      <c r="Z7" s="414"/>
      <c r="AA7" s="414"/>
      <c r="AB7" s="414"/>
      <c r="AC7" s="415"/>
      <c r="AD7" s="416" t="s">
        <v>365</v>
      </c>
      <c r="AE7" s="414"/>
      <c r="AF7" s="415"/>
    </row>
    <row r="8" spans="1:38" ht="40" customHeight="1" x14ac:dyDescent="0.25">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5" t="s">
        <v>250</v>
      </c>
      <c r="Y8" s="76" t="s">
        <v>44</v>
      </c>
      <c r="Z8" s="76" t="s">
        <v>357</v>
      </c>
      <c r="AA8" s="76" t="s">
        <v>358</v>
      </c>
      <c r="AB8" s="76" t="s">
        <v>359</v>
      </c>
      <c r="AC8" s="76" t="s">
        <v>360</v>
      </c>
      <c r="AD8" s="76" t="s">
        <v>361</v>
      </c>
      <c r="AE8" s="76" t="s">
        <v>362</v>
      </c>
      <c r="AF8" s="76" t="s">
        <v>358</v>
      </c>
      <c r="AG8" s="84"/>
      <c r="AH8" s="84"/>
      <c r="AI8" s="84"/>
      <c r="AJ8" s="84"/>
      <c r="AK8" s="84"/>
      <c r="AL8" s="84"/>
    </row>
    <row r="9" spans="1:38" ht="85.5" customHeight="1" x14ac:dyDescent="0.25">
      <c r="A9" s="85" t="str">
        <f>'2 CONTEXTO E IDENTIFICACIÓN'!A9</f>
        <v>R1</v>
      </c>
      <c r="B9" s="86" t="str">
        <f>+'2 CONTEXTO E IDENTIFICACIÓN'!J9</f>
        <v xml:space="preserve">Posibilidad de afectación reputacional por sanciones o no conformidades de los entes de control o la OCI  por el desabastecimiento de mezcla o insumos para el cumplimiento de metas de la misionalidad,  a causa de deficiencias en la programación del material o control de los insumos para cumplir con las solicitudes concertadas. </v>
      </c>
      <c r="C9" s="115">
        <f>+'5 VALORACIÓN CONTROL PROBAB.'!V8</f>
        <v>0.25</v>
      </c>
      <c r="D9" s="87">
        <f>+'5 VALORACIÓN CONTROL IMPACTO'!V8</f>
        <v>0.6</v>
      </c>
      <c r="E9" s="87" t="str">
        <f t="shared" ref="E9:E28" si="0">+IF(C9=0,"",IF(C9&lt;=$R$13,$S$13,IF(C9&lt;=$R$12,$S$12,IF(C9&lt;=$R$11,$S$11,IF(C9&lt;=$R$10,$S$10,IF(C9&lt;=$R$9,$S$9,""))))))</f>
        <v>Baja</v>
      </c>
      <c r="F9" s="87" t="str">
        <f t="shared" ref="F9:F28" si="1">+IF(D9=0,"",IF(D9&lt;=$T$7,$T$8,IF(D9&lt;=$U$7,$U$8,IF(D9&lt;=$V$7,$V$8,IF(D9&lt;=$W$7,$W$8,IF(D9&lt;=$X$7,$X$8,""))))))</f>
        <v>Moderado</v>
      </c>
      <c r="G9" s="367"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420"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422" t="s">
        <v>106</v>
      </c>
      <c r="R9" s="91">
        <v>1</v>
      </c>
      <c r="S9" s="82" t="s">
        <v>248</v>
      </c>
      <c r="T9" s="89" t="s">
        <v>257</v>
      </c>
      <c r="U9" s="89" t="s">
        <v>257</v>
      </c>
      <c r="V9" s="89" t="s">
        <v>257</v>
      </c>
      <c r="W9" s="89" t="s">
        <v>257</v>
      </c>
      <c r="X9" s="356" t="s">
        <v>258</v>
      </c>
      <c r="Y9" s="368" t="s">
        <v>107</v>
      </c>
      <c r="Z9" s="81" t="s">
        <v>416</v>
      </c>
      <c r="AA9" s="81" t="s">
        <v>415</v>
      </c>
      <c r="AB9" s="81" t="s">
        <v>414</v>
      </c>
      <c r="AC9" s="360" t="s">
        <v>417</v>
      </c>
      <c r="AD9" s="399" t="s">
        <v>418</v>
      </c>
      <c r="AE9" s="360" t="s">
        <v>419</v>
      </c>
      <c r="AF9" s="360" t="s">
        <v>420</v>
      </c>
      <c r="AG9" s="92"/>
      <c r="AH9" s="92"/>
      <c r="AI9" s="92"/>
      <c r="AJ9" s="92"/>
      <c r="AK9" s="84"/>
      <c r="AL9" s="84"/>
    </row>
    <row r="10" spans="1:38" ht="93" customHeight="1" x14ac:dyDescent="0.25">
      <c r="A10" s="85" t="str">
        <f>'2 CONTEXTO E IDENTIFICACIÓN'!A10</f>
        <v>R2</v>
      </c>
      <c r="B10" s="86" t="str">
        <f>+'2 CONTEXTO E IDENTIFICACIÓN'!J10</f>
        <v>Posibilidad de afectación reputacional por soborno entrante  al aceptar o solicitar una ventaja indebida en el despacho y/o asignación de materias primas o producto terminado,  a causa de deficiencias en los controles sobre la entrega y registro de materias primas o producto terminado, asociados a las órdenes de producción y/o despachos gestionados para clientes internos y externos.</v>
      </c>
      <c r="C10" s="115">
        <f>'5 VALORACIÓN CONTROL PROBAB.'!V14</f>
        <v>0.25</v>
      </c>
      <c r="D10" s="87">
        <f>+'5 VALORACIÓN CONTROL IMPACTO'!V14</f>
        <v>0.6</v>
      </c>
      <c r="E10" s="87" t="str">
        <f t="shared" si="0"/>
        <v>Baja</v>
      </c>
      <c r="F10" s="87" t="str">
        <f t="shared" si="1"/>
        <v>Moderado</v>
      </c>
      <c r="G10" s="367" t="str">
        <f t="shared" si="2"/>
        <v>Moderado</v>
      </c>
      <c r="H10" s="88"/>
      <c r="I10" s="420"/>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423"/>
      <c r="R10" s="91">
        <v>0.8</v>
      </c>
      <c r="S10" s="82" t="s">
        <v>244</v>
      </c>
      <c r="T10" s="93" t="s">
        <v>242</v>
      </c>
      <c r="U10" s="93" t="s">
        <v>242</v>
      </c>
      <c r="V10" s="89" t="s">
        <v>257</v>
      </c>
      <c r="W10" s="89" t="s">
        <v>257</v>
      </c>
      <c r="X10" s="356" t="s">
        <v>258</v>
      </c>
      <c r="Y10" s="368" t="s">
        <v>107</v>
      </c>
      <c r="Z10" s="81" t="s">
        <v>421</v>
      </c>
      <c r="AA10" s="81" t="s">
        <v>422</v>
      </c>
      <c r="AB10" s="81" t="s">
        <v>423</v>
      </c>
      <c r="AC10" s="360" t="s">
        <v>417</v>
      </c>
      <c r="AD10" s="399" t="s">
        <v>424</v>
      </c>
      <c r="AE10" s="399" t="s">
        <v>425</v>
      </c>
      <c r="AF10" s="360" t="s">
        <v>420</v>
      </c>
      <c r="AG10" s="92"/>
      <c r="AH10" s="92"/>
      <c r="AI10" s="92"/>
      <c r="AJ10" s="92"/>
      <c r="AK10" s="84"/>
      <c r="AL10" s="84"/>
    </row>
    <row r="11" spans="1:38" ht="93" customHeight="1" x14ac:dyDescent="0.25">
      <c r="A11" s="85" t="str">
        <f>'2 CONTEXTO E IDENTIFICACIÓN'!A11</f>
        <v>R3</v>
      </c>
      <c r="B11" s="86" t="str">
        <f>+'2 CONTEXTO E IDENTIFICACIÓN'!J11</f>
        <v>Posibilidad de perdida de integridad por falta de continuidad de la trazabilidad de produccion a causa de  la alteración o modificación no autorizada de la informacion de la bitacora de produccion</v>
      </c>
      <c r="C11" s="115">
        <f>'5 VALORACIÓN CONTROL PROBAB.'!V20</f>
        <v>0.17</v>
      </c>
      <c r="D11" s="87">
        <f>+'5 VALORACIÓN CONTROL IMPACTO'!V20</f>
        <v>0.6</v>
      </c>
      <c r="E11" s="87" t="str">
        <f t="shared" si="0"/>
        <v>Muy Baja</v>
      </c>
      <c r="F11" s="87" t="str">
        <f t="shared" si="1"/>
        <v>Moderado</v>
      </c>
      <c r="G11" s="367" t="str">
        <f t="shared" si="2"/>
        <v>Moderado</v>
      </c>
      <c r="H11" s="88"/>
      <c r="I11" s="420"/>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423"/>
      <c r="R11" s="91">
        <v>0.6</v>
      </c>
      <c r="S11" s="82" t="s">
        <v>240</v>
      </c>
      <c r="T11" s="93" t="s">
        <v>242</v>
      </c>
      <c r="U11" s="93" t="s">
        <v>242</v>
      </c>
      <c r="V11" s="93" t="s">
        <v>242</v>
      </c>
      <c r="W11" s="89" t="s">
        <v>257</v>
      </c>
      <c r="X11" s="356" t="s">
        <v>258</v>
      </c>
      <c r="Y11" s="368" t="s">
        <v>107</v>
      </c>
      <c r="Z11" s="81" t="s">
        <v>426</v>
      </c>
      <c r="AA11" s="81" t="s">
        <v>422</v>
      </c>
      <c r="AB11" s="81" t="s">
        <v>427</v>
      </c>
      <c r="AC11" s="360" t="s">
        <v>203</v>
      </c>
      <c r="AD11" s="399" t="s">
        <v>428</v>
      </c>
      <c r="AE11" s="399" t="s">
        <v>419</v>
      </c>
      <c r="AF11" s="360" t="s">
        <v>420</v>
      </c>
      <c r="AG11" s="92"/>
      <c r="AH11" s="92"/>
      <c r="AI11" s="92"/>
      <c r="AJ11" s="96"/>
      <c r="AK11" s="84"/>
      <c r="AL11" s="84"/>
    </row>
    <row r="12" spans="1:38" ht="93" customHeight="1" x14ac:dyDescent="0.25">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7" t="str">
        <f t="shared" si="2"/>
        <v/>
      </c>
      <c r="H12" s="88"/>
      <c r="I12" s="420"/>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R2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423"/>
      <c r="R12" s="91">
        <v>0.4</v>
      </c>
      <c r="S12" s="82" t="s">
        <v>236</v>
      </c>
      <c r="T12" s="97" t="s">
        <v>259</v>
      </c>
      <c r="U12" s="93" t="s">
        <v>242</v>
      </c>
      <c r="V12" s="93" t="s">
        <v>242</v>
      </c>
      <c r="W12" s="89" t="s">
        <v>257</v>
      </c>
      <c r="X12" s="356" t="s">
        <v>258</v>
      </c>
      <c r="Y12" s="368"/>
      <c r="Z12" s="81"/>
      <c r="AA12" s="358"/>
      <c r="AB12" s="358"/>
      <c r="AC12" s="359"/>
      <c r="AD12" s="361"/>
      <c r="AE12" s="362"/>
      <c r="AF12" s="360"/>
      <c r="AG12" s="92"/>
      <c r="AH12" s="92"/>
      <c r="AI12" s="96"/>
      <c r="AJ12" s="92"/>
      <c r="AK12" s="84"/>
      <c r="AL12" s="84"/>
    </row>
    <row r="13" spans="1:38" ht="93" customHeight="1" thickBot="1" x14ac:dyDescent="0.3">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7" t="str">
        <f t="shared" si="2"/>
        <v/>
      </c>
      <c r="H13" s="88"/>
      <c r="I13" s="421"/>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R3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424"/>
      <c r="R13" s="103">
        <v>0.2</v>
      </c>
      <c r="S13" s="104" t="s">
        <v>233</v>
      </c>
      <c r="T13" s="99" t="s">
        <v>259</v>
      </c>
      <c r="U13" s="99" t="s">
        <v>259</v>
      </c>
      <c r="V13" s="100" t="s">
        <v>242</v>
      </c>
      <c r="W13" s="101" t="s">
        <v>257</v>
      </c>
      <c r="X13" s="357" t="s">
        <v>258</v>
      </c>
      <c r="Y13" s="368"/>
      <c r="Z13" s="81"/>
      <c r="AA13" s="358"/>
      <c r="AB13" s="358"/>
      <c r="AC13" s="359"/>
      <c r="AD13" s="361"/>
      <c r="AE13" s="362"/>
      <c r="AF13" s="360"/>
      <c r="AG13" s="92"/>
      <c r="AH13" s="92"/>
      <c r="AI13" s="105"/>
      <c r="AJ13" s="92"/>
      <c r="AK13" s="84"/>
      <c r="AL13" s="84"/>
    </row>
    <row r="14" spans="1:38" ht="93" customHeight="1" x14ac:dyDescent="0.25">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7" t="str">
        <f t="shared" si="2"/>
        <v/>
      </c>
      <c r="H14" s="88"/>
      <c r="I14" s="88"/>
      <c r="J14" s="88"/>
      <c r="K14" s="88"/>
      <c r="L14" s="88"/>
      <c r="M14" s="88"/>
      <c r="N14" s="88"/>
      <c r="O14" s="88"/>
      <c r="P14" s="88"/>
      <c r="Y14" s="368"/>
      <c r="Z14" s="81"/>
      <c r="AA14" s="358"/>
      <c r="AB14" s="358"/>
      <c r="AC14" s="359"/>
      <c r="AD14" s="361"/>
      <c r="AE14" s="362"/>
      <c r="AF14" s="360"/>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7" t="str">
        <f t="shared" si="2"/>
        <v/>
      </c>
      <c r="H15" s="88"/>
      <c r="I15" s="88"/>
      <c r="J15" s="76" t="s">
        <v>260</v>
      </c>
      <c r="K15" s="88"/>
      <c r="L15" s="88"/>
      <c r="M15" s="88"/>
      <c r="N15" s="88"/>
      <c r="O15" s="88"/>
      <c r="P15" s="88"/>
      <c r="V15" s="72"/>
      <c r="W15" s="72"/>
      <c r="X15" s="72"/>
      <c r="Y15" s="369"/>
      <c r="Z15" s="358"/>
      <c r="AA15" s="358"/>
      <c r="AB15" s="358"/>
      <c r="AC15" s="359"/>
      <c r="AD15" s="361"/>
      <c r="AE15" s="359"/>
      <c r="AF15" s="362"/>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7" t="str">
        <f t="shared" si="2"/>
        <v/>
      </c>
      <c r="H16" s="88"/>
      <c r="I16" s="88"/>
      <c r="J16" s="106" t="s">
        <v>258</v>
      </c>
      <c r="K16" s="88"/>
      <c r="L16" s="88"/>
      <c r="M16" s="88"/>
      <c r="N16" s="88"/>
      <c r="O16" s="88"/>
      <c r="P16" s="88"/>
      <c r="V16" s="72"/>
      <c r="W16" s="72"/>
      <c r="X16" s="72"/>
      <c r="Y16" s="369"/>
      <c r="Z16" s="358"/>
      <c r="AA16" s="358"/>
      <c r="AB16" s="358"/>
      <c r="AC16" s="359"/>
      <c r="AD16" s="359"/>
      <c r="AE16" s="359"/>
      <c r="AF16" s="360"/>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7" t="str">
        <f t="shared" si="2"/>
        <v/>
      </c>
      <c r="H17" s="88"/>
      <c r="I17" s="88"/>
      <c r="J17" s="89" t="s">
        <v>257</v>
      </c>
      <c r="K17" s="88"/>
      <c r="L17" s="88"/>
      <c r="M17" s="88"/>
      <c r="N17" s="88"/>
      <c r="O17" s="88"/>
      <c r="P17" s="88"/>
      <c r="U17" s="72"/>
      <c r="V17" s="72"/>
      <c r="W17" s="72"/>
      <c r="X17" s="72"/>
      <c r="Y17" s="369"/>
      <c r="Z17" s="358"/>
      <c r="AA17" s="358"/>
      <c r="AB17" s="358"/>
      <c r="AC17" s="359"/>
      <c r="AD17" s="359"/>
      <c r="AE17" s="359"/>
      <c r="AF17" s="360"/>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7" t="str">
        <f t="shared" si="2"/>
        <v/>
      </c>
      <c r="H18" s="88"/>
      <c r="I18" s="88"/>
      <c r="J18" s="93" t="s">
        <v>242</v>
      </c>
      <c r="K18" s="88"/>
      <c r="L18" s="88"/>
      <c r="M18" s="88"/>
      <c r="N18" s="88"/>
      <c r="O18" s="88"/>
      <c r="P18" s="88"/>
      <c r="S18" s="107"/>
      <c r="U18" s="107"/>
      <c r="V18" s="107"/>
      <c r="W18" s="107"/>
      <c r="X18" s="107"/>
      <c r="Y18" s="370"/>
      <c r="Z18" s="363"/>
      <c r="AA18" s="363"/>
      <c r="AB18" s="363"/>
      <c r="AC18" s="359"/>
      <c r="AD18" s="359"/>
      <c r="AE18" s="364"/>
      <c r="AF18" s="364"/>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7" t="str">
        <f t="shared" si="2"/>
        <v/>
      </c>
      <c r="H19" s="88"/>
      <c r="I19" s="88"/>
      <c r="J19" s="97" t="s">
        <v>259</v>
      </c>
      <c r="K19" s="88"/>
      <c r="L19" s="88"/>
      <c r="M19" s="88"/>
      <c r="N19" s="88"/>
      <c r="O19" s="88"/>
      <c r="P19" s="88"/>
      <c r="S19" s="107"/>
      <c r="Y19" s="368"/>
      <c r="Z19" s="81"/>
      <c r="AA19" s="363"/>
      <c r="AB19" s="363"/>
      <c r="AC19" s="359"/>
      <c r="AD19" s="359"/>
      <c r="AE19" s="359"/>
      <c r="AF19" s="360"/>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7" t="str">
        <f t="shared" si="2"/>
        <v/>
      </c>
      <c r="H20" s="88"/>
      <c r="I20" s="88"/>
      <c r="J20" s="88"/>
      <c r="K20" s="88"/>
      <c r="L20" s="88"/>
      <c r="M20" s="88"/>
      <c r="N20" s="88"/>
      <c r="O20" s="88"/>
      <c r="P20" s="88"/>
      <c r="Q20" s="109"/>
      <c r="R20" s="109"/>
      <c r="S20" s="107"/>
      <c r="Y20" s="368"/>
      <c r="Z20" s="81"/>
      <c r="AA20" s="363"/>
      <c r="AB20" s="363"/>
      <c r="AC20" s="359"/>
      <c r="AD20" s="359"/>
      <c r="AE20" s="359"/>
      <c r="AF20" s="360"/>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7" t="str">
        <f t="shared" si="2"/>
        <v/>
      </c>
      <c r="H21" s="88"/>
      <c r="I21" s="88"/>
      <c r="J21" s="88"/>
      <c r="K21" s="88"/>
      <c r="L21" s="88"/>
      <c r="M21" s="88"/>
      <c r="N21" s="88"/>
      <c r="O21" s="88"/>
      <c r="P21" s="88"/>
      <c r="Q21" s="109"/>
      <c r="R21" s="109"/>
      <c r="S21" s="110"/>
      <c r="Y21" s="368"/>
      <c r="Z21" s="81"/>
      <c r="AA21" s="363"/>
      <c r="AB21" s="363"/>
      <c r="AC21" s="359"/>
      <c r="AD21" s="365"/>
      <c r="AE21" s="365"/>
      <c r="AF21" s="365"/>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7" t="str">
        <f t="shared" si="2"/>
        <v/>
      </c>
      <c r="H22" s="88"/>
      <c r="I22" s="88"/>
      <c r="J22" s="88"/>
      <c r="K22" s="88"/>
      <c r="L22" s="88"/>
      <c r="M22" s="88"/>
      <c r="N22" s="88"/>
      <c r="O22" s="88"/>
      <c r="P22" s="88"/>
      <c r="Q22" s="109"/>
      <c r="R22" s="109"/>
      <c r="Y22" s="368"/>
      <c r="Z22" s="81"/>
      <c r="AA22" s="81"/>
      <c r="AB22" s="81"/>
      <c r="AC22" s="359"/>
      <c r="AD22" s="366"/>
      <c r="AE22" s="366"/>
      <c r="AF22" s="366"/>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7" t="str">
        <f t="shared" si="2"/>
        <v/>
      </c>
      <c r="H23" s="88"/>
      <c r="I23" s="88"/>
      <c r="J23" s="88"/>
      <c r="K23" s="88"/>
      <c r="L23" s="88"/>
      <c r="M23" s="88"/>
      <c r="N23" s="88"/>
      <c r="O23" s="88"/>
      <c r="P23" s="88"/>
      <c r="Q23" s="109"/>
      <c r="R23" s="109"/>
      <c r="Y23" s="368"/>
      <c r="Z23" s="81"/>
      <c r="AA23" s="81"/>
      <c r="AB23" s="81"/>
      <c r="AC23" s="359"/>
      <c r="AD23" s="365"/>
      <c r="AE23" s="365"/>
      <c r="AF23" s="365"/>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7" t="str">
        <f t="shared" si="2"/>
        <v/>
      </c>
      <c r="H24" s="88"/>
      <c r="I24" s="88"/>
      <c r="J24" s="88"/>
      <c r="K24" s="88"/>
      <c r="L24" s="88"/>
      <c r="M24" s="88"/>
      <c r="N24" s="88"/>
      <c r="O24" s="88"/>
      <c r="P24" s="88"/>
      <c r="Y24" s="368"/>
      <c r="Z24" s="81"/>
      <c r="AA24" s="81"/>
      <c r="AB24" s="81"/>
      <c r="AC24" s="359"/>
      <c r="AD24" s="365"/>
      <c r="AE24" s="365"/>
      <c r="AF24" s="365"/>
      <c r="AG24" s="105"/>
      <c r="AH24" s="105"/>
      <c r="AI24" s="105"/>
      <c r="AJ24" s="92"/>
      <c r="AK24" s="84"/>
      <c r="AL24" s="84"/>
    </row>
    <row r="25" spans="1:38" ht="93" customHeight="1" x14ac:dyDescent="0.3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7" t="str">
        <f t="shared" si="2"/>
        <v/>
      </c>
      <c r="H25" s="88"/>
      <c r="I25" s="88"/>
      <c r="J25" s="88"/>
      <c r="K25" s="88"/>
      <c r="L25" s="88"/>
      <c r="M25" s="88"/>
      <c r="N25" s="88"/>
      <c r="O25" s="88"/>
      <c r="P25" s="88"/>
      <c r="Y25" s="368"/>
      <c r="Z25" s="81"/>
      <c r="AA25" s="81"/>
      <c r="AB25" s="81"/>
      <c r="AC25" s="81"/>
      <c r="AD25" s="81"/>
      <c r="AE25" s="81"/>
      <c r="AF25" s="367"/>
    </row>
    <row r="26" spans="1:38" ht="93" customHeight="1" x14ac:dyDescent="0.3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7" t="str">
        <f t="shared" si="2"/>
        <v/>
      </c>
      <c r="H26" s="88"/>
      <c r="I26" s="88"/>
      <c r="J26" s="88"/>
      <c r="K26" s="88"/>
      <c r="L26" s="88"/>
      <c r="M26" s="88"/>
      <c r="N26" s="88"/>
      <c r="O26" s="88"/>
      <c r="P26" s="88"/>
      <c r="Y26" s="368"/>
      <c r="Z26" s="81"/>
      <c r="AA26" s="81"/>
      <c r="AB26" s="81"/>
      <c r="AC26" s="81"/>
      <c r="AD26" s="81"/>
      <c r="AE26" s="81"/>
      <c r="AF26" s="367"/>
    </row>
    <row r="27" spans="1:38" ht="93" customHeight="1" x14ac:dyDescent="0.3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7" t="str">
        <f t="shared" si="2"/>
        <v/>
      </c>
      <c r="H27" s="88"/>
      <c r="I27" s="88"/>
      <c r="J27" s="88"/>
      <c r="K27" s="88"/>
      <c r="L27" s="88"/>
      <c r="M27" s="88"/>
      <c r="N27" s="88"/>
      <c r="O27" s="88"/>
      <c r="P27" s="88"/>
      <c r="Y27" s="368"/>
      <c r="Z27" s="81"/>
      <c r="AA27" s="81"/>
      <c r="AB27" s="81"/>
      <c r="AC27" s="81"/>
      <c r="AD27" s="81"/>
      <c r="AE27" s="81"/>
      <c r="AF27" s="367"/>
    </row>
    <row r="28" spans="1:38" ht="93" customHeight="1" x14ac:dyDescent="0.3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7" t="str">
        <f t="shared" si="2"/>
        <v/>
      </c>
      <c r="H28" s="88"/>
      <c r="I28" s="88"/>
      <c r="J28" s="88"/>
      <c r="K28" s="88"/>
      <c r="L28" s="88"/>
      <c r="M28" s="88"/>
      <c r="N28" s="88"/>
      <c r="O28" s="88"/>
      <c r="P28" s="88"/>
      <c r="Y28" s="368"/>
      <c r="Z28" s="81"/>
      <c r="AA28" s="81"/>
      <c r="AB28" s="81"/>
      <c r="AC28" s="81"/>
      <c r="AD28" s="81"/>
      <c r="AE28" s="81"/>
      <c r="AF28" s="367"/>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M11" sqref="M11"/>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400"/>
      <c r="B1" s="401" t="str">
        <f>+'2 CONTEXTO E IDENTIFICACIÓN'!A1</f>
        <v>MAPA DE RIESGOS INTEGRAL</v>
      </c>
      <c r="C1" s="401"/>
      <c r="D1" s="401"/>
      <c r="E1" s="407"/>
      <c r="F1" s="408"/>
      <c r="J1" s="202" t="str">
        <f>+'2 CONTEXTO E IDENTIFICACIÓN'!$I$4</f>
        <v>Elaboración o Actualización:</v>
      </c>
      <c r="K1" s="216">
        <f>'2 CONTEXTO E IDENTIFICACIÓN'!J4</f>
        <v>46035</v>
      </c>
      <c r="L1" s="13"/>
      <c r="M1" s="13"/>
      <c r="AF1" s="57"/>
      <c r="AG1" s="57"/>
      <c r="AH1" s="57"/>
      <c r="AI1" s="57"/>
      <c r="AJ1" s="57"/>
    </row>
    <row r="2" spans="1:38" s="56" customFormat="1" ht="15.75" customHeight="1" x14ac:dyDescent="0.25">
      <c r="A2" s="400"/>
      <c r="B2" s="401"/>
      <c r="C2" s="401"/>
      <c r="D2" s="401"/>
      <c r="E2" s="39" t="str">
        <f>+'2 CONTEXTO E IDENTIFICACIÓN'!A2</f>
        <v>VERSIÓN DEL MAPA DE RIESGOS:</v>
      </c>
      <c r="F2" s="112">
        <f>'2 CONTEXTO E IDENTIFICACIÓN'!B2</f>
        <v>1</v>
      </c>
      <c r="G2" s="58"/>
      <c r="H2" s="58"/>
      <c r="J2" s="205" t="str">
        <f>+'2 CONTEXTO E IDENTIFICACIÓN'!$E$5</f>
        <v>Vigencia:</v>
      </c>
      <c r="K2" s="203">
        <f>'2 CONTEXTO E IDENTIFICACIÓN'!G5</f>
        <v>46037</v>
      </c>
      <c r="L2" s="204" t="s">
        <v>50</v>
      </c>
      <c r="M2" s="201">
        <f>'2 CONTEXTO E IDENTIFICACIÓN'!J5</f>
        <v>46386</v>
      </c>
      <c r="N2" s="59"/>
      <c r="O2" s="59"/>
      <c r="P2" s="58"/>
      <c r="AF2" s="57"/>
      <c r="AG2" s="57"/>
      <c r="AH2" s="57"/>
      <c r="AI2" s="57"/>
      <c r="AJ2" s="57"/>
    </row>
    <row r="3" spans="1:38" s="56" customFormat="1" ht="13"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05" t="str">
        <f>'2 CONTEXTO E IDENTIFICACIÓN'!B4</f>
        <v>UAERMV</v>
      </c>
      <c r="C4" s="405"/>
      <c r="D4" s="405"/>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05" t="str">
        <f>'2 CONTEXTO E IDENTIFICACIÓN'!F4</f>
        <v>7. Producción De Mezcla</v>
      </c>
      <c r="C5" s="406"/>
      <c r="D5" s="406"/>
      <c r="E5" s="54"/>
      <c r="F5" s="206"/>
      <c r="G5" s="58"/>
      <c r="H5" s="58"/>
      <c r="I5" s="207"/>
      <c r="J5" s="207"/>
      <c r="K5" s="208"/>
      <c r="L5" s="208"/>
      <c r="M5" s="208"/>
      <c r="N5" s="59"/>
      <c r="O5" s="59"/>
      <c r="P5" s="58"/>
      <c r="AF5" s="57"/>
      <c r="AG5" s="57"/>
      <c r="AH5" s="57"/>
      <c r="AI5" s="57"/>
      <c r="AJ5" s="57"/>
    </row>
    <row r="6" spans="1:38" s="56" customFormat="1" ht="14.5" thickBot="1" x14ac:dyDescent="0.3">
      <c r="D6" s="54"/>
      <c r="E6" s="54"/>
      <c r="F6" s="113"/>
      <c r="AF6" s="57"/>
      <c r="AG6" s="57"/>
      <c r="AH6" s="57"/>
      <c r="AI6" s="57"/>
      <c r="AJ6" s="57"/>
    </row>
    <row r="7" spans="1:38" s="373" customFormat="1" ht="23.25" customHeight="1" thickBot="1" x14ac:dyDescent="0.4">
      <c r="A7" s="599" t="s">
        <v>253</v>
      </c>
      <c r="B7" s="600"/>
      <c r="C7" s="600"/>
      <c r="D7" s="600"/>
      <c r="E7" s="600"/>
      <c r="F7" s="600"/>
      <c r="G7" s="601"/>
      <c r="I7" s="599" t="s">
        <v>279</v>
      </c>
      <c r="J7" s="600"/>
      <c r="K7" s="600"/>
      <c r="L7" s="600"/>
      <c r="M7" s="600"/>
      <c r="N7" s="600"/>
      <c r="O7" s="601"/>
      <c r="R7" s="374"/>
      <c r="S7" s="375"/>
      <c r="T7" s="418" t="s">
        <v>125</v>
      </c>
      <c r="U7" s="418"/>
      <c r="V7" s="418"/>
      <c r="W7" s="418"/>
      <c r="X7" s="419"/>
      <c r="AF7" s="57"/>
      <c r="AG7" s="57"/>
      <c r="AH7" s="57"/>
      <c r="AI7" s="57"/>
      <c r="AJ7" s="57"/>
    </row>
    <row r="8" spans="1:38" ht="18" customHeight="1" x14ac:dyDescent="0.35">
      <c r="A8" s="66"/>
      <c r="B8" s="67"/>
      <c r="C8" s="418" t="s">
        <v>125</v>
      </c>
      <c r="D8" s="418"/>
      <c r="E8" s="418"/>
      <c r="F8" s="418"/>
      <c r="G8" s="419"/>
      <c r="H8" s="65"/>
      <c r="I8" s="66"/>
      <c r="J8" s="67"/>
      <c r="K8" s="418" t="s">
        <v>125</v>
      </c>
      <c r="L8" s="418"/>
      <c r="M8" s="418"/>
      <c r="N8" s="418"/>
      <c r="O8" s="419"/>
      <c r="P8" s="65"/>
      <c r="R8" s="69"/>
      <c r="T8" s="70">
        <v>0.2</v>
      </c>
      <c r="U8" s="70">
        <v>0.4</v>
      </c>
      <c r="V8" s="70">
        <v>0.6</v>
      </c>
      <c r="W8" s="70">
        <v>0.8</v>
      </c>
      <c r="X8" s="71">
        <v>1</v>
      </c>
      <c r="Y8" s="72"/>
      <c r="Z8" s="72"/>
      <c r="AA8" s="72"/>
      <c r="AB8" s="72"/>
      <c r="AC8" s="72"/>
      <c r="AD8" s="72"/>
      <c r="AE8" s="72"/>
    </row>
    <row r="9" spans="1:38" ht="13"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420"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420"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8"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420"/>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420"/>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8"/>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420"/>
      <c r="B12" s="79" t="s">
        <v>240</v>
      </c>
      <c r="C12" s="93" t="str">
        <f>+'4 MAPA CALOR INHERENTE'!I12</f>
        <v xml:space="preserve">                   </v>
      </c>
      <c r="D12" s="93" t="str">
        <f>+'4 MAPA CALOR INHERENTE'!J12</f>
        <v xml:space="preserve">                   </v>
      </c>
      <c r="E12" s="93" t="str">
        <f>+'4 MAPA CALOR INHERENTE'!K12</f>
        <v xml:space="preserve">R1 R2 R3                 </v>
      </c>
      <c r="F12" s="89" t="str">
        <f>+'4 MAPA CALOR INHERENTE'!L12</f>
        <v xml:space="preserve">                   </v>
      </c>
      <c r="G12" s="90" t="str">
        <f>+'4 MAPA CALOR INHERENTE'!M12</f>
        <v xml:space="preserve">                   </v>
      </c>
      <c r="H12" s="88"/>
      <c r="I12" s="420"/>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8"/>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420"/>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420"/>
      <c r="J13" s="79" t="s">
        <v>236</v>
      </c>
      <c r="K13" s="97" t="str">
        <f>+'6 MAPA CALOR RESIDUAL-TRATAMIEN'!K12</f>
        <v xml:space="preserve">                   </v>
      </c>
      <c r="L13" s="93" t="str">
        <f>+'6 MAPA CALOR RESIDUAL-TRATAMIEN'!L12</f>
        <v xml:space="preserve">                   </v>
      </c>
      <c r="M13" s="93" t="str">
        <f>+'6 MAPA CALOR RESIDUAL-TRATAMIEN'!M12</f>
        <v xml:space="preserve">R1 R2                  </v>
      </c>
      <c r="N13" s="89" t="str">
        <f>+'6 MAPA CALOR RESIDUAL-TRATAMIEN'!N12</f>
        <v xml:space="preserve">                   </v>
      </c>
      <c r="O13" s="90" t="str">
        <f>+'6 MAPA CALOR RESIDUAL-TRATAMIEN'!O12</f>
        <v xml:space="preserve">                   </v>
      </c>
      <c r="P13" s="88"/>
      <c r="Q13" s="598"/>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421"/>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421"/>
      <c r="J14" s="98" t="s">
        <v>233</v>
      </c>
      <c r="K14" s="99" t="str">
        <f>+'6 MAPA CALOR RESIDUAL-TRATAMIEN'!K13</f>
        <v xml:space="preserve">                   </v>
      </c>
      <c r="L14" s="99" t="str">
        <f>+'6 MAPA CALOR RESIDUAL-TRATAMIEN'!L13</f>
        <v xml:space="preserve">                   </v>
      </c>
      <c r="M14" s="100" t="str">
        <f>+'6 MAPA CALOR RESIDUAL-TRATAMIEN'!M13</f>
        <v xml:space="preserve">  R3                 </v>
      </c>
      <c r="N14" s="101" t="str">
        <f>+'6 MAPA CALOR RESIDUAL-TRATAMIEN'!N13</f>
        <v xml:space="preserve">                   </v>
      </c>
      <c r="O14" s="102" t="str">
        <f>+'6 MAPA CALOR RESIDUAL-TRATAMIEN'!O13</f>
        <v xml:space="preserve">                   </v>
      </c>
      <c r="P14" s="88"/>
      <c r="Q14" s="598"/>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3CF532C-DEB3-4CE8-843D-1643F0FEB1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 ds:uri="http://schemas.microsoft.com/sharepoint/v3"/>
    <ds:schemaRef ds:uri="70eaac67-e064-433b-ba54-6f78c0f1ecb1"/>
    <ds:schemaRef ds:uri="64d77176-54eb-4753-be67-9b2e2fa23e0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Juan Hernando Lizarazo Jara</cp:lastModifiedBy>
  <cp:revision/>
  <dcterms:created xsi:type="dcterms:W3CDTF">2006-09-16T00:00:00Z</dcterms:created>
  <dcterms:modified xsi:type="dcterms:W3CDTF">2026-02-16T13:47:21Z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