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uaermv-my.sharepoint.com/personal/christian_medina_umv_gov_co/Documents/2023/Septiembre 2023/Obligación 2. MIPG GESCO+I/Revisiones documentales/PCI/Aprobación formatos/"/>
    </mc:Choice>
  </mc:AlternateContent>
  <xr:revisionPtr revIDLastSave="5" documentId="11_F1189010B3BC880E368D93516C7B72FD9A17DCF1" xr6:coauthVersionLast="47" xr6:coauthVersionMax="47" xr10:uidLastSave="{2F226A0E-4011-4F97-A2F9-0AECE206431B}"/>
  <bookViews>
    <workbookView xWindow="-120" yWindow="-120" windowWidth="20730" windowHeight="11160" xr2:uid="{00000000-000D-0000-FFFF-FFFF00000000}"/>
  </bookViews>
  <sheets>
    <sheet name="PCI-FM-013" sheetId="1" r:id="rId1"/>
    <sheet name="Hoja2" sheetId="2" state="hidden" r:id="rId2"/>
  </sheets>
  <definedNames>
    <definedName name="_xlnm.Print_Area" localSheetId="0">'PCI-FM-013'!$A$1:$T$160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1" l="1"/>
  <c r="J64" i="1"/>
  <c r="J63" i="1"/>
  <c r="J62" i="1"/>
  <c r="J61" i="1"/>
  <c r="J60" i="1"/>
  <c r="J59" i="1"/>
  <c r="J58" i="1"/>
  <c r="J53" i="1"/>
  <c r="J52" i="1"/>
  <c r="J51" i="1"/>
  <c r="J50" i="1"/>
  <c r="J49" i="1"/>
  <c r="J48" i="1"/>
  <c r="J47" i="1"/>
  <c r="J46" i="1"/>
  <c r="J45" i="1"/>
  <c r="J44" i="1"/>
  <c r="J39" i="1"/>
  <c r="J38" i="1"/>
  <c r="J37" i="1"/>
  <c r="J36" i="1"/>
  <c r="J35" i="1"/>
  <c r="J34" i="1"/>
  <c r="J33" i="1"/>
  <c r="J28" i="1"/>
  <c r="J27" i="1"/>
  <c r="J26" i="1"/>
  <c r="J25" i="1"/>
  <c r="J24" i="1"/>
  <c r="J23" i="1"/>
  <c r="J22" i="1"/>
  <c r="J21" i="1"/>
  <c r="J20" i="1"/>
  <c r="J19" i="1"/>
  <c r="J18" i="1"/>
  <c r="K18" i="1" s="1"/>
  <c r="I80" i="1" l="1"/>
  <c r="H80" i="1"/>
  <c r="G80" i="1"/>
  <c r="F80" i="1"/>
  <c r="I79" i="1"/>
  <c r="H79" i="1"/>
  <c r="G79" i="1"/>
  <c r="I78" i="1"/>
  <c r="H78" i="1"/>
  <c r="F78" i="1"/>
  <c r="I77" i="1"/>
  <c r="G77" i="1"/>
  <c r="F77" i="1"/>
  <c r="H76" i="1"/>
  <c r="G76" i="1"/>
  <c r="F76" i="1"/>
  <c r="H75" i="1"/>
  <c r="I75" i="1" s="1"/>
  <c r="G74" i="1"/>
  <c r="I74" i="1" s="1"/>
  <c r="G73" i="1"/>
  <c r="H73" i="1" s="1"/>
  <c r="F72" i="1"/>
  <c r="I72" i="1" s="1"/>
  <c r="F71" i="1"/>
  <c r="H71" i="1" s="1"/>
  <c r="F70" i="1"/>
  <c r="G70" i="1" s="1"/>
  <c r="K22" i="1" l="1"/>
  <c r="K23" i="1"/>
  <c r="K36" i="1"/>
  <c r="K37" i="1"/>
  <c r="K60" i="1"/>
  <c r="K47" i="1"/>
  <c r="K45" i="1"/>
  <c r="K46" i="1"/>
  <c r="K44" i="1"/>
  <c r="A19" i="2"/>
  <c r="K27" i="1" l="1"/>
  <c r="M23" i="1"/>
  <c r="O23" i="1"/>
  <c r="P23" i="1"/>
  <c r="N23" i="1"/>
  <c r="P22" i="1"/>
  <c r="O22" i="1"/>
  <c r="M65" i="1"/>
  <c r="N22" i="1"/>
  <c r="M59" i="1"/>
  <c r="M39" i="1"/>
  <c r="M22" i="1"/>
  <c r="M28" i="1"/>
  <c r="O46" i="1"/>
  <c r="P46" i="1"/>
  <c r="N46" i="1"/>
  <c r="M46" i="1"/>
  <c r="P44" i="1"/>
  <c r="N44" i="1"/>
  <c r="O44" i="1"/>
  <c r="M44" i="1"/>
  <c r="O47" i="1"/>
  <c r="N47" i="1"/>
  <c r="P47" i="1"/>
  <c r="M47" i="1"/>
  <c r="P60" i="1"/>
  <c r="O60" i="1"/>
  <c r="N60" i="1"/>
  <c r="M60" i="1"/>
  <c r="O45" i="1"/>
  <c r="P45" i="1"/>
  <c r="N45" i="1"/>
  <c r="M45" i="1"/>
  <c r="P36" i="1"/>
  <c r="O36" i="1"/>
  <c r="N36" i="1"/>
  <c r="M36" i="1"/>
  <c r="N37" i="1"/>
  <c r="P37" i="1"/>
  <c r="O37" i="1"/>
  <c r="M37" i="1"/>
  <c r="K61" i="1"/>
  <c r="K58" i="1"/>
  <c r="K64" i="1"/>
  <c r="K38" i="1"/>
  <c r="K33" i="1"/>
  <c r="K24" i="1"/>
  <c r="K48" i="1"/>
  <c r="K51" i="1"/>
  <c r="L36" i="1" l="1"/>
  <c r="Q36" i="1" s="1"/>
  <c r="L60" i="1"/>
  <c r="Q60" i="1" s="1"/>
  <c r="L23" i="1"/>
  <c r="R23" i="1" s="1"/>
  <c r="L22" i="1"/>
  <c r="Q22" i="1" s="1"/>
  <c r="L45" i="1"/>
  <c r="Q45" i="1" s="1"/>
  <c r="L44" i="1"/>
  <c r="Q44" i="1" s="1"/>
  <c r="L46" i="1"/>
  <c r="Q46" i="1" s="1"/>
  <c r="L47" i="1"/>
  <c r="R47" i="1" s="1"/>
  <c r="P18" i="1"/>
  <c r="L37" i="1"/>
  <c r="R37" i="1" s="1"/>
  <c r="M24" i="1"/>
  <c r="O24" i="1"/>
  <c r="N24" i="1"/>
  <c r="P24" i="1"/>
  <c r="N33" i="1"/>
  <c r="O33" i="1"/>
  <c r="L33" i="1" s="1"/>
  <c r="Q33" i="1" s="1"/>
  <c r="Q40" i="1" s="1"/>
  <c r="P33" i="1"/>
  <c r="M33" i="1"/>
  <c r="N38" i="1"/>
  <c r="P38" i="1"/>
  <c r="O38" i="1"/>
  <c r="M38" i="1"/>
  <c r="O64" i="1"/>
  <c r="N64" i="1"/>
  <c r="P64" i="1"/>
  <c r="M64" i="1"/>
  <c r="O51" i="1"/>
  <c r="N51" i="1"/>
  <c r="P51" i="1"/>
  <c r="M51" i="1"/>
  <c r="O58" i="1"/>
  <c r="P58" i="1"/>
  <c r="N58" i="1"/>
  <c r="M58" i="1"/>
  <c r="N48" i="1"/>
  <c r="O48" i="1"/>
  <c r="P48" i="1"/>
  <c r="M48" i="1"/>
  <c r="P61" i="1"/>
  <c r="N61" i="1"/>
  <c r="O61" i="1"/>
  <c r="M61" i="1"/>
  <c r="N27" i="1"/>
  <c r="P27" i="1"/>
  <c r="O27" i="1"/>
  <c r="M27" i="1"/>
  <c r="M18" i="1"/>
  <c r="O18" i="1"/>
  <c r="N18" i="1"/>
  <c r="L61" i="1" l="1"/>
  <c r="R61" i="1" s="1"/>
  <c r="L48" i="1"/>
  <c r="R48" i="1" s="1"/>
  <c r="L51" i="1"/>
  <c r="R51" i="1" s="1"/>
  <c r="Q54" i="1"/>
  <c r="L58" i="1"/>
  <c r="Q58" i="1" s="1"/>
  <c r="Q66" i="1" s="1"/>
  <c r="L64" i="1"/>
  <c r="R64" i="1" s="1"/>
  <c r="L24" i="1"/>
  <c r="R24" i="1" s="1"/>
  <c r="L18" i="1"/>
  <c r="Q18" i="1" s="1"/>
  <c r="Q29" i="1" s="1"/>
  <c r="L38" i="1"/>
  <c r="R38" i="1" s="1"/>
  <c r="R40" i="1" s="1"/>
  <c r="Q41" i="1" s="1"/>
  <c r="B23" i="2" s="1"/>
  <c r="L27" i="1"/>
  <c r="R27" i="1" s="1"/>
  <c r="R66" i="1" l="1"/>
  <c r="Q67" i="1" s="1"/>
  <c r="R54" i="1"/>
  <c r="Q55" i="1" s="1"/>
  <c r="B24" i="2" s="1"/>
  <c r="R29" i="1"/>
  <c r="Q30" i="1" s="1"/>
  <c r="R41" i="1"/>
  <c r="B25" i="2" l="1"/>
  <c r="L14" i="1" s="1"/>
  <c r="J81" i="1"/>
  <c r="L13" i="1" s="1"/>
  <c r="R55" i="1"/>
  <c r="J73" i="1"/>
  <c r="R30" i="1"/>
  <c r="B22" i="2"/>
  <c r="R67" i="1"/>
  <c r="J80" i="1"/>
  <c r="J74" i="1"/>
  <c r="J71" i="1"/>
  <c r="J76" i="1"/>
  <c r="J70" i="1"/>
  <c r="J79" i="1"/>
  <c r="J72" i="1"/>
  <c r="J78" i="1"/>
  <c r="J77" i="1"/>
  <c r="J75" i="1"/>
</calcChain>
</file>

<file path=xl/sharedStrings.xml><?xml version="1.0" encoding="utf-8"?>
<sst xmlns="http://schemas.openxmlformats.org/spreadsheetml/2006/main" count="257" uniqueCount="113">
  <si>
    <t>DAÑO M2</t>
  </si>
  <si>
    <t xml:space="preserve"> FNS FACTOR DE SEVERIDAD</t>
  </si>
  <si>
    <t>Fracturamiento de sardinel interno</t>
  </si>
  <si>
    <t>Fracturamiento de sardinel externo</t>
  </si>
  <si>
    <t>Parche/acometidas</t>
  </si>
  <si>
    <t>SUMA</t>
  </si>
  <si>
    <t>ICP</t>
  </si>
  <si>
    <t>Corrugación</t>
  </si>
  <si>
    <t>Fisuras m2-ml</t>
  </si>
  <si>
    <t xml:space="preserve">Presencia de vegetación </t>
  </si>
  <si>
    <t>Deformaciones</t>
  </si>
  <si>
    <t>Escalonamiento</t>
  </si>
  <si>
    <t>Fracturamientos</t>
  </si>
  <si>
    <t>Losa dividida</t>
  </si>
  <si>
    <t>Desprendimientos</t>
  </si>
  <si>
    <t>Pérdida de material</t>
  </si>
  <si>
    <t>Pérdida de pasta de superficie/mapeo de grietas</t>
  </si>
  <si>
    <t>Fisuras*</t>
  </si>
  <si>
    <t>Fracturamiento de sardinel interno m*</t>
  </si>
  <si>
    <t>Fracturamiento de sardinel externo m*</t>
  </si>
  <si>
    <t>Otros deterioros</t>
  </si>
  <si>
    <t>Daño en el sello m*</t>
  </si>
  <si>
    <t>Presencia de vegetación</t>
  </si>
  <si>
    <t>Depresión</t>
  </si>
  <si>
    <t>Abultamiento</t>
  </si>
  <si>
    <t>Fisuras**</t>
  </si>
  <si>
    <t>Fracturamiento de sardinel interno*</t>
  </si>
  <si>
    <t>Fracturamiento de sardinel externo*</t>
  </si>
  <si>
    <t>bajo</t>
  </si>
  <si>
    <t>medio</t>
  </si>
  <si>
    <t>alto</t>
  </si>
  <si>
    <t>MIN</t>
  </si>
  <si>
    <t>MAX</t>
  </si>
  <si>
    <t>FA</t>
  </si>
  <si>
    <t>X1</t>
  </si>
  <si>
    <t>X2</t>
  </si>
  <si>
    <t>Y1</t>
  </si>
  <si>
    <t>Y2</t>
  </si>
  <si>
    <t>ARTICULADO</t>
  </si>
  <si>
    <t>FLEXIBLE</t>
  </si>
  <si>
    <t>RÍGIDO</t>
  </si>
  <si>
    <t>PERMEABLE</t>
  </si>
  <si>
    <t>CLASE</t>
  </si>
  <si>
    <t>TIPO DE DETRIORO</t>
  </si>
  <si>
    <t>TIPO DE DETERIORO</t>
  </si>
  <si>
    <t>INFLUENCIA POR CLASE FC</t>
  </si>
  <si>
    <t>PESO EN SU CLASE PI</t>
  </si>
  <si>
    <t>% DE ÁREA AFECTADA Aa</t>
  </si>
  <si>
    <t>% DE ÁREA EQUIVALENTE AFECTADA Ae</t>
  </si>
  <si>
    <t>ÁREA EQUIVALENTE AFECTADA FA</t>
  </si>
  <si>
    <t>INFLUENCIA POR CLASE FUNCIONAL</t>
  </si>
  <si>
    <t>INFLUENCIA POR CLASE SUPERFICIAL</t>
  </si>
  <si>
    <t>Otros</t>
  </si>
  <si>
    <t>Perdida de confinamiento</t>
  </si>
  <si>
    <t xml:space="preserve">Piezas faltantes </t>
  </si>
  <si>
    <t>Perdida de sello de arena/bombeo</t>
  </si>
  <si>
    <t>Piezas dañadas</t>
  </si>
  <si>
    <t>Perdida de material</t>
  </si>
  <si>
    <t>*Para los daños que se midan en metros (m), su extensión debe ser multiplicada por un ancho aferente de 0,6m. 
**Las fisuras que tienen asignadas dos unidades de medida (m2 - m) relacionan dos tipos; fisuras aisladas (se deben medir en m) y fisuras que forman una malla y se interconectan entre sí (se deben medir en m2 ).</t>
  </si>
  <si>
    <t>ARTICULADO/FLEXIBLE</t>
  </si>
  <si>
    <t>ARTICULADO/RÍGIDO</t>
  </si>
  <si>
    <t>ARTICULADO/PERMEABLE</t>
  </si>
  <si>
    <t>FLEXIBLE/RÍGIDO</t>
  </si>
  <si>
    <t>FLEXIBLE/PERMEABLE</t>
  </si>
  <si>
    <t>RÍGIDO/PERMEABLE</t>
  </si>
  <si>
    <t>ARTICULADO/FLEXIBLE/RÍGIDO</t>
  </si>
  <si>
    <t>ARTICULADO/FLEXIBLE/PERMEABLE</t>
  </si>
  <si>
    <t>ARTICULADO/RÍGIDO/PERMEABLE</t>
  </si>
  <si>
    <t>FLEXIBLE/RÍGIDO/PERMEABLE</t>
  </si>
  <si>
    <t>TIPO DE MIXTURA</t>
  </si>
  <si>
    <t>ICP PONDERADO</t>
  </si>
  <si>
    <t>ÁREA TOTAL DEL SEGMENTO</t>
  </si>
  <si>
    <t>INSTRUCCIONES</t>
  </si>
  <si>
    <t>ICP (Ponderado)</t>
  </si>
  <si>
    <t>ARTICULADO/FLEXIBLE/RÍGIDO/PERMEABLE</t>
  </si>
  <si>
    <t>NINGUNA</t>
  </si>
  <si>
    <t>TIPO DE SUPERFICIE</t>
  </si>
  <si>
    <t>RIGIDO</t>
  </si>
  <si>
    <t>N/A</t>
  </si>
  <si>
    <t>1. EVALUACIÓN CUANTITATIVA</t>
  </si>
  <si>
    <t>2. EVALUACIÓN CUALITATIVA</t>
  </si>
  <si>
    <t>ELEMENTO</t>
  </si>
  <si>
    <t>No.</t>
  </si>
  <si>
    <t>CONDICIÓN</t>
  </si>
  <si>
    <t>BUENO</t>
  </si>
  <si>
    <t>REGULAR</t>
  </si>
  <si>
    <t>MALO</t>
  </si>
  <si>
    <t>SEVERO</t>
  </si>
  <si>
    <t>No</t>
  </si>
  <si>
    <t>CONDICIÓN DEL ELEMENTO</t>
  </si>
  <si>
    <t>INSTRUCCIONES PARA EL DILIGENCIAMIENTO DE LA EVALUACIÓN CUALITATIVA</t>
  </si>
  <si>
    <t>RAMPAS VEHICULARES</t>
  </si>
  <si>
    <t>SEÑAL PODOTÁCTIL ALERTA</t>
  </si>
  <si>
    <t>SEÑAL PODOTÁCTIL GUÍA</t>
  </si>
  <si>
    <t>VADOS PEATONALES</t>
  </si>
  <si>
    <t>CONTENEDORES DE RAICES</t>
  </si>
  <si>
    <t>ESCALERAS</t>
  </si>
  <si>
    <t>Sin deterioro</t>
  </si>
  <si>
    <t>Presenta deterioro pero aún cumple su funcionamiento</t>
  </si>
  <si>
    <t>El elemento está significativamente deteriorado</t>
  </si>
  <si>
    <t>El elemento se encuentra totalmente deteriorado y el daño que presenta no permite la movilidad del peatón</t>
  </si>
  <si>
    <t>3. REGISTRO FOTOGRÁFICO</t>
  </si>
  <si>
    <t>FOTOGRAFÍA 1</t>
  </si>
  <si>
    <t>FOTOGRAFÍA 2</t>
  </si>
  <si>
    <t>FOTOGRAFÍA 3</t>
  </si>
  <si>
    <t>FOTOGRAFÍA 4</t>
  </si>
  <si>
    <t>4. OBSERVACIONES</t>
  </si>
  <si>
    <r>
      <rPr>
        <b/>
        <sz val="11"/>
        <color theme="1"/>
        <rFont val="Arial"/>
        <family val="2"/>
      </rPr>
      <t xml:space="preserve">Diligencie únicamente los campos que están resaltados en color AMARILLO según corresponda, de acuerdo con los siguientes pasos:
</t>
    </r>
    <r>
      <rPr>
        <sz val="11"/>
        <color theme="1"/>
        <rFont val="Arial"/>
        <family val="2"/>
      </rPr>
      <t xml:space="preserve">1. Diligencie el área total del segmento en metros cuadrados (m2) según tipo de superficie. Para el caso de superficies mixtas diligencie por separado el área de cada una de ellas.
2. Diligencie las áreas de daño en metros cuadrados (m2) de los respectivos tipos de superficie (Articulado, Flexible, Rígido, Permeable), junto con los respectivos "Factores de Severidad (FNS)".
</t>
    </r>
  </si>
  <si>
    <t>FORMATO ACTA DE VISTA TÉCNICA DE ESPACIO PÚBLICO</t>
  </si>
  <si>
    <t>CÓDIGO: PCI-FM-013</t>
  </si>
  <si>
    <t>VERSIÓN: 1</t>
  </si>
  <si>
    <t xml:space="preserve">	FECHA DE APLICACIÓN: SEPTIEMBRE DE 2023</t>
  </si>
  <si>
    <t>.-Diligencie en caso de requerir observaciones o la descripción particular del elemento-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</si>
</sst>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MEDIO)&quot;"/>
    <numFmt numFmtId="165" formatCode="0.0\ &quot;(BAJO)&quot;"/>
    <numFmt numFmtId="166" formatCode="0.00\ &quot;(ALTO)&quot;"/>
  </numFmts>
  <fonts count="13"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12"/>
      <color theme="1"/>
      <name val="Arial"/>
      <family val="2"/>
    </font>
    <font>
      <b/>
      <sz val="14"/>
      <color theme="1"/>
      <name val="Arial"/>
      <family val="2"/>
    </font>
    <font>
      <b/>
      <sz val="11"/>
      <color theme="1"/>
      <name val="Arial"/>
      <family val="2"/>
    </font>
    <font>
      <b/>
      <sz val="16"/>
      <color theme="0"/>
      <name val="Arial"/>
      <family val="2"/>
    </font>
    <font>
      <b/>
      <sz val="12"/>
      <color theme="0"/>
      <name val="Arial"/>
      <family val="2"/>
    </font>
    <font>
      <b/>
      <sz val="12"/>
      <name val="Arial"/>
      <family val="2"/>
    </font>
    <font>
      <b/>
      <sz val="11"/>
      <color theme="0"/>
      <name val="Arial"/>
      <family val="2"/>
    </font>
    <font>
      <b/>
      <sz val="14"/>
      <color theme="0"/>
      <name val="Arial"/>
      <family val="2"/>
    </font>
    <font>
      <i/>
      <sz val="12"/>
      <color theme="1"/>
      <name val="Arial"/>
      <family val="2"/>
    </font>
  </fonts>
  <fills count="8">
    <fill>
      <patternFill patternType="none"/>
    </fill>
    <fill>
      <patternFill patternType="gray125"/>
    </fill>
    <fill>
      <patternFill patternType="solid">
        <fgColor theme="1" tint="0.499984740745262"/>
        <bgColor indexed="64"/>
      </patternFill>
    </fill>
    <fill>
      <patternFill patternType="solid">
        <fgColor theme="2" tint="-0.499984740745262"/>
        <bgColor indexed="64"/>
      </patternFill>
    </fill>
    <fill>
      <patternFill patternType="solid">
        <fgColor rgb="FF0070C0"/>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diagonal/>
    </border>
    <border>
      <left/>
      <right/>
      <top/>
      <bottom style="hair">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2">
    <xf numFmtId="0" fontId="0" fillId="0" borderId="0"/>
    <xf numFmtId="9" fontId="1" fillId="0" borderId="0" applyFont="0" applyFill="0" applyBorder="0" applyAlignment="0" applyProtection="0"/>
  </cellStyleXfs>
  <cellXfs count="191">
    <xf numFmtId="0" fontId="0" fillId="0" borderId="0" xfId="0"/>
    <xf numFmtId="164" fontId="0" fillId="0" borderId="0" xfId="0" applyNumberFormat="1"/>
    <xf numFmtId="165" fontId="0" fillId="0" borderId="0" xfId="0" applyNumberFormat="1"/>
    <xf numFmtId="166" fontId="0" fillId="0" borderId="0" xfId="0" applyNumberFormat="1"/>
    <xf numFmtId="0" fontId="2" fillId="5" borderId="0" xfId="0" applyFont="1" applyFill="1" applyAlignment="1">
      <alignment horizontal="center" vertical="center"/>
    </xf>
    <xf numFmtId="0" fontId="2" fillId="0" borderId="0" xfId="0" applyFont="1" applyAlignment="1">
      <alignment horizontal="center" vertical="center"/>
    </xf>
    <xf numFmtId="0" fontId="3" fillId="0" borderId="32" xfId="0" applyFont="1" applyBorder="1" applyAlignment="1">
      <alignment vertical="center" wrapText="1"/>
    </xf>
    <xf numFmtId="0" fontId="2" fillId="5" borderId="21"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6" xfId="0" applyFont="1" applyFill="1" applyBorder="1" applyAlignment="1">
      <alignment horizontal="center" vertical="center"/>
    </xf>
    <xf numFmtId="0" fontId="5" fillId="5" borderId="0" xfId="0" applyFont="1" applyFill="1" applyAlignment="1">
      <alignment horizontal="center" vertical="center"/>
    </xf>
    <xf numFmtId="0" fontId="2" fillId="5" borderId="30"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1" xfId="0" applyFont="1" applyFill="1" applyBorder="1" applyAlignment="1">
      <alignment horizontal="center" vertical="center"/>
    </xf>
    <xf numFmtId="0" fontId="2" fillId="7" borderId="1" xfId="0" applyFont="1" applyFill="1" applyBorder="1" applyAlignment="1">
      <alignment horizontal="center" vertical="center"/>
    </xf>
    <xf numFmtId="0" fontId="8" fillId="4" borderId="3" xfId="0" applyFont="1" applyFill="1" applyBorder="1" applyAlignment="1">
      <alignment horizontal="center" vertical="center"/>
    </xf>
    <xf numFmtId="2" fontId="9" fillId="7" borderId="3" xfId="0" applyNumberFormat="1" applyFont="1" applyFill="1" applyBorder="1" applyAlignment="1">
      <alignment horizontal="center" vertical="center"/>
    </xf>
    <xf numFmtId="0" fontId="4" fillId="5" borderId="0" xfId="0" applyFont="1" applyFill="1" applyAlignment="1">
      <alignment horizontal="center" vertical="center"/>
    </xf>
    <xf numFmtId="2" fontId="4" fillId="5" borderId="0" xfId="0" applyNumberFormat="1" applyFont="1" applyFill="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0" xfId="0" applyFont="1" applyFill="1" applyAlignment="1">
      <alignment horizontal="center" vertical="center" wrapText="1"/>
    </xf>
    <xf numFmtId="0" fontId="6" fillId="5" borderId="0" xfId="0" applyFont="1" applyFill="1" applyAlignment="1">
      <alignment horizontal="center" vertical="center"/>
    </xf>
    <xf numFmtId="0" fontId="4" fillId="0" borderId="14" xfId="0" applyFont="1" applyBorder="1" applyAlignment="1">
      <alignment horizontal="center" vertical="center"/>
    </xf>
    <xf numFmtId="2" fontId="3" fillId="7" borderId="14" xfId="0" applyNumberFormat="1" applyFont="1" applyFill="1" applyBorder="1" applyAlignment="1">
      <alignment horizontal="center" vertical="center"/>
    </xf>
    <xf numFmtId="2" fontId="4" fillId="0" borderId="14" xfId="0" applyNumberFormat="1" applyFont="1" applyBorder="1" applyAlignment="1">
      <alignment horizontal="center" vertical="center"/>
    </xf>
    <xf numFmtId="0" fontId="4" fillId="0" borderId="15" xfId="0" applyFont="1" applyBorder="1" applyAlignment="1">
      <alignment horizontal="center" vertical="center"/>
    </xf>
    <xf numFmtId="2" fontId="3" fillId="7" borderId="15" xfId="0" applyNumberFormat="1" applyFont="1" applyFill="1" applyBorder="1" applyAlignment="1">
      <alignment horizontal="center" vertical="center"/>
    </xf>
    <xf numFmtId="2" fontId="4" fillId="0" borderId="15" xfId="0" applyNumberFormat="1" applyFont="1" applyBorder="1" applyAlignment="1">
      <alignment horizontal="center" vertical="center"/>
    </xf>
    <xf numFmtId="2" fontId="4" fillId="0" borderId="18" xfId="0" applyNumberFormat="1" applyFont="1" applyBorder="1" applyAlignment="1">
      <alignment horizontal="center" vertical="center"/>
    </xf>
    <xf numFmtId="0" fontId="4" fillId="0" borderId="16" xfId="0" applyFont="1" applyBorder="1" applyAlignment="1">
      <alignment horizontal="center" vertical="center"/>
    </xf>
    <xf numFmtId="2" fontId="3" fillId="7" borderId="16" xfId="0" applyNumberFormat="1" applyFont="1" applyFill="1" applyBorder="1" applyAlignment="1">
      <alignment horizontal="center" vertical="center"/>
    </xf>
    <xf numFmtId="2" fontId="4" fillId="0" borderId="16" xfId="0" applyNumberFormat="1" applyFont="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2" fontId="8" fillId="4" borderId="8" xfId="0" applyNumberFormat="1" applyFont="1" applyFill="1" applyBorder="1" applyAlignment="1">
      <alignment horizontal="center" vertical="center"/>
    </xf>
    <xf numFmtId="2" fontId="8" fillId="4" borderId="9" xfId="0" applyNumberFormat="1"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3" xfId="0" applyFont="1" applyFill="1" applyBorder="1" applyAlignment="1">
      <alignment horizontal="center" vertical="center" wrapText="1"/>
    </xf>
    <xf numFmtId="2" fontId="9" fillId="7" borderId="14" xfId="0" applyNumberFormat="1" applyFont="1" applyFill="1" applyBorder="1" applyAlignment="1">
      <alignment horizontal="center" vertical="center"/>
    </xf>
    <xf numFmtId="2" fontId="9" fillId="7" borderId="15" xfId="0" applyNumberFormat="1" applyFont="1" applyFill="1" applyBorder="1" applyAlignment="1">
      <alignment horizontal="center" vertical="center"/>
    </xf>
    <xf numFmtId="2" fontId="9" fillId="7" borderId="16" xfId="0" applyNumberFormat="1" applyFont="1" applyFill="1" applyBorder="1" applyAlignment="1">
      <alignment horizontal="center" vertical="center"/>
    </xf>
    <xf numFmtId="2" fontId="4" fillId="0" borderId="14" xfId="0" applyNumberFormat="1" applyFont="1" applyBorder="1" applyAlignment="1">
      <alignment horizontal="center" vertical="center" wrapText="1"/>
    </xf>
    <xf numFmtId="0" fontId="4" fillId="0" borderId="15" xfId="0" applyFont="1" applyBorder="1" applyAlignment="1">
      <alignment horizontal="center" vertical="center" wrapText="1"/>
    </xf>
    <xf numFmtId="2" fontId="3" fillId="7" borderId="27" xfId="0" applyNumberFormat="1" applyFont="1" applyFill="1" applyBorder="1" applyAlignment="1">
      <alignment horizontal="center" vertical="center"/>
    </xf>
    <xf numFmtId="2" fontId="3" fillId="7" borderId="14" xfId="0" applyNumberFormat="1" applyFont="1" applyFill="1" applyBorder="1" applyAlignment="1">
      <alignment horizontal="center" vertical="center" wrapText="1"/>
    </xf>
    <xf numFmtId="2" fontId="3" fillId="7" borderId="28" xfId="0" applyNumberFormat="1" applyFont="1" applyFill="1" applyBorder="1" applyAlignment="1">
      <alignment horizontal="center" vertical="center"/>
    </xf>
    <xf numFmtId="2" fontId="4" fillId="0" borderId="28" xfId="0" applyNumberFormat="1" applyFont="1" applyBorder="1" applyAlignment="1">
      <alignment horizontal="center" vertical="center"/>
    </xf>
    <xf numFmtId="2" fontId="3" fillId="7" borderId="15" xfId="0" applyNumberFormat="1" applyFont="1" applyFill="1" applyBorder="1" applyAlignment="1">
      <alignment horizontal="center" vertical="center" wrapText="1"/>
    </xf>
    <xf numFmtId="2" fontId="3" fillId="7" borderId="29" xfId="0" applyNumberFormat="1" applyFont="1" applyFill="1" applyBorder="1" applyAlignment="1">
      <alignment horizontal="center" vertical="center"/>
    </xf>
    <xf numFmtId="0" fontId="8" fillId="5" borderId="0" xfId="0" applyFont="1" applyFill="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 fillId="0" borderId="14" xfId="0" applyFont="1" applyBorder="1" applyAlignment="1">
      <alignment horizontal="center" vertical="center"/>
    </xf>
    <xf numFmtId="10" fontId="2" fillId="0" borderId="31" xfId="1" applyNumberFormat="1" applyFont="1" applyBorder="1" applyAlignment="1">
      <alignment horizontal="center" vertical="center"/>
    </xf>
    <xf numFmtId="10" fontId="2" fillId="0" borderId="14" xfId="0" applyNumberFormat="1" applyFont="1" applyBorder="1" applyAlignment="1">
      <alignment horizontal="center" vertical="center"/>
    </xf>
    <xf numFmtId="10" fontId="2" fillId="0" borderId="31" xfId="0" applyNumberFormat="1" applyFont="1" applyBorder="1" applyAlignment="1">
      <alignment horizontal="center" vertical="center"/>
    </xf>
    <xf numFmtId="2" fontId="2" fillId="0" borderId="17" xfId="0" applyNumberFormat="1" applyFont="1" applyBorder="1" applyAlignment="1">
      <alignment horizontal="center" vertical="center"/>
    </xf>
    <xf numFmtId="0" fontId="2" fillId="0" borderId="15" xfId="0" applyFont="1" applyBorder="1" applyAlignment="1">
      <alignment horizontal="center" vertical="center"/>
    </xf>
    <xf numFmtId="10" fontId="2" fillId="0" borderId="28" xfId="1" applyNumberFormat="1" applyFont="1" applyBorder="1" applyAlignment="1">
      <alignment horizontal="center" vertical="center"/>
    </xf>
    <xf numFmtId="10" fontId="2" fillId="0" borderId="15" xfId="0" applyNumberFormat="1" applyFont="1" applyBorder="1" applyAlignment="1">
      <alignment horizontal="center" vertical="center"/>
    </xf>
    <xf numFmtId="10" fontId="2" fillId="0" borderId="28" xfId="0" applyNumberFormat="1" applyFont="1" applyBorder="1" applyAlignment="1">
      <alignment horizontal="center" vertical="center"/>
    </xf>
    <xf numFmtId="10" fontId="2" fillId="0" borderId="15" xfId="1" applyNumberFormat="1" applyFont="1" applyBorder="1" applyAlignment="1">
      <alignment horizontal="center" vertical="center"/>
    </xf>
    <xf numFmtId="0" fontId="2" fillId="0" borderId="16" xfId="0" applyFont="1" applyBorder="1" applyAlignment="1">
      <alignment horizontal="center" vertical="center"/>
    </xf>
    <xf numFmtId="10" fontId="2" fillId="0" borderId="29" xfId="0" applyNumberFormat="1" applyFont="1" applyBorder="1" applyAlignment="1">
      <alignment horizontal="center" vertical="center"/>
    </xf>
    <xf numFmtId="10" fontId="2" fillId="0" borderId="16" xfId="0" applyNumberFormat="1" applyFont="1" applyBorder="1" applyAlignment="1">
      <alignment horizontal="center" vertical="center"/>
    </xf>
    <xf numFmtId="2" fontId="2" fillId="0" borderId="26" xfId="0" applyNumberFormat="1" applyFont="1" applyBorder="1" applyAlignment="1">
      <alignment horizontal="center" vertical="center"/>
    </xf>
    <xf numFmtId="0" fontId="8" fillId="4" borderId="22"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4" fillId="7" borderId="8" xfId="0" applyFont="1" applyFill="1" applyBorder="1" applyAlignment="1">
      <alignment horizontal="center" vertical="center"/>
    </xf>
    <xf numFmtId="0" fontId="4" fillId="7" borderId="9"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33" xfId="0" applyFont="1" applyFill="1" applyBorder="1" applyAlignment="1">
      <alignment horizontal="center" vertical="center"/>
    </xf>
    <xf numFmtId="0" fontId="4" fillId="7" borderId="33" xfId="0" applyFont="1" applyFill="1" applyBorder="1" applyAlignment="1">
      <alignment horizontal="center" vertical="center"/>
    </xf>
    <xf numFmtId="0" fontId="4" fillId="7" borderId="35"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12" xfId="0" applyFont="1" applyFill="1" applyBorder="1" applyAlignment="1">
      <alignment horizontal="center" vertical="center"/>
    </xf>
    <xf numFmtId="0" fontId="3" fillId="5" borderId="0" xfId="0" applyFont="1" applyFill="1" applyAlignment="1">
      <alignment vertical="center"/>
    </xf>
    <xf numFmtId="0" fontId="2" fillId="5" borderId="25"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2" fontId="4" fillId="0" borderId="15" xfId="0" applyNumberFormat="1" applyFont="1" applyBorder="1" applyAlignment="1">
      <alignment horizontal="center" vertical="center"/>
    </xf>
    <xf numFmtId="2" fontId="4" fillId="0" borderId="16" xfId="0" applyNumberFormat="1" applyFont="1" applyBorder="1" applyAlignment="1">
      <alignment horizontal="center" vertical="center"/>
    </xf>
    <xf numFmtId="2" fontId="4" fillId="0" borderId="28" xfId="0" applyNumberFormat="1" applyFont="1" applyBorder="1" applyAlignment="1">
      <alignment horizontal="center" vertical="center"/>
    </xf>
    <xf numFmtId="2" fontId="4" fillId="0" borderId="29" xfId="0" applyNumberFormat="1" applyFont="1" applyBorder="1" applyAlignment="1">
      <alignment horizontal="center" vertical="center"/>
    </xf>
    <xf numFmtId="2" fontId="4" fillId="0" borderId="14" xfId="0" applyNumberFormat="1" applyFont="1" applyBorder="1" applyAlignment="1">
      <alignment horizontal="center" vertical="center" wrapText="1"/>
    </xf>
    <xf numFmtId="2" fontId="4" fillId="0" borderId="15" xfId="0" applyNumberFormat="1" applyFont="1" applyBorder="1" applyAlignment="1">
      <alignment horizontal="center" vertical="center" wrapText="1"/>
    </xf>
    <xf numFmtId="2" fontId="4" fillId="0" borderId="14" xfId="0" applyNumberFormat="1" applyFont="1" applyBorder="1" applyAlignment="1">
      <alignment horizontal="center" vertical="center"/>
    </xf>
    <xf numFmtId="2" fontId="4" fillId="0" borderId="27" xfId="0" applyNumberFormat="1" applyFont="1" applyBorder="1" applyAlignment="1">
      <alignment horizontal="center" vertical="center" wrapText="1"/>
    </xf>
    <xf numFmtId="2" fontId="4" fillId="0" borderId="28" xfId="0" applyNumberFormat="1" applyFont="1" applyBorder="1" applyAlignment="1">
      <alignment horizontal="center" vertical="center" wrapText="1"/>
    </xf>
    <xf numFmtId="0" fontId="7" fillId="4" borderId="2"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5"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5" xfId="0" applyFont="1" applyFill="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8" fillId="6" borderId="1" xfId="0" applyFont="1" applyFill="1" applyBorder="1" applyAlignment="1">
      <alignment horizontal="center" vertical="center"/>
    </xf>
    <xf numFmtId="2" fontId="4" fillId="2" borderId="17" xfId="0" applyNumberFormat="1" applyFont="1" applyFill="1" applyBorder="1" applyAlignment="1">
      <alignment horizontal="center" vertical="center"/>
    </xf>
    <xf numFmtId="2" fontId="4" fillId="2" borderId="18" xfId="0" applyNumberFormat="1" applyFont="1" applyFill="1" applyBorder="1" applyAlignment="1">
      <alignment horizontal="center" vertical="center"/>
    </xf>
    <xf numFmtId="2" fontId="4" fillId="0" borderId="18" xfId="0" applyNumberFormat="1" applyFont="1" applyBorder="1" applyAlignment="1">
      <alignment horizontal="center" vertical="center"/>
    </xf>
    <xf numFmtId="2" fontId="4" fillId="0" borderId="19" xfId="0" applyNumberFormat="1" applyFont="1" applyBorder="1" applyAlignment="1">
      <alignment horizontal="center" vertical="center"/>
    </xf>
    <xf numFmtId="2" fontId="4" fillId="2" borderId="15" xfId="0" applyNumberFormat="1" applyFont="1" applyFill="1" applyBorder="1" applyAlignment="1">
      <alignment horizontal="center" vertical="center"/>
    </xf>
    <xf numFmtId="2" fontId="4" fillId="2" borderId="16" xfId="0" applyNumberFormat="1" applyFont="1" applyFill="1" applyBorder="1" applyAlignment="1">
      <alignment horizontal="center" vertical="center"/>
    </xf>
    <xf numFmtId="2" fontId="4" fillId="2" borderId="14" xfId="0" applyNumberFormat="1" applyFont="1" applyFill="1" applyBorder="1" applyAlignment="1">
      <alignment horizontal="center" vertical="center"/>
    </xf>
    <xf numFmtId="2" fontId="4" fillId="0" borderId="27" xfId="0" applyNumberFormat="1" applyFont="1" applyBorder="1" applyAlignment="1">
      <alignment horizontal="center" vertical="center"/>
    </xf>
    <xf numFmtId="0" fontId="3" fillId="5" borderId="21"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2" fillId="5" borderId="25" xfId="0" applyFont="1" applyFill="1" applyBorder="1" applyAlignment="1">
      <alignment horizontal="left"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3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2" fontId="4" fillId="3" borderId="13" xfId="0" applyNumberFormat="1" applyFont="1" applyFill="1" applyBorder="1" applyAlignment="1">
      <alignment horizontal="center" vertical="center" wrapText="1"/>
    </xf>
    <xf numFmtId="2" fontId="4" fillId="3" borderId="18" xfId="0" applyNumberFormat="1" applyFont="1" applyFill="1" applyBorder="1" applyAlignment="1">
      <alignment horizontal="center" vertical="center" wrapText="1"/>
    </xf>
    <xf numFmtId="2" fontId="4" fillId="0" borderId="20" xfId="0" applyNumberFormat="1" applyFont="1" applyBorder="1" applyAlignment="1">
      <alignment horizontal="center" vertical="center"/>
    </xf>
    <xf numFmtId="2" fontId="4" fillId="3" borderId="15" xfId="0" applyNumberFormat="1" applyFont="1" applyFill="1" applyBorder="1" applyAlignment="1">
      <alignment horizontal="center" vertical="center"/>
    </xf>
    <xf numFmtId="2" fontId="4" fillId="3" borderId="16" xfId="0" applyNumberFormat="1" applyFont="1" applyFill="1" applyBorder="1" applyAlignment="1">
      <alignment horizontal="center" vertical="center"/>
    </xf>
    <xf numFmtId="0" fontId="11" fillId="4" borderId="4" xfId="0" applyFont="1" applyFill="1" applyBorder="1" applyAlignment="1">
      <alignment horizontal="center" vertical="center"/>
    </xf>
    <xf numFmtId="0" fontId="11" fillId="4" borderId="3"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2" fillId="7" borderId="11" xfId="0" applyFont="1" applyFill="1" applyBorder="1" applyAlignment="1">
      <alignment horizontal="center" vertical="center"/>
    </xf>
    <xf numFmtId="0" fontId="4" fillId="5" borderId="8" xfId="0" applyFont="1" applyFill="1" applyBorder="1" applyAlignment="1">
      <alignment horizontal="center" vertical="center" wrapText="1"/>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4" fillId="5" borderId="21" xfId="0" applyFont="1" applyFill="1" applyBorder="1" applyAlignment="1">
      <alignment horizontal="center" vertical="center"/>
    </xf>
    <xf numFmtId="0" fontId="4" fillId="5" borderId="2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0" xfId="0" applyFont="1" applyFill="1" applyAlignment="1">
      <alignment horizontal="center" vertical="center"/>
    </xf>
    <xf numFmtId="0" fontId="4" fillId="5" borderId="30"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25" xfId="0" applyFont="1" applyFill="1" applyBorder="1" applyAlignment="1">
      <alignment horizontal="center" vertical="center"/>
    </xf>
    <xf numFmtId="0" fontId="4" fillId="5" borderId="26" xfId="0" applyFont="1" applyFill="1" applyBorder="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0" xfId="0" applyFont="1" applyFill="1" applyAlignment="1">
      <alignment horizontal="center" vertical="center"/>
    </xf>
    <xf numFmtId="0" fontId="2" fillId="5" borderId="30"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11" xfId="0" applyFont="1" applyFill="1" applyBorder="1" applyAlignment="1">
      <alignment horizontal="center" vertical="center" wrapText="1"/>
    </xf>
    <xf numFmtId="0" fontId="4" fillId="5" borderId="33" xfId="0" applyFont="1" applyFill="1" applyBorder="1" applyAlignment="1">
      <alignment horizontal="center" vertical="center"/>
    </xf>
    <xf numFmtId="0" fontId="4" fillId="5" borderId="33" xfId="0" applyFont="1" applyFill="1" applyBorder="1" applyAlignment="1">
      <alignment horizontal="center" vertical="center" wrapText="1"/>
    </xf>
    <xf numFmtId="0" fontId="2" fillId="7" borderId="33" xfId="0" applyFont="1" applyFill="1" applyBorder="1" applyAlignment="1">
      <alignment horizontal="center" vertical="center"/>
    </xf>
    <xf numFmtId="0" fontId="2" fillId="7" borderId="35" xfId="0" applyFont="1" applyFill="1" applyBorder="1" applyAlignment="1">
      <alignment horizontal="center" vertical="center"/>
    </xf>
    <xf numFmtId="0" fontId="2" fillId="7" borderId="12"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23" xfId="0" applyFont="1" applyFill="1" applyBorder="1" applyAlignment="1">
      <alignment horizontal="center" vertical="center"/>
    </xf>
    <xf numFmtId="0" fontId="12" fillId="7" borderId="21" xfId="0" applyFont="1" applyFill="1" applyBorder="1" applyAlignment="1">
      <alignment horizontal="center" vertical="center"/>
    </xf>
    <xf numFmtId="0" fontId="4" fillId="7" borderId="22"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6" xfId="0" applyFont="1" applyFill="1" applyBorder="1" applyAlignment="1">
      <alignment horizontal="center" vertical="center"/>
    </xf>
    <xf numFmtId="0" fontId="4" fillId="7" borderId="0" xfId="0" applyFont="1" applyFill="1" applyAlignment="1">
      <alignment horizontal="center" vertical="center"/>
    </xf>
    <xf numFmtId="0" fontId="4" fillId="7" borderId="30"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5" xfId="0" applyFont="1" applyFill="1" applyBorder="1" applyAlignment="1">
      <alignment horizontal="center" vertical="center"/>
    </xf>
    <xf numFmtId="0" fontId="4" fillId="7" borderId="26"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10" xfId="0" applyFont="1" applyFill="1" applyBorder="1" applyAlignment="1">
      <alignment horizontal="center" vertical="center"/>
    </xf>
    <xf numFmtId="0" fontId="11" fillId="4" borderId="1" xfId="0" applyFont="1" applyFill="1" applyBorder="1" applyAlignment="1">
      <alignment horizontal="center" vertical="center"/>
    </xf>
    <xf numFmtId="0" fontId="4" fillId="5" borderId="9" xfId="0" applyFont="1" applyFill="1" applyBorder="1" applyAlignment="1">
      <alignment horizontal="center" vertical="center" wrapText="1"/>
    </xf>
    <xf numFmtId="0" fontId="4" fillId="5" borderId="35"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0" fillId="0" borderId="0" xfId="0"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xdr:row>
      <xdr:rowOff>83344</xdr:rowOff>
    </xdr:from>
    <xdr:to>
      <xdr:col>2</xdr:col>
      <xdr:colOff>1159347</xdr:colOff>
      <xdr:row>3</xdr:row>
      <xdr:rowOff>258324</xdr:rowOff>
    </xdr:to>
    <xdr:pic>
      <xdr:nvPicPr>
        <xdr:cNvPr id="5" name="Imagen 3">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5781" y="226219"/>
          <a:ext cx="992660" cy="996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60"/>
  <sheetViews>
    <sheetView tabSelected="1" topLeftCell="A105" zoomScale="70" zoomScaleNormal="70" zoomScalePageLayoutView="70" workbookViewId="0">
      <selection activeCell="C132" sqref="C132:G150"/>
    </sheetView>
  </sheetViews>
  <sheetFormatPr baseColWidth="10" defaultColWidth="11.42578125" defaultRowHeight="14.25" x14ac:dyDescent="0.25"/>
  <cols>
    <col min="1" max="1" width="2.5703125" style="4" customWidth="1"/>
    <col min="2" max="2" width="3" style="5" customWidth="1"/>
    <col min="3" max="3" width="22.7109375" style="5" customWidth="1"/>
    <col min="4" max="4" width="5.140625" style="5" hidden="1" customWidth="1"/>
    <col min="5" max="5" width="52" style="5" customWidth="1"/>
    <col min="6" max="6" width="14.5703125" style="5" customWidth="1"/>
    <col min="7" max="7" width="14.140625" style="5" customWidth="1"/>
    <col min="8" max="8" width="14.28515625" style="5" customWidth="1"/>
    <col min="9" max="9" width="12.7109375" style="5" customWidth="1"/>
    <col min="10" max="10" width="13.28515625" style="5" customWidth="1"/>
    <col min="11" max="11" width="16.85546875" style="5" customWidth="1"/>
    <col min="12" max="12" width="17.42578125" style="5" customWidth="1"/>
    <col min="13" max="16" width="13.28515625" style="5" hidden="1" customWidth="1"/>
    <col min="17" max="17" width="14.7109375" style="5" customWidth="1"/>
    <col min="18" max="18" width="16.85546875" style="5" customWidth="1"/>
    <col min="19" max="19" width="2.42578125" style="5" customWidth="1"/>
    <col min="20" max="20" width="1.140625" style="4" customWidth="1"/>
    <col min="21" max="38" width="11.42578125" style="4"/>
    <col min="39" max="16384" width="11.42578125" style="5"/>
  </cols>
  <sheetData>
    <row r="1" spans="2:19" ht="11.25" customHeight="1" x14ac:dyDescent="0.25">
      <c r="B1" s="4"/>
      <c r="C1" s="4"/>
      <c r="D1" s="4"/>
      <c r="E1" s="4"/>
      <c r="F1" s="4"/>
      <c r="G1" s="4"/>
      <c r="H1" s="4"/>
      <c r="I1" s="4"/>
      <c r="J1" s="4"/>
      <c r="K1" s="4"/>
      <c r="L1" s="4"/>
      <c r="M1" s="4"/>
      <c r="N1" s="4"/>
      <c r="O1" s="4"/>
      <c r="P1" s="4"/>
      <c r="Q1" s="4"/>
      <c r="R1" s="4"/>
      <c r="S1" s="4"/>
    </row>
    <row r="2" spans="2:19" ht="38.25" customHeight="1" x14ac:dyDescent="0.25">
      <c r="B2" s="116"/>
      <c r="C2" s="117"/>
      <c r="D2" s="6"/>
      <c r="E2" s="87" t="s">
        <v>108</v>
      </c>
      <c r="F2" s="87"/>
      <c r="G2" s="87"/>
      <c r="H2" s="87"/>
      <c r="I2" s="87"/>
      <c r="J2" s="87"/>
      <c r="K2" s="87"/>
      <c r="L2" s="87"/>
      <c r="M2" s="87"/>
      <c r="N2" s="87"/>
      <c r="O2" s="87"/>
      <c r="P2" s="87"/>
      <c r="Q2" s="87"/>
      <c r="R2" s="87"/>
      <c r="S2" s="87"/>
    </row>
    <row r="3" spans="2:19" ht="26.25" customHeight="1" x14ac:dyDescent="0.25">
      <c r="B3" s="118"/>
      <c r="C3" s="119"/>
      <c r="D3" s="6"/>
      <c r="E3" s="88" t="s">
        <v>109</v>
      </c>
      <c r="F3" s="88"/>
      <c r="G3" s="88"/>
      <c r="H3" s="88"/>
      <c r="I3" s="88"/>
      <c r="J3" s="88" t="s">
        <v>110</v>
      </c>
      <c r="K3" s="88"/>
      <c r="L3" s="88"/>
      <c r="M3" s="88"/>
      <c r="N3" s="88"/>
      <c r="O3" s="88"/>
      <c r="P3" s="88"/>
      <c r="Q3" s="88"/>
      <c r="R3" s="88"/>
      <c r="S3" s="88"/>
    </row>
    <row r="4" spans="2:19" ht="26.25" customHeight="1" x14ac:dyDescent="0.25">
      <c r="B4" s="120"/>
      <c r="C4" s="121"/>
      <c r="D4" s="6"/>
      <c r="E4" s="88" t="s">
        <v>111</v>
      </c>
      <c r="F4" s="88"/>
      <c r="G4" s="88"/>
      <c r="H4" s="88"/>
      <c r="I4" s="88"/>
      <c r="J4" s="88"/>
      <c r="K4" s="88"/>
      <c r="L4" s="88"/>
      <c r="M4" s="88"/>
      <c r="N4" s="88"/>
      <c r="O4" s="88"/>
      <c r="P4" s="88"/>
      <c r="Q4" s="88"/>
      <c r="R4" s="88"/>
      <c r="S4" s="88"/>
    </row>
    <row r="5" spans="2:19" ht="4.5" customHeight="1" x14ac:dyDescent="0.25">
      <c r="B5" s="4"/>
      <c r="C5" s="4"/>
      <c r="D5" s="4"/>
      <c r="E5" s="4"/>
      <c r="F5" s="4"/>
      <c r="G5" s="4"/>
      <c r="H5" s="4"/>
      <c r="I5" s="4"/>
      <c r="J5" s="4"/>
      <c r="K5" s="4"/>
      <c r="L5" s="4"/>
      <c r="M5" s="4"/>
      <c r="N5" s="4"/>
      <c r="O5" s="4"/>
      <c r="P5" s="4"/>
      <c r="Q5" s="4"/>
      <c r="R5" s="4"/>
      <c r="S5" s="4"/>
    </row>
    <row r="6" spans="2:19" ht="6.75" customHeight="1" x14ac:dyDescent="0.25">
      <c r="B6" s="7"/>
      <c r="C6" s="8"/>
      <c r="D6" s="8"/>
      <c r="E6" s="8"/>
      <c r="F6" s="8"/>
      <c r="G6" s="8"/>
      <c r="H6" s="8"/>
      <c r="I6" s="8"/>
      <c r="J6" s="8"/>
      <c r="K6" s="8"/>
      <c r="L6" s="8"/>
      <c r="M6" s="8"/>
      <c r="N6" s="8"/>
      <c r="O6" s="8"/>
      <c r="P6" s="8"/>
      <c r="Q6" s="8"/>
      <c r="R6" s="8"/>
      <c r="S6" s="9"/>
    </row>
    <row r="7" spans="2:19" ht="18" x14ac:dyDescent="0.25">
      <c r="B7" s="10"/>
      <c r="C7" s="11" t="s">
        <v>72</v>
      </c>
      <c r="D7" s="4"/>
      <c r="E7" s="4"/>
      <c r="F7" s="4"/>
      <c r="G7" s="4"/>
      <c r="H7" s="4"/>
      <c r="I7" s="4"/>
      <c r="J7" s="4"/>
      <c r="K7" s="4"/>
      <c r="L7" s="4"/>
      <c r="M7" s="4"/>
      <c r="N7" s="4"/>
      <c r="O7" s="4"/>
      <c r="P7" s="4"/>
      <c r="Q7" s="4"/>
      <c r="R7" s="4"/>
      <c r="S7" s="12"/>
    </row>
    <row r="8" spans="2:19" ht="56.25" customHeight="1" x14ac:dyDescent="0.25">
      <c r="B8" s="13"/>
      <c r="C8" s="122" t="s">
        <v>107</v>
      </c>
      <c r="D8" s="122"/>
      <c r="E8" s="122"/>
      <c r="F8" s="122"/>
      <c r="G8" s="122"/>
      <c r="H8" s="122"/>
      <c r="I8" s="122"/>
      <c r="J8" s="122"/>
      <c r="K8" s="122"/>
      <c r="L8" s="122"/>
      <c r="M8" s="122"/>
      <c r="N8" s="122"/>
      <c r="O8" s="122"/>
      <c r="P8" s="122"/>
      <c r="Q8" s="122"/>
      <c r="R8" s="122"/>
      <c r="S8" s="14"/>
    </row>
    <row r="9" spans="2:19" ht="5.25" customHeight="1" x14ac:dyDescent="0.25">
      <c r="B9" s="4"/>
      <c r="C9" s="4"/>
      <c r="D9" s="4"/>
      <c r="E9" s="4"/>
      <c r="F9" s="4"/>
      <c r="G9" s="4"/>
      <c r="H9" s="4"/>
      <c r="I9" s="4"/>
      <c r="J9" s="4"/>
      <c r="K9" s="4"/>
      <c r="L9" s="4"/>
      <c r="M9" s="4"/>
      <c r="N9" s="4"/>
      <c r="O9" s="4"/>
      <c r="P9" s="4"/>
      <c r="Q9" s="4"/>
      <c r="R9" s="4"/>
      <c r="S9" s="4"/>
    </row>
    <row r="10" spans="2:19" ht="9" customHeight="1" x14ac:dyDescent="0.25">
      <c r="B10" s="7"/>
      <c r="C10" s="8"/>
      <c r="D10" s="8"/>
      <c r="E10" s="8"/>
      <c r="F10" s="8"/>
      <c r="G10" s="8"/>
      <c r="H10" s="8"/>
      <c r="I10" s="8"/>
      <c r="J10" s="8"/>
      <c r="K10" s="8"/>
      <c r="L10" s="8"/>
      <c r="M10" s="8"/>
      <c r="N10" s="8"/>
      <c r="O10" s="8"/>
      <c r="P10" s="8"/>
      <c r="Q10" s="8"/>
      <c r="R10" s="8"/>
      <c r="S10" s="9"/>
    </row>
    <row r="11" spans="2:19" ht="17.25" customHeight="1" x14ac:dyDescent="0.25">
      <c r="B11" s="10"/>
      <c r="C11" s="98" t="s">
        <v>79</v>
      </c>
      <c r="D11" s="99"/>
      <c r="E11" s="99"/>
      <c r="F11" s="99"/>
      <c r="G11" s="99"/>
      <c r="H11" s="99"/>
      <c r="I11" s="99"/>
      <c r="J11" s="99"/>
      <c r="K11" s="99"/>
      <c r="L11" s="99"/>
      <c r="M11" s="99"/>
      <c r="N11" s="99"/>
      <c r="O11" s="99"/>
      <c r="P11" s="99"/>
      <c r="Q11" s="99"/>
      <c r="R11" s="100"/>
      <c r="S11" s="12"/>
    </row>
    <row r="12" spans="2:19" ht="9" customHeight="1" x14ac:dyDescent="0.25">
      <c r="B12" s="10"/>
      <c r="C12" s="4"/>
      <c r="D12" s="4"/>
      <c r="E12" s="4"/>
      <c r="F12" s="4"/>
      <c r="G12" s="4"/>
      <c r="H12" s="4"/>
      <c r="I12" s="4"/>
      <c r="J12" s="4"/>
      <c r="K12" s="4"/>
      <c r="L12" s="4"/>
      <c r="M12" s="4"/>
      <c r="N12" s="4"/>
      <c r="O12" s="4"/>
      <c r="P12" s="4"/>
      <c r="Q12" s="4"/>
      <c r="R12" s="4"/>
      <c r="S12" s="12"/>
    </row>
    <row r="13" spans="2:19" ht="24.75" customHeight="1" x14ac:dyDescent="0.25">
      <c r="B13" s="10"/>
      <c r="C13" s="15" t="s">
        <v>69</v>
      </c>
      <c r="D13" s="15"/>
      <c r="E13" s="16"/>
      <c r="F13" s="4"/>
      <c r="G13" s="4"/>
      <c r="H13" s="4"/>
      <c r="I13" s="4"/>
      <c r="J13" s="4"/>
      <c r="K13" s="15" t="s">
        <v>73</v>
      </c>
      <c r="L13" s="15" t="str">
        <f>IF(ISERROR(VLOOKUP(E13,E70:J81,6,0)),"-",(VLOOKUP(E13,E70:J81,6,0)))</f>
        <v>-</v>
      </c>
      <c r="M13" s="4"/>
      <c r="N13" s="4"/>
      <c r="O13" s="4"/>
      <c r="P13" s="4"/>
      <c r="Q13" s="4"/>
      <c r="R13" s="4"/>
      <c r="S13" s="12"/>
    </row>
    <row r="14" spans="2:19" ht="22.5" customHeight="1" x14ac:dyDescent="0.25">
      <c r="B14" s="10"/>
      <c r="C14" s="15" t="s">
        <v>76</v>
      </c>
      <c r="D14" s="8"/>
      <c r="E14" s="16"/>
      <c r="F14" s="4"/>
      <c r="G14" s="4"/>
      <c r="H14" s="4"/>
      <c r="I14" s="4"/>
      <c r="J14" s="4"/>
      <c r="K14" s="15" t="s">
        <v>6</v>
      </c>
      <c r="L14" s="15" t="str">
        <f>IF(ISERROR(VLOOKUP(E14,Hoja2!A22:B25,2,0)),"-",(VLOOKUP(E14,Hoja2!A22:B25,2,0)))</f>
        <v>-</v>
      </c>
      <c r="M14" s="4"/>
      <c r="N14" s="4"/>
      <c r="O14" s="4"/>
      <c r="P14" s="4"/>
      <c r="Q14" s="4"/>
      <c r="R14" s="4"/>
      <c r="S14" s="12"/>
    </row>
    <row r="15" spans="2:19" x14ac:dyDescent="0.25">
      <c r="B15" s="10"/>
      <c r="C15" s="8"/>
      <c r="D15" s="8"/>
      <c r="E15" s="8"/>
      <c r="F15" s="4"/>
      <c r="G15" s="4"/>
      <c r="H15" s="4"/>
      <c r="I15" s="4"/>
      <c r="J15" s="4"/>
      <c r="K15" s="4"/>
      <c r="L15" s="4"/>
      <c r="M15" s="4"/>
      <c r="N15" s="4"/>
      <c r="O15" s="4"/>
      <c r="P15" s="4"/>
      <c r="Q15" s="4"/>
      <c r="R15" s="4"/>
      <c r="S15" s="12"/>
    </row>
    <row r="16" spans="2:19" ht="15.75" x14ac:dyDescent="0.25">
      <c r="B16" s="10"/>
      <c r="C16" s="101" t="s">
        <v>38</v>
      </c>
      <c r="D16" s="101"/>
      <c r="E16" s="17" t="s">
        <v>71</v>
      </c>
      <c r="F16" s="18"/>
      <c r="G16" s="19"/>
      <c r="H16" s="20"/>
      <c r="I16" s="20"/>
      <c r="J16" s="20"/>
      <c r="K16" s="19"/>
      <c r="L16" s="19"/>
      <c r="M16" s="19"/>
      <c r="N16" s="19"/>
      <c r="O16" s="19"/>
      <c r="P16" s="19"/>
      <c r="Q16" s="19"/>
      <c r="R16" s="19"/>
      <c r="S16" s="12"/>
    </row>
    <row r="17" spans="2:21" ht="86.25" customHeight="1" x14ac:dyDescent="0.25">
      <c r="B17" s="10"/>
      <c r="C17" s="21" t="s">
        <v>42</v>
      </c>
      <c r="D17" s="21"/>
      <c r="E17" s="21" t="s">
        <v>43</v>
      </c>
      <c r="F17" s="21" t="s">
        <v>0</v>
      </c>
      <c r="G17" s="22" t="s">
        <v>1</v>
      </c>
      <c r="H17" s="22" t="s">
        <v>45</v>
      </c>
      <c r="I17" s="22" t="s">
        <v>46</v>
      </c>
      <c r="J17" s="22" t="s">
        <v>47</v>
      </c>
      <c r="K17" s="22" t="s">
        <v>48</v>
      </c>
      <c r="L17" s="22" t="s">
        <v>49</v>
      </c>
      <c r="M17" s="22" t="s">
        <v>34</v>
      </c>
      <c r="N17" s="22" t="s">
        <v>35</v>
      </c>
      <c r="O17" s="22" t="s">
        <v>36</v>
      </c>
      <c r="P17" s="22" t="s">
        <v>37</v>
      </c>
      <c r="Q17" s="22" t="s">
        <v>50</v>
      </c>
      <c r="R17" s="22" t="s">
        <v>51</v>
      </c>
      <c r="S17" s="23"/>
      <c r="T17" s="24"/>
      <c r="U17" s="25"/>
    </row>
    <row r="18" spans="2:21" ht="15" customHeight="1" x14ac:dyDescent="0.25">
      <c r="B18" s="10"/>
      <c r="C18" s="106" t="s">
        <v>10</v>
      </c>
      <c r="D18" s="26">
        <v>2</v>
      </c>
      <c r="E18" s="26" t="s">
        <v>23</v>
      </c>
      <c r="F18" s="27"/>
      <c r="G18" s="27"/>
      <c r="H18" s="95">
        <v>45</v>
      </c>
      <c r="I18" s="28">
        <v>1</v>
      </c>
      <c r="J18" s="28" t="str">
        <f>IF(ISERROR(F18/$F$16*100),"-",(F18/$F$16*100))</f>
        <v>-</v>
      </c>
      <c r="K18" s="95" t="e">
        <f>SUM(I18*J18*G18)+(G19*I19*J19)+(G20*I20*J20)+(G21*I21*J21)</f>
        <v>#VALUE!</v>
      </c>
      <c r="L18" s="95" t="e">
        <f>IF(K18&gt;15,1,(O18+((P18-O18)*(K18-M18)/(N18-M18))))</f>
        <v>#VALUE!</v>
      </c>
      <c r="M18" s="95" t="e">
        <f>+IF(AND($K$18&lt;=5),0,IF(AND($K$18&gt;5,K18&lt;=10),5,IF(AND($K$18&gt;10,$K$18&lt;=15),10,"MAYOR A 15")))</f>
        <v>#VALUE!</v>
      </c>
      <c r="N18" s="95" t="e">
        <f>+IF(AND($K$18&lt;=5),5,IF(AND($K$18&gt;5,$K$18&lt;=10),10,IF(AND($K$18&gt;10,$K$18&lt;=15),15,"MAYOR A 15")))</f>
        <v>#VALUE!</v>
      </c>
      <c r="O18" s="95" t="e">
        <f>+IF(AND($K$18&lt;=5),0,IF(AND($K$18&gt;5,$K$18&lt;=10),0.5,IF(AND($K$18&gt;10,$K$18&lt;=15),0.6,"MAYOR A 15")))</f>
        <v>#VALUE!</v>
      </c>
      <c r="P18" s="95" t="e">
        <f>+IF(AND($K$18&lt;=5),0.5,IF(AND($K$18&gt;5,$K$18&lt;=10),0.6,IF(AND($K$18&gt;10,$K$18&lt;=15),0.76,"MAYOR A 15")))</f>
        <v>#VALUE!</v>
      </c>
      <c r="Q18" s="95" t="e">
        <f>(L18*H18)</f>
        <v>#VALUE!</v>
      </c>
      <c r="R18" s="108"/>
      <c r="S18" s="12"/>
    </row>
    <row r="19" spans="2:21" ht="15.75" x14ac:dyDescent="0.25">
      <c r="B19" s="10"/>
      <c r="C19" s="104"/>
      <c r="D19" s="29">
        <v>4</v>
      </c>
      <c r="E19" s="29" t="s">
        <v>24</v>
      </c>
      <c r="F19" s="30"/>
      <c r="G19" s="30"/>
      <c r="H19" s="89"/>
      <c r="I19" s="31">
        <v>1.2</v>
      </c>
      <c r="J19" s="31" t="str">
        <f t="shared" ref="J19:J28" si="0">IF(ISERROR(F19/$F$16*100),"-",(F19/$F$16*100))</f>
        <v>-</v>
      </c>
      <c r="K19" s="89"/>
      <c r="L19" s="89"/>
      <c r="M19" s="89"/>
      <c r="N19" s="89"/>
      <c r="O19" s="89"/>
      <c r="P19" s="89"/>
      <c r="Q19" s="89"/>
      <c r="R19" s="109"/>
      <c r="S19" s="12"/>
    </row>
    <row r="20" spans="2:21" ht="15.75" x14ac:dyDescent="0.25">
      <c r="B20" s="10"/>
      <c r="C20" s="104"/>
      <c r="D20" s="29">
        <v>6</v>
      </c>
      <c r="E20" s="29" t="s">
        <v>11</v>
      </c>
      <c r="F20" s="30"/>
      <c r="G20" s="30"/>
      <c r="H20" s="89"/>
      <c r="I20" s="31">
        <v>1.2</v>
      </c>
      <c r="J20" s="31" t="str">
        <f t="shared" si="0"/>
        <v>-</v>
      </c>
      <c r="K20" s="89"/>
      <c r="L20" s="89"/>
      <c r="M20" s="89"/>
      <c r="N20" s="89"/>
      <c r="O20" s="89"/>
      <c r="P20" s="89"/>
      <c r="Q20" s="89"/>
      <c r="R20" s="109"/>
      <c r="S20" s="12"/>
    </row>
    <row r="21" spans="2:21" ht="15.75" x14ac:dyDescent="0.25">
      <c r="B21" s="10"/>
      <c r="C21" s="104"/>
      <c r="D21" s="29">
        <v>8</v>
      </c>
      <c r="E21" s="29" t="s">
        <v>53</v>
      </c>
      <c r="F21" s="30"/>
      <c r="G21" s="30"/>
      <c r="H21" s="89"/>
      <c r="I21" s="31">
        <v>1.1000000000000001</v>
      </c>
      <c r="J21" s="31" t="str">
        <f t="shared" si="0"/>
        <v>-</v>
      </c>
      <c r="K21" s="89"/>
      <c r="L21" s="89"/>
      <c r="M21" s="89"/>
      <c r="N21" s="89"/>
      <c r="O21" s="89"/>
      <c r="P21" s="89"/>
      <c r="Q21" s="89"/>
      <c r="R21" s="109"/>
      <c r="S21" s="12"/>
    </row>
    <row r="22" spans="2:21" ht="15.75" customHeight="1" x14ac:dyDescent="0.25">
      <c r="B22" s="10"/>
      <c r="C22" s="104" t="s">
        <v>14</v>
      </c>
      <c r="D22" s="29">
        <v>1</v>
      </c>
      <c r="E22" s="29" t="s">
        <v>54</v>
      </c>
      <c r="F22" s="30"/>
      <c r="G22" s="30"/>
      <c r="H22" s="31">
        <v>55</v>
      </c>
      <c r="I22" s="31">
        <v>1.2</v>
      </c>
      <c r="J22" s="31" t="str">
        <f t="shared" si="0"/>
        <v>-</v>
      </c>
      <c r="K22" s="31" t="e">
        <f>(G22*I22*J22)</f>
        <v>#VALUE!</v>
      </c>
      <c r="L22" s="31" t="e">
        <f>IF(K22&gt;15,1,(O22+((P22-O22)*(K22-M22)/(N22-M22))))</f>
        <v>#VALUE!</v>
      </c>
      <c r="M22" s="31" t="e">
        <f>+IF(AND($K$22&lt;=5),0,IF(AND($K$22&gt;5,K22&lt;=10),5,IF(AND($K$22&gt;10,$K$22&lt;=15),10,"MAYOR A 15")))</f>
        <v>#VALUE!</v>
      </c>
      <c r="N22" s="31" t="e">
        <f>+IF(AND($K$22&lt;=5),5,IF(AND($K$22&gt;5,$K$22&lt;=10),10,IF(AND($K$22&gt;10,$K$22&lt;=15),15,"MAYOR A 15")))</f>
        <v>#VALUE!</v>
      </c>
      <c r="O22" s="31" t="e">
        <f>+IF(AND($K$22&lt;=5),0,IF(AND($K$22&gt;5,$K$22&lt;=10),0.5,IF(AND($K$22&gt;10,$K$22&lt;=15),0.6,"MAYOR A 15")))</f>
        <v>#VALUE!</v>
      </c>
      <c r="P22" s="31" t="e">
        <f>+IF(AND($K$22&lt;=5),0.5,IF(AND($K$22&gt;5,$K$22&lt;=10),0.6,IF(AND($K$22&gt;10,$K$22&lt;=15),0.76,"MAYOR A 15")))</f>
        <v>#VALUE!</v>
      </c>
      <c r="Q22" s="31" t="e">
        <f>(L22*H22)</f>
        <v>#VALUE!</v>
      </c>
      <c r="R22" s="109"/>
      <c r="S22" s="12"/>
    </row>
    <row r="23" spans="2:21" ht="15.75" x14ac:dyDescent="0.25">
      <c r="B23" s="10"/>
      <c r="C23" s="104"/>
      <c r="D23" s="29">
        <v>3</v>
      </c>
      <c r="E23" s="29" t="s">
        <v>55</v>
      </c>
      <c r="F23" s="30"/>
      <c r="G23" s="30"/>
      <c r="H23" s="31">
        <v>49</v>
      </c>
      <c r="I23" s="31">
        <v>1</v>
      </c>
      <c r="J23" s="31" t="str">
        <f t="shared" si="0"/>
        <v>-</v>
      </c>
      <c r="K23" s="31" t="e">
        <f>(G23*I23*J23)</f>
        <v>#VALUE!</v>
      </c>
      <c r="L23" s="31" t="e">
        <f>IF(K23&gt;15,1,(O23+((P23-O23)*(K23-M23)/(N23-M23))))</f>
        <v>#VALUE!</v>
      </c>
      <c r="M23" s="31" t="e">
        <f>+IF(AND($K$23&lt;=5),0,IF(AND($K$23&gt;5,K23&lt;=10),5,IF(AND($K$23&gt;10,$K$23&lt;=15),10,"MAYOR A 15")))</f>
        <v>#VALUE!</v>
      </c>
      <c r="N23" s="31" t="e">
        <f>+IF(AND($K$23&lt;=5),5,IF(AND($K$23&gt;5,$K$23&lt;=10),10,IF(AND($K$23&gt;10,$K$23&lt;=15),15,"MAYOR A 15")))</f>
        <v>#VALUE!</v>
      </c>
      <c r="O23" s="31" t="e">
        <f>+IF(AND($K$23&lt;=5),0,IF(AND($K$23&gt;5,$K$23&lt;=10),0.5,IF(AND($K$23&gt;10,$K$23&lt;=15),0.6,"MAYOR A 15")))</f>
        <v>#VALUE!</v>
      </c>
      <c r="P23" s="31" t="e">
        <f>+IF(AND($K$23&lt;=5),0.5,IF(AND($K$23&gt;5,$K$23&lt;=10),0.6,IF(AND($K$23&gt;10,$K$23&lt;=15),0.76,"MAYOR A 15")))</f>
        <v>#VALUE!</v>
      </c>
      <c r="Q23" s="112"/>
      <c r="R23" s="32" t="e">
        <f>(L23*H23)</f>
        <v>#VALUE!</v>
      </c>
      <c r="S23" s="12"/>
    </row>
    <row r="24" spans="2:21" ht="15.75" x14ac:dyDescent="0.25">
      <c r="B24" s="10"/>
      <c r="C24" s="104" t="s">
        <v>12</v>
      </c>
      <c r="D24" s="29">
        <v>5</v>
      </c>
      <c r="E24" s="29" t="s">
        <v>56</v>
      </c>
      <c r="F24" s="30"/>
      <c r="G24" s="30"/>
      <c r="H24" s="89">
        <v>28</v>
      </c>
      <c r="I24" s="31">
        <v>1.1000000000000001</v>
      </c>
      <c r="J24" s="31" t="str">
        <f t="shared" si="0"/>
        <v>-</v>
      </c>
      <c r="K24" s="89" t="e">
        <f>(G24*I24*J24)+(G25*I25*J25)+(G26*I26*J26)</f>
        <v>#VALUE!</v>
      </c>
      <c r="L24" s="89" t="e">
        <f>IF(K24&gt;15,1,(O24+((P24-O24)*(K24-M24)/(N24-M24))))</f>
        <v>#VALUE!</v>
      </c>
      <c r="M24" s="89" t="e">
        <f>+IF(AND($K$24&lt;=5),0,IF(AND($K$24&gt;5,K24&lt;=10),5,IF(AND($K$24&gt;10,$K$24&lt;=15),10,"MAYOR A 15")))</f>
        <v>#VALUE!</v>
      </c>
      <c r="N24" s="89" t="e">
        <f>IF(AND($K$24&lt;=5),5,IF(AND($K$24&gt;5,$K$24&lt;=10),10,IF(AND($K$24&gt;10,$K$24&lt;=15),15,"MAYOR A 15")))</f>
        <v>#VALUE!</v>
      </c>
      <c r="O24" s="89" t="e">
        <f>+IF(AND($K$24&lt;=5),0,IF(AND($K$24&gt;5,$K$24&lt;=10),0.5,IF(AND($K$24&gt;10,$K$24&lt;=15),0.6,"MAYOR A 15")))</f>
        <v>#VALUE!</v>
      </c>
      <c r="P24" s="89" t="e">
        <f>+IF(AND($K$24&lt;=5),0.5,IF(AND($K$24&gt;5,$K$24&lt;=10),0.6,IF(AND($K$24&gt;10,$K$24&lt;=15),0.76,"MAYOR A 15")))</f>
        <v>#VALUE!</v>
      </c>
      <c r="Q24" s="112"/>
      <c r="R24" s="110" t="e">
        <f>(L24*H24)</f>
        <v>#VALUE!</v>
      </c>
      <c r="S24" s="12"/>
    </row>
    <row r="25" spans="2:21" ht="15.75" x14ac:dyDescent="0.25">
      <c r="B25" s="10"/>
      <c r="C25" s="104"/>
      <c r="D25" s="29">
        <v>9</v>
      </c>
      <c r="E25" s="29" t="s">
        <v>2</v>
      </c>
      <c r="F25" s="30"/>
      <c r="G25" s="30"/>
      <c r="H25" s="89"/>
      <c r="I25" s="31">
        <v>1</v>
      </c>
      <c r="J25" s="31" t="str">
        <f t="shared" si="0"/>
        <v>-</v>
      </c>
      <c r="K25" s="89"/>
      <c r="L25" s="89"/>
      <c r="M25" s="89"/>
      <c r="N25" s="89"/>
      <c r="O25" s="89"/>
      <c r="P25" s="89"/>
      <c r="Q25" s="112"/>
      <c r="R25" s="110"/>
      <c r="S25" s="12"/>
    </row>
    <row r="26" spans="2:21" ht="15.75" x14ac:dyDescent="0.25">
      <c r="B26" s="10"/>
      <c r="C26" s="104"/>
      <c r="D26" s="29">
        <v>10</v>
      </c>
      <c r="E26" s="29" t="s">
        <v>3</v>
      </c>
      <c r="F26" s="30"/>
      <c r="G26" s="30"/>
      <c r="H26" s="89"/>
      <c r="I26" s="31">
        <v>1.2</v>
      </c>
      <c r="J26" s="31" t="str">
        <f t="shared" si="0"/>
        <v>-</v>
      </c>
      <c r="K26" s="89"/>
      <c r="L26" s="89"/>
      <c r="M26" s="89"/>
      <c r="N26" s="89"/>
      <c r="O26" s="89"/>
      <c r="P26" s="89"/>
      <c r="Q26" s="112"/>
      <c r="R26" s="110"/>
      <c r="S26" s="12"/>
    </row>
    <row r="27" spans="2:21" ht="15.75" x14ac:dyDescent="0.25">
      <c r="B27" s="10"/>
      <c r="C27" s="104" t="s">
        <v>52</v>
      </c>
      <c r="D27" s="29">
        <v>7</v>
      </c>
      <c r="E27" s="29" t="s">
        <v>22</v>
      </c>
      <c r="F27" s="30"/>
      <c r="G27" s="30"/>
      <c r="H27" s="89">
        <v>23</v>
      </c>
      <c r="I27" s="31">
        <v>1</v>
      </c>
      <c r="J27" s="31" t="str">
        <f t="shared" si="0"/>
        <v>-</v>
      </c>
      <c r="K27" s="89" t="e">
        <f>(G28*I28*J28)+(G27*I27*J27)</f>
        <v>#VALUE!</v>
      </c>
      <c r="L27" s="89" t="e">
        <f>IF(K27&gt;15,1,(O27+((P27-O27)*(K27-M27)/(N27-M27))))</f>
        <v>#VALUE!</v>
      </c>
      <c r="M27" s="89" t="e">
        <f>+IF(AND($K$27&lt;=5),0,IF(AND($K$27&gt;5,K27&lt;=10),5,IF(AND($K$27&gt;10,$K$27&lt;=15),10,"MAYOR A 15")))</f>
        <v>#VALUE!</v>
      </c>
      <c r="N27" s="89" t="e">
        <f>IF(AND($K$27&lt;=5),5,IF(AND($K$27&gt;5,$K$27&lt;=10),10,IF(AND($K$27&gt;10,$K$27&lt;=15),15,"MAYOR A 15")))</f>
        <v>#VALUE!</v>
      </c>
      <c r="O27" s="89" t="e">
        <f>+IF(AND($K$27&lt;=5),0,IF(AND($K$27&gt;5,$K$27&lt;=10),0.5,IF(AND($K$27&gt;10,$K$27&lt;=15),0.6,"MAYOR A 15")))</f>
        <v>#VALUE!</v>
      </c>
      <c r="P27" s="89" t="e">
        <f>+IF(AND($K$27&lt;=5),0.5,IF(AND($K$27&gt;5,$K$27&lt;=10),0.6,IF(AND($K$27&gt;10,$K$27&lt;=15),0.76,"MAYOR A 15")))</f>
        <v>#VALUE!</v>
      </c>
      <c r="Q27" s="112"/>
      <c r="R27" s="110" t="e">
        <f>(L27*H27)</f>
        <v>#VALUE!</v>
      </c>
      <c r="S27" s="12"/>
    </row>
    <row r="28" spans="2:21" ht="15.75" x14ac:dyDescent="0.25">
      <c r="B28" s="10"/>
      <c r="C28" s="105"/>
      <c r="D28" s="33">
        <v>11</v>
      </c>
      <c r="E28" s="33" t="s">
        <v>4</v>
      </c>
      <c r="F28" s="34"/>
      <c r="G28" s="34"/>
      <c r="H28" s="90"/>
      <c r="I28" s="35">
        <v>1</v>
      </c>
      <c r="J28" s="35" t="str">
        <f t="shared" si="0"/>
        <v>-</v>
      </c>
      <c r="K28" s="90"/>
      <c r="L28" s="90"/>
      <c r="M28" s="90" t="e">
        <f t="shared" ref="M28" si="1">+IF(AND($K$22&lt;=5),0,IF(AND($K$22&gt;5,K28&lt;=10),5,IF(AND($K$22&gt;10,$K$22&lt;=15),10,"MAYOR A 15")))</f>
        <v>#VALUE!</v>
      </c>
      <c r="N28" s="90"/>
      <c r="O28" s="90"/>
      <c r="P28" s="90"/>
      <c r="Q28" s="113"/>
      <c r="R28" s="111"/>
      <c r="S28" s="12"/>
    </row>
    <row r="29" spans="2:21" ht="15.75" x14ac:dyDescent="0.25">
      <c r="B29" s="10"/>
      <c r="C29" s="19"/>
      <c r="D29" s="19"/>
      <c r="E29" s="19"/>
      <c r="F29" s="19"/>
      <c r="G29" s="19"/>
      <c r="H29" s="19"/>
      <c r="I29" s="19"/>
      <c r="J29" s="19"/>
      <c r="K29" s="19"/>
      <c r="L29" s="36" t="s">
        <v>5</v>
      </c>
      <c r="M29" s="37"/>
      <c r="N29" s="37"/>
      <c r="O29" s="37"/>
      <c r="P29" s="37"/>
      <c r="Q29" s="38" t="e">
        <f>100-(Q18+Q22)</f>
        <v>#VALUE!</v>
      </c>
      <c r="R29" s="39" t="e">
        <f>100-(R23+R24+R27)</f>
        <v>#VALUE!</v>
      </c>
      <c r="S29" s="12"/>
    </row>
    <row r="30" spans="2:21" ht="15.75" x14ac:dyDescent="0.25">
      <c r="B30" s="10"/>
      <c r="C30" s="19"/>
      <c r="D30" s="19"/>
      <c r="E30" s="19"/>
      <c r="F30" s="19"/>
      <c r="G30" s="19"/>
      <c r="H30" s="19"/>
      <c r="I30" s="19"/>
      <c r="J30" s="19"/>
      <c r="K30" s="19"/>
      <c r="L30" s="40" t="s">
        <v>6</v>
      </c>
      <c r="M30" s="41"/>
      <c r="N30" s="41"/>
      <c r="O30" s="41"/>
      <c r="P30" s="41"/>
      <c r="Q30" s="41" t="e">
        <f>IF(AND(Q29&gt;90,R29&gt;90),5,IF(AND(Q29&gt;75,Q29&lt;=90,R29&gt;90),4,IF(AND(Q29&gt;45,Q29&lt;=75,R29&gt;90),3,IF(AND(Q29&gt;25,Q29&lt;=45,R29&gt;90),3,IF(AND(Q29&lt;=25,R29&gt;90),2,IF(AND(Q29&gt;90,R29&gt;75,R29&lt;=90),4,IF(AND(Q29&gt;75,Q29&lt;=90,R29&gt;75,R29&lt;=90),3,IF(AND(Q29&gt;45,Q29&lt;=75,R29&gt;75,R29&lt;=90),3,IF(AND(Q29&gt;25,Q29&lt;=45,R29&gt;75,R29&lt;=90),2,IF(AND(Q29&lt;=25,R29&gt;75,R29&lt;=90),2,IF(AND(Q29&gt;90,R29&gt;45,R29&lt;=75),4,IF(AND(Q29&gt;75,Q29&lt;=90,R29&gt;45,R29&lt;=75),3,IF(AND(Q29&gt;45,Q29&lt;=75,R29&gt;45,R29&lt;=75),3,IF(AND(Q29&gt;25,Q29&lt;=45,R29&gt;45,R29&lt;=75),2,IF(AND(Q29&lt;=25,R29&gt;45,R29&lt;=75),1,IF(AND(Q29&gt;90,R29&gt;25,R29&lt;=45),3,IF(AND(Q29&gt;75,Q29&lt;=90,R29&gt;25,R29&lt;=45),3,IF(AND(Q29&gt;45,Q29&lt;=75,R29&gt;25,R29&lt;=45),2,IF(AND(Q29&gt;25,Q29&lt;=45,R29&gt;25,R29&lt;=45),2,IF(AND(Q29&lt;=25,R29&gt;25,R29&lt;=45),1,IF(AND(Q29&gt;90,R29&lt;=25),2,IF(AND(Q29&gt;75,Q29&lt;=90,R29&lt;=25),2,IF(AND(Q29&gt;45,Q29&lt;=75,R29&lt;=25),1,IF(AND(Q29&gt;25,Q29&lt;=45,R29&lt;=25),1,IF(AND(Q29&lt;=25,R29&lt;=25),1,0)))))))))))))))))))))))))</f>
        <v>#VALUE!</v>
      </c>
      <c r="R30" s="42" t="e">
        <f>IF(AND(Q30&gt;=4,Q30&lt;=5),"bueno",IF(AND(Q30&gt;=3,Q30&lt;=3.9),"regular",IF(AND(Q30&gt;=1,Q30&lt;=2.9),"malo","muy malo")))</f>
        <v>#VALUE!</v>
      </c>
      <c r="S30" s="12"/>
    </row>
    <row r="31" spans="2:21" ht="15.75" x14ac:dyDescent="0.25">
      <c r="B31" s="10"/>
      <c r="C31" s="107" t="s">
        <v>39</v>
      </c>
      <c r="D31" s="107"/>
      <c r="E31" s="21" t="s">
        <v>71</v>
      </c>
      <c r="F31" s="18"/>
      <c r="G31" s="19"/>
      <c r="H31" s="19"/>
      <c r="I31" s="19"/>
      <c r="J31" s="19"/>
      <c r="K31" s="19"/>
      <c r="L31" s="19"/>
      <c r="M31" s="19"/>
      <c r="N31" s="19"/>
      <c r="O31" s="19"/>
      <c r="P31" s="19"/>
      <c r="Q31" s="19"/>
      <c r="R31" s="19"/>
      <c r="S31" s="12"/>
    </row>
    <row r="32" spans="2:21" ht="78.75" x14ac:dyDescent="0.25">
      <c r="B32" s="10"/>
      <c r="C32" s="17" t="s">
        <v>42</v>
      </c>
      <c r="D32" s="17"/>
      <c r="E32" s="17" t="s">
        <v>44</v>
      </c>
      <c r="F32" s="17" t="s">
        <v>0</v>
      </c>
      <c r="G32" s="43" t="s">
        <v>1</v>
      </c>
      <c r="H32" s="43" t="s">
        <v>45</v>
      </c>
      <c r="I32" s="43" t="s">
        <v>46</v>
      </c>
      <c r="J32" s="43" t="s">
        <v>47</v>
      </c>
      <c r="K32" s="43" t="s">
        <v>48</v>
      </c>
      <c r="L32" s="43" t="s">
        <v>49</v>
      </c>
      <c r="M32" s="43" t="s">
        <v>34</v>
      </c>
      <c r="N32" s="43" t="s">
        <v>35</v>
      </c>
      <c r="O32" s="43" t="s">
        <v>36</v>
      </c>
      <c r="P32" s="43" t="s">
        <v>37</v>
      </c>
      <c r="Q32" s="43" t="s">
        <v>50</v>
      </c>
      <c r="R32" s="43" t="s">
        <v>51</v>
      </c>
      <c r="S32" s="12"/>
    </row>
    <row r="33" spans="2:19" ht="15.75" x14ac:dyDescent="0.25">
      <c r="B33" s="10"/>
      <c r="C33" s="106" t="s">
        <v>10</v>
      </c>
      <c r="D33" s="26">
        <v>13</v>
      </c>
      <c r="E33" s="26" t="s">
        <v>23</v>
      </c>
      <c r="F33" s="44"/>
      <c r="G33" s="44"/>
      <c r="H33" s="95">
        <v>45</v>
      </c>
      <c r="I33" s="28">
        <v>1.1000000000000001</v>
      </c>
      <c r="J33" s="28" t="str">
        <f>IF(ISERROR(F33/$F$31*100),"-",(F33/$F$31*100))</f>
        <v>-</v>
      </c>
      <c r="K33" s="95" t="e">
        <f>(G33*I33*J33)+(G34*I34*J34)+(G35*I35*J35)</f>
        <v>#VALUE!</v>
      </c>
      <c r="L33" s="95" t="e">
        <f>IF(K33&gt;15,1,(O33+((P33-O33)*(K33-M33)/(N33-M33))))</f>
        <v>#VALUE!</v>
      </c>
      <c r="M33" s="95" t="e">
        <f>+IF(AND($K$33&lt;=5),0,IF(AND($K$33&gt;5,K33&lt;=10),5,IF(AND($K$33&gt;10,$K$33&lt;=15),10,"MAYOR A 15")))</f>
        <v>#VALUE!</v>
      </c>
      <c r="N33" s="95" t="e">
        <f>IF(AND($K$33&lt;=5),5,IF(AND($K$33&gt;5,$K$33&lt;=10),10,IF(AND($K$33&gt;10,$K$33&lt;=15),15,"MAYOR A 15")))</f>
        <v>#VALUE!</v>
      </c>
      <c r="O33" s="95" t="e">
        <f>+IF(AND($K$33&lt;=5),0,IF(AND($K$33&gt;5,$K$33&lt;=10),0.5,IF(AND($K$33&gt;10,$K$33&lt;=15),0.6,"MAYOR A 15")))</f>
        <v>#VALUE!</v>
      </c>
      <c r="P33" s="95" t="e">
        <f>+IF(AND($K$33&lt;=5),0.5,IF(AND($K$33&gt;5,$K$33&lt;=10),0.6,IF(AND($K$33&gt;10,$K$33&lt;=15),0.76,"MAYOR A 15")))</f>
        <v>#VALUE!</v>
      </c>
      <c r="Q33" s="95" t="e">
        <f>L33*H35</f>
        <v>#VALUE!</v>
      </c>
      <c r="R33" s="114"/>
      <c r="S33" s="12"/>
    </row>
    <row r="34" spans="2:19" ht="15.75" x14ac:dyDescent="0.25">
      <c r="B34" s="10"/>
      <c r="C34" s="104"/>
      <c r="D34" s="29">
        <v>15</v>
      </c>
      <c r="E34" s="29" t="s">
        <v>24</v>
      </c>
      <c r="F34" s="45"/>
      <c r="G34" s="45"/>
      <c r="H34" s="89"/>
      <c r="I34" s="31">
        <v>1.2</v>
      </c>
      <c r="J34" s="31" t="str">
        <f t="shared" ref="J34:J39" si="2">IF(ISERROR(F34/$F$31*100),"-",(F34/$F$31*100))</f>
        <v>-</v>
      </c>
      <c r="K34" s="89"/>
      <c r="L34" s="89"/>
      <c r="M34" s="89"/>
      <c r="N34" s="89"/>
      <c r="O34" s="89"/>
      <c r="P34" s="89"/>
      <c r="Q34" s="89"/>
      <c r="R34" s="112"/>
      <c r="S34" s="12"/>
    </row>
    <row r="35" spans="2:19" ht="15.75" x14ac:dyDescent="0.25">
      <c r="B35" s="10"/>
      <c r="C35" s="104"/>
      <c r="D35" s="29">
        <v>17</v>
      </c>
      <c r="E35" s="29" t="s">
        <v>7</v>
      </c>
      <c r="F35" s="45"/>
      <c r="G35" s="45"/>
      <c r="H35" s="89"/>
      <c r="I35" s="31">
        <v>1.2</v>
      </c>
      <c r="J35" s="31" t="str">
        <f t="shared" si="2"/>
        <v>-</v>
      </c>
      <c r="K35" s="89"/>
      <c r="L35" s="89"/>
      <c r="M35" s="89"/>
      <c r="N35" s="89"/>
      <c r="O35" s="89"/>
      <c r="P35" s="89"/>
      <c r="Q35" s="89"/>
      <c r="R35" s="112"/>
      <c r="S35" s="12"/>
    </row>
    <row r="36" spans="2:19" ht="15.75" x14ac:dyDescent="0.25">
      <c r="B36" s="10"/>
      <c r="C36" s="29" t="s">
        <v>14</v>
      </c>
      <c r="D36" s="29">
        <v>12</v>
      </c>
      <c r="E36" s="29" t="s">
        <v>57</v>
      </c>
      <c r="F36" s="45"/>
      <c r="G36" s="45"/>
      <c r="H36" s="31">
        <v>55</v>
      </c>
      <c r="I36" s="31">
        <v>1.2</v>
      </c>
      <c r="J36" s="31" t="str">
        <f t="shared" si="2"/>
        <v>-</v>
      </c>
      <c r="K36" s="31" t="e">
        <f>G36*I36*J36</f>
        <v>#VALUE!</v>
      </c>
      <c r="L36" s="31" t="e">
        <f>IF(K36&gt;15,1,(O36+((P36-O36)*(K36-M36)/(N36-M36))))</f>
        <v>#VALUE!</v>
      </c>
      <c r="M36" s="31" t="e">
        <f>+IF(AND($K$36&lt;=5),0,IF(AND($K$36&gt;5,K36&lt;=10),5,IF(AND($K$36&gt;10,$K$36&lt;=15),10,"MAYOR A 15")))</f>
        <v>#VALUE!</v>
      </c>
      <c r="N36" s="31" t="e">
        <f>IF(AND($K$36&lt;=5),5,IF(AND($K$36&gt;5,$K$36&lt;=10),10,IF(AND($K$36&gt;10,$K$36&lt;=15),15,"MAYOR A 15")))</f>
        <v>#VALUE!</v>
      </c>
      <c r="O36" s="31" t="e">
        <f>+IF(AND($K$36&lt;=5),0,IF(AND($K$36&gt;5,$K$36&lt;=10),0.5,IF(AND($K$36&gt;10,$K$36&lt;=15),0.6,"MAYOR A 15")))</f>
        <v>#VALUE!</v>
      </c>
      <c r="P36" s="31" t="e">
        <f>+IF(AND($K$36&lt;=5),0.5,IF(AND($K$36&gt;5,$K$36&lt;=10),0.6,IF(AND($K$36&gt;10,$K$36&lt;=15),0.76,"MAYOR A 15")))</f>
        <v>#VALUE!</v>
      </c>
      <c r="Q36" s="31" t="e">
        <f>H36*L36</f>
        <v>#VALUE!</v>
      </c>
      <c r="R36" s="112"/>
      <c r="S36" s="12"/>
    </row>
    <row r="37" spans="2:19" ht="15.75" x14ac:dyDescent="0.25">
      <c r="B37" s="10"/>
      <c r="C37" s="29" t="s">
        <v>12</v>
      </c>
      <c r="D37" s="29">
        <v>14</v>
      </c>
      <c r="E37" s="29" t="s">
        <v>8</v>
      </c>
      <c r="F37" s="45"/>
      <c r="G37" s="45"/>
      <c r="H37" s="31">
        <v>55</v>
      </c>
      <c r="I37" s="31">
        <v>1.1000000000000001</v>
      </c>
      <c r="J37" s="31" t="str">
        <f t="shared" si="2"/>
        <v>-</v>
      </c>
      <c r="K37" s="31" t="e">
        <f>G37*I37*J37</f>
        <v>#VALUE!</v>
      </c>
      <c r="L37" s="31" t="e">
        <f>IF(K37&gt;15,1,(O37+((P37-O37)*(K37-M37)/(N37-M37))))</f>
        <v>#VALUE!</v>
      </c>
      <c r="M37" s="31" t="e">
        <f>+IF(AND($K$37&lt;=5),0,IF(AND($K$37&gt;5,K37&lt;=10),5,IF(AND($K$37&gt;10,$K$37&lt;=15),10,"MAYOR A 15")))</f>
        <v>#VALUE!</v>
      </c>
      <c r="N37" s="31" t="e">
        <f>IF(AND($K$37&lt;=5),5,IF(AND($K$37&gt;5,$K$37&lt;=10),10,IF(AND($K$37&gt;10,$K$37&lt;=15),15,"MAYOR A 15")))</f>
        <v>#VALUE!</v>
      </c>
      <c r="O37" s="31" t="e">
        <f>+IF(AND($K$37&lt;=5),0,IF(AND($K$37&gt;5,$K$37&lt;=10),0.5,IF(AND($K$37&gt;10,$K$37&lt;=15),0.6,"MAYOR A 15")))</f>
        <v>#VALUE!</v>
      </c>
      <c r="P37" s="31" t="e">
        <f>+IF(AND($K$37&lt;=5),0.5,IF(AND($K$37&gt;5,$K$37&lt;=10),0.6,IF(AND($K$37&gt;10,$K$37&lt;=15),0.76,"MAYOR A 15")))</f>
        <v>#VALUE!</v>
      </c>
      <c r="Q37" s="112"/>
      <c r="R37" s="31" t="e">
        <f>H37*L37</f>
        <v>#VALUE!</v>
      </c>
      <c r="S37" s="12"/>
    </row>
    <row r="38" spans="2:19" ht="15.75" x14ac:dyDescent="0.25">
      <c r="B38" s="10"/>
      <c r="C38" s="104" t="s">
        <v>52</v>
      </c>
      <c r="D38" s="29">
        <v>16</v>
      </c>
      <c r="E38" s="29" t="s">
        <v>9</v>
      </c>
      <c r="F38" s="45"/>
      <c r="G38" s="45"/>
      <c r="H38" s="89">
        <v>45</v>
      </c>
      <c r="I38" s="31">
        <v>1</v>
      </c>
      <c r="J38" s="31" t="str">
        <f t="shared" si="2"/>
        <v>-</v>
      </c>
      <c r="K38" s="89" t="e">
        <f>(G38*I38*J38)+(G39*I39*J39)</f>
        <v>#VALUE!</v>
      </c>
      <c r="L38" s="89" t="e">
        <f>IF(K38&gt;15,1,(O38+((P38-O38)*(K38-M38)/(N38-M38))))</f>
        <v>#VALUE!</v>
      </c>
      <c r="M38" s="89" t="e">
        <f>+IF(AND($K$38&lt;=5),0,IF(AND($K$38&gt;5,K38&lt;=10),5,IF(AND($K$38&gt;10,$K$38&lt;=15),10,"MAYOR A 15")))</f>
        <v>#VALUE!</v>
      </c>
      <c r="N38" s="89" t="e">
        <f>IF(AND($K$38&lt;=5),5,IF(AND($K$38&gt;5,$K$38&lt;=10),10,IF(AND($K$38&gt;10,$K$38&lt;=15),15,"MAYOR A 15")))</f>
        <v>#VALUE!</v>
      </c>
      <c r="O38" s="89" t="e">
        <f>+IF(AND($K$38&lt;=5),0,IF(AND($K$38&gt;5,$K$38&lt;=10),0.5,IF(AND($K$38&gt;10,$K$38&lt;=15),0.6,"MAYOR A 15")))</f>
        <v>#VALUE!</v>
      </c>
      <c r="P38" s="89" t="e">
        <f>+IF(AND($K$38&lt;=5),0.5,IF(AND($K$38&gt;5,$K$38&lt;=10),0.6,IF(AND($K$38&gt;10,$K$38&lt;=15),0.76,"MAYOR A 15")))</f>
        <v>#VALUE!</v>
      </c>
      <c r="Q38" s="112"/>
      <c r="R38" s="89" t="e">
        <f>L38*H38</f>
        <v>#VALUE!</v>
      </c>
      <c r="S38" s="12"/>
    </row>
    <row r="39" spans="2:19" ht="15.75" x14ac:dyDescent="0.25">
      <c r="B39" s="10"/>
      <c r="C39" s="105"/>
      <c r="D39" s="33">
        <v>18</v>
      </c>
      <c r="E39" s="33" t="s">
        <v>4</v>
      </c>
      <c r="F39" s="46"/>
      <c r="G39" s="46"/>
      <c r="H39" s="90"/>
      <c r="I39" s="35">
        <v>1</v>
      </c>
      <c r="J39" s="35" t="str">
        <f t="shared" si="2"/>
        <v>-</v>
      </c>
      <c r="K39" s="90"/>
      <c r="L39" s="90"/>
      <c r="M39" s="90" t="e">
        <f t="shared" ref="M39" si="3">+IF(AND($K$22&lt;=5),0,IF(AND($K$22&gt;5,K39&lt;=10),5,IF(AND($K$22&gt;10,$K$22&lt;=15),10,"MAYOR A 15")))</f>
        <v>#VALUE!</v>
      </c>
      <c r="N39" s="90"/>
      <c r="O39" s="90"/>
      <c r="P39" s="90"/>
      <c r="Q39" s="113"/>
      <c r="R39" s="90"/>
      <c r="S39" s="12"/>
    </row>
    <row r="40" spans="2:19" ht="15.75" x14ac:dyDescent="0.25">
      <c r="B40" s="10"/>
      <c r="C40" s="19"/>
      <c r="D40" s="19"/>
      <c r="E40" s="19"/>
      <c r="F40" s="19"/>
      <c r="G40" s="19"/>
      <c r="H40" s="19"/>
      <c r="I40" s="19"/>
      <c r="J40" s="19"/>
      <c r="K40" s="19"/>
      <c r="L40" s="36" t="s">
        <v>5</v>
      </c>
      <c r="M40" s="37"/>
      <c r="N40" s="37"/>
      <c r="O40" s="37"/>
      <c r="P40" s="37"/>
      <c r="Q40" s="38" t="e">
        <f>100-(SUM(Q33:Q39))</f>
        <v>#VALUE!</v>
      </c>
      <c r="R40" s="39" t="e">
        <f>100-(SUM(R33:R39))</f>
        <v>#VALUE!</v>
      </c>
      <c r="S40" s="12"/>
    </row>
    <row r="41" spans="2:19" ht="15.75" x14ac:dyDescent="0.25">
      <c r="B41" s="10"/>
      <c r="C41" s="19"/>
      <c r="D41" s="19"/>
      <c r="E41" s="19"/>
      <c r="F41" s="19"/>
      <c r="G41" s="19"/>
      <c r="H41" s="19"/>
      <c r="I41" s="19"/>
      <c r="J41" s="19"/>
      <c r="K41" s="19"/>
      <c r="L41" s="40" t="s">
        <v>6</v>
      </c>
      <c r="M41" s="41"/>
      <c r="N41" s="41"/>
      <c r="O41" s="41"/>
      <c r="P41" s="41"/>
      <c r="Q41" s="41" t="e">
        <f>IF(AND(Q40&gt;90,R40&gt;90),5,IF(AND(Q40&gt;75,Q40&lt;=90,R40&gt;90),4,IF(AND(Q40&gt;45,Q40&lt;=75,R40&gt;90),3,IF(AND(Q40&gt;25,Q40&lt;=45,R40&gt;90),3,IF(AND(Q40&lt;=25,R40&gt;90),2,IF(AND(Q40&gt;90,R40&gt;75,R40&lt;=90),4,IF(AND(Q40&gt;75,Q40&lt;=90,R40&gt;75,R40&lt;=90),3,IF(AND(Q40&gt;45,Q40&lt;=75,R40&gt;75,R40&lt;=90),3,IF(AND(Q40&gt;25,Q40&lt;=45,R40&gt;75,R40&lt;=90),2,IF(AND(Q40&lt;=25,R40&gt;75,R40&lt;=90),2,IF(AND(Q40&gt;90,R40&gt;45,R40&lt;=75),4,IF(AND(Q40&gt;75,Q40&lt;=90,R40&gt;45,R40&lt;=75),3,IF(AND(Q40&gt;45,Q40&lt;=75,R40&gt;45,R40&lt;=75),3,IF(AND(Q40&gt;25,Q40&lt;=45,R40&gt;45,R40&lt;=75),2,IF(AND(Q40&lt;=25,R40&gt;45,R40&lt;=75),1,IF(AND(Q40&gt;90,R40&gt;25,R40&lt;=45),3,IF(AND(Q40&gt;75,Q40&lt;=90,R40&gt;25,R40&lt;=45),3,IF(AND(Q40&gt;45,Q40&lt;=75,R40&gt;25,R40&lt;=45),2,IF(AND(Q40&gt;25,Q40&lt;=45,R40&gt;25,R40&lt;=45),2,IF(AND(Q40&lt;=25,R40&gt;25,R40&lt;=45),1,IF(AND(Q40&gt;90,R40&lt;=25),2,IF(AND(Q40&gt;75,Q40&lt;=90,R40&lt;=25),2,IF(AND(Q40&gt;45,Q40&lt;=75,R40&lt;=25),1,IF(AND(Q40&gt;25,Q40&lt;=45,R40&lt;=25),1,IF(AND(Q40&lt;=25,R40&lt;=25),1,0)))))))))))))))))))))))))</f>
        <v>#VALUE!</v>
      </c>
      <c r="R41" s="42" t="e">
        <f>IF(AND(Q41&gt;=4,Q41&lt;=5),"bueno",IF(AND(Q41&gt;=3,Q41&lt;=3.9),"regular",IF(AND(Q41&gt;=1,Q41&lt;=2.9),"malo","muy malo")))</f>
        <v>#VALUE!</v>
      </c>
      <c r="S41" s="12"/>
    </row>
    <row r="42" spans="2:19" ht="15.75" x14ac:dyDescent="0.25">
      <c r="B42" s="10"/>
      <c r="C42" s="107" t="s">
        <v>40</v>
      </c>
      <c r="D42" s="107"/>
      <c r="E42" s="21" t="s">
        <v>71</v>
      </c>
      <c r="F42" s="18"/>
      <c r="G42" s="19"/>
      <c r="H42" s="19"/>
      <c r="I42" s="19"/>
      <c r="J42" s="19"/>
      <c r="K42" s="19"/>
      <c r="L42" s="19"/>
      <c r="M42" s="19"/>
      <c r="N42" s="19"/>
      <c r="O42" s="19"/>
      <c r="P42" s="19"/>
      <c r="Q42" s="19"/>
      <c r="R42" s="19"/>
      <c r="S42" s="12"/>
    </row>
    <row r="43" spans="2:19" ht="78.75" x14ac:dyDescent="0.25">
      <c r="B43" s="10"/>
      <c r="C43" s="17" t="s">
        <v>42</v>
      </c>
      <c r="D43" s="17"/>
      <c r="E43" s="17" t="s">
        <v>44</v>
      </c>
      <c r="F43" s="17" t="s">
        <v>0</v>
      </c>
      <c r="G43" s="43" t="s">
        <v>1</v>
      </c>
      <c r="H43" s="43" t="s">
        <v>45</v>
      </c>
      <c r="I43" s="43" t="s">
        <v>46</v>
      </c>
      <c r="J43" s="43" t="s">
        <v>47</v>
      </c>
      <c r="K43" s="43" t="s">
        <v>48</v>
      </c>
      <c r="L43" s="43" t="s">
        <v>49</v>
      </c>
      <c r="M43" s="22" t="s">
        <v>34</v>
      </c>
      <c r="N43" s="43" t="s">
        <v>35</v>
      </c>
      <c r="O43" s="43" t="s">
        <v>36</v>
      </c>
      <c r="P43" s="43" t="s">
        <v>37</v>
      </c>
      <c r="Q43" s="43" t="s">
        <v>50</v>
      </c>
      <c r="R43" s="43" t="s">
        <v>51</v>
      </c>
      <c r="S43" s="12"/>
    </row>
    <row r="44" spans="2:19" ht="15.75" x14ac:dyDescent="0.25">
      <c r="B44" s="10"/>
      <c r="C44" s="26" t="s">
        <v>10</v>
      </c>
      <c r="D44" s="26">
        <v>23</v>
      </c>
      <c r="E44" s="26" t="s">
        <v>11</v>
      </c>
      <c r="F44" s="27"/>
      <c r="G44" s="27"/>
      <c r="H44" s="28">
        <v>5</v>
      </c>
      <c r="I44" s="28">
        <v>1.1000000000000001</v>
      </c>
      <c r="J44" s="28" t="str">
        <f>IF(ISERROR(F44/$F$42*100),"-",(F44/$F$42*100))</f>
        <v>-</v>
      </c>
      <c r="K44" s="28" t="e">
        <f>G44*I44*J44</f>
        <v>#VALUE!</v>
      </c>
      <c r="L44" s="47" t="e">
        <f>IF(K44&gt;15,1,(O44+((P44-O44)*(K44-M44)/(N44-M44))))</f>
        <v>#VALUE!</v>
      </c>
      <c r="M44" s="47" t="e">
        <f>+IF(AND($K$44&lt;=5),0,IF(AND($K$44&gt;5,K44&lt;=10),5,IF(AND($K$44&gt;10,$K$44&lt;=15),10,"MAYOR A 15")))</f>
        <v>#VALUE!</v>
      </c>
      <c r="N44" s="47" t="e">
        <f>IF(AND($K$44&lt;=5),5,IF(AND($K$44&gt;5,$K$44&lt;=10),10,IF(AND($K$44&gt;10,$K$44&lt;=15),15,"MAYOR A 15")))</f>
        <v>#VALUE!</v>
      </c>
      <c r="O44" s="47" t="e">
        <f>+IF(AND($K$44&lt;=5),0,IF(AND($K$44&gt;5,$K$44&lt;=10),0.5,IF(AND($K$44&gt;10,$K$44&lt;=15),0.6,"MAYOR A 15")))</f>
        <v>#VALUE!</v>
      </c>
      <c r="P44" s="47" t="e">
        <f>+IF(AND($K$44&lt;=5),0.5,IF(AND($K$44&gt;5,$K$44&lt;=10),0.6,IF(AND($K$44&gt;10,$K$44&lt;=15),0.76,"MAYOR A 15")))</f>
        <v>#VALUE!</v>
      </c>
      <c r="Q44" s="47" t="e">
        <f>L44*H44</f>
        <v>#VALUE!</v>
      </c>
      <c r="R44" s="132"/>
      <c r="S44" s="12"/>
    </row>
    <row r="45" spans="2:19" ht="15.75" x14ac:dyDescent="0.25">
      <c r="B45" s="10"/>
      <c r="C45" s="29" t="s">
        <v>12</v>
      </c>
      <c r="D45" s="29">
        <v>21</v>
      </c>
      <c r="E45" s="29" t="s">
        <v>13</v>
      </c>
      <c r="F45" s="30"/>
      <c r="G45" s="30"/>
      <c r="H45" s="31">
        <v>55</v>
      </c>
      <c r="I45" s="31">
        <v>1.2</v>
      </c>
      <c r="J45" s="31" t="str">
        <f t="shared" ref="J45:J53" si="4">IF(ISERROR(F45/$F$42*100),"-",(F45/$F$42*100))</f>
        <v>-</v>
      </c>
      <c r="K45" s="31" t="e">
        <f>G45*I45*J45</f>
        <v>#VALUE!</v>
      </c>
      <c r="L45" s="31" t="e">
        <f>IF(K45&gt;15,1,(O45+((P45-O45)*(K45-M45)/(N45-M45))))</f>
        <v>#VALUE!</v>
      </c>
      <c r="M45" s="31" t="e">
        <f>+IF(AND($K$45&lt;=5),0,IF(AND($K$45&gt;5,K45&lt;=10),5,IF(AND($K$45&gt;10,$K$45&lt;=15),10,"MAYOR A 15")))</f>
        <v>#VALUE!</v>
      </c>
      <c r="N45" s="31" t="e">
        <f>IF(AND($K$45&lt;=5),5,IF(AND($K$45&gt;5,$K$45&lt;=10),10,IF(AND($K$45&gt;10,$K$45&lt;=15),15,"MAYOR A 15")))</f>
        <v>#VALUE!</v>
      </c>
      <c r="O45" s="31" t="e">
        <f>+IF(AND($K$45&lt;=5),0,IF(AND($K$45&gt;5,$K$45&lt;=10),0.5,IF(AND($K$45&gt;10,$K$45&lt;=15),0.6,"MAYOR A 15")))</f>
        <v>#VALUE!</v>
      </c>
      <c r="P45" s="31" t="e">
        <f>+IF(AND($K$45&lt;=5),0.5,IF(AND($K$45&gt;5,$K$45&lt;=10),0.6,IF(AND($K$45&gt;10,$K$45&lt;=15),0.76,"MAYOR A 15")))</f>
        <v>#VALUE!</v>
      </c>
      <c r="Q45" s="31" t="e">
        <f>L45*H45</f>
        <v>#VALUE!</v>
      </c>
      <c r="R45" s="133"/>
      <c r="S45" s="12"/>
    </row>
    <row r="46" spans="2:19" ht="15.75" x14ac:dyDescent="0.25">
      <c r="B46" s="10"/>
      <c r="C46" s="104" t="s">
        <v>14</v>
      </c>
      <c r="D46" s="29">
        <v>27</v>
      </c>
      <c r="E46" s="29" t="s">
        <v>15</v>
      </c>
      <c r="F46" s="30"/>
      <c r="G46" s="30"/>
      <c r="H46" s="31">
        <v>40</v>
      </c>
      <c r="I46" s="31">
        <v>1.2</v>
      </c>
      <c r="J46" s="31" t="str">
        <f t="shared" si="4"/>
        <v>-</v>
      </c>
      <c r="K46" s="31" t="e">
        <f>G46*I46*J46</f>
        <v>#VALUE!</v>
      </c>
      <c r="L46" s="31" t="e">
        <f>IF(K46&gt;15,1,(O46+((P46-O46)*(K46-M46)/(N46-M46))))</f>
        <v>#VALUE!</v>
      </c>
      <c r="M46" s="31" t="e">
        <f>+IF(AND($K$46&lt;=5),0,IF(AND($K$46&gt;5,K46&lt;=10),5,IF(AND($K$46&gt;10,$K$46&lt;=15),10,"MAYOR A 15")))</f>
        <v>#VALUE!</v>
      </c>
      <c r="N46" s="31" t="e">
        <f>IF(AND($K$46&lt;=5),5,IF(AND($K$46&gt;5,$K$46&lt;=10),10,IF(AND($K$46&gt;10,$K$46&lt;=15),15,"MAYOR A 15")))</f>
        <v>#VALUE!</v>
      </c>
      <c r="O46" s="31" t="e">
        <f>+IF(AND($K$46&lt;=5),0,IF(AND($K$46&gt;5,$K$46&lt;=10),0.5,IF(AND($K$46&gt;10,$K$46&lt;=15),0.6,"MAYOR A 15")))</f>
        <v>#VALUE!</v>
      </c>
      <c r="P46" s="31" t="e">
        <f>+IF(AND($K$46&lt;=5),0.5,IF(AND($K$46&gt;5,$K$46&lt;=10),0.6,IF(AND($K$46&gt;10,$K$46&lt;=15),0.76,"MAYOR A 15")))</f>
        <v>#VALUE!</v>
      </c>
      <c r="Q46" s="31" t="e">
        <f>L46*H46</f>
        <v>#VALUE!</v>
      </c>
      <c r="R46" s="133"/>
      <c r="S46" s="12"/>
    </row>
    <row r="47" spans="2:19" ht="15.75" x14ac:dyDescent="0.25">
      <c r="B47" s="10"/>
      <c r="C47" s="104"/>
      <c r="D47" s="29">
        <v>19</v>
      </c>
      <c r="E47" s="48" t="s">
        <v>16</v>
      </c>
      <c r="F47" s="30"/>
      <c r="G47" s="30"/>
      <c r="H47" s="31">
        <v>42</v>
      </c>
      <c r="I47" s="31">
        <v>1.1000000000000001</v>
      </c>
      <c r="J47" s="31" t="str">
        <f t="shared" si="4"/>
        <v>-</v>
      </c>
      <c r="K47" s="31" t="e">
        <f>G47*I47*J47</f>
        <v>#VALUE!</v>
      </c>
      <c r="L47" s="31" t="e">
        <f>IF(K47&gt;15,1,(O47+((P47-O47)*(K47-M47)/(N47-M47))))</f>
        <v>#VALUE!</v>
      </c>
      <c r="M47" s="31" t="e">
        <f>+IF(AND($K$47&lt;=5),0,IF(AND($K$47&gt;5,K47&lt;=10),5,IF(AND($K$47&gt;10,$K$47&lt;=15),10,"MAYOR A 15")))</f>
        <v>#VALUE!</v>
      </c>
      <c r="N47" s="31" t="e">
        <f>IF(AND($K$47&lt;=5),5,IF(AND($K$47&gt;5,$K$47&lt;=10),10,IF(AND($K$47&gt;10,$K$47&lt;=15),15,"MAYOR A 15")))</f>
        <v>#VALUE!</v>
      </c>
      <c r="O47" s="31" t="e">
        <f>+IF(AND($K$47&lt;=5),0,IF(AND($K$47&gt;5,$K$47&lt;=10),0.5,IF(AND($K$47&gt;10,$K$47&lt;=15),0.6,"MAYOR A 15")))</f>
        <v>#VALUE!</v>
      </c>
      <c r="P47" s="31" t="e">
        <f>+IF(AND($K$47&lt;=5),0.5,IF(AND($K$47&gt;5,$K$47&lt;=10),0.6,IF(AND($K$47&gt;10,$K$47&lt;=15),0.76,"MAYOR A 15")))</f>
        <v>#VALUE!</v>
      </c>
      <c r="Q47" s="135"/>
      <c r="R47" s="32" t="e">
        <f>L47*H47</f>
        <v>#VALUE!</v>
      </c>
      <c r="S47" s="12"/>
    </row>
    <row r="48" spans="2:19" ht="15.75" x14ac:dyDescent="0.25">
      <c r="B48" s="10"/>
      <c r="C48" s="104" t="s">
        <v>12</v>
      </c>
      <c r="D48" s="29">
        <v>20</v>
      </c>
      <c r="E48" s="29" t="s">
        <v>17</v>
      </c>
      <c r="F48" s="30"/>
      <c r="G48" s="30"/>
      <c r="H48" s="89">
        <v>46</v>
      </c>
      <c r="I48" s="31">
        <v>1</v>
      </c>
      <c r="J48" s="31" t="str">
        <f t="shared" si="4"/>
        <v>-</v>
      </c>
      <c r="K48" s="89" t="e">
        <f>(G48*I48*J48)+(G49*I49*J49)+(G50*I50*J50)</f>
        <v>#VALUE!</v>
      </c>
      <c r="L48" s="89" t="e">
        <f>IF(K48&gt;15,1,(O48+((P48-O48)*(K48-M48)/(N48-M48))))</f>
        <v>#VALUE!</v>
      </c>
      <c r="M48" s="89" t="e">
        <f>+IF(AND($K$48&lt;=5),0,IF(AND($K$48&gt;5,K48&lt;=10),5,IF(AND($K$48&gt;10,$K$48&lt;=15),10,"MAYOR A 15")))</f>
        <v>#VALUE!</v>
      </c>
      <c r="N48" s="89" t="e">
        <f>IF(AND($K$48&lt;=5),5,IF(AND($K$48&gt;5,$K$48&lt;=10),10,IF(AND($K$48&gt;10,$K$48&lt;=15),15,"MAYOR A 15")))</f>
        <v>#VALUE!</v>
      </c>
      <c r="O48" s="89" t="e">
        <f>+IF(AND($K$48&lt;=5),0,IF(AND($K$48&gt;5,$K$48&lt;=10),0.5,IF(AND($K$48&gt;10,$K$48&lt;=15),0.6,"MAYOR A 15")))</f>
        <v>#VALUE!</v>
      </c>
      <c r="P48" s="89" t="e">
        <f>+IF(AND($K$48&lt;=5),0.5,IF(AND($K$48&gt;5,$K$48&lt;=10),0.6,IF(AND($K$48&gt;10,$K$48&lt;=15),0.76,"MAYOR A 15")))</f>
        <v>#VALUE!</v>
      </c>
      <c r="Q48" s="135"/>
      <c r="R48" s="110" t="e">
        <f>L48*H48</f>
        <v>#VALUE!</v>
      </c>
      <c r="S48" s="12"/>
    </row>
    <row r="49" spans="2:19" ht="15.75" x14ac:dyDescent="0.25">
      <c r="B49" s="10"/>
      <c r="C49" s="104"/>
      <c r="D49" s="29">
        <v>25</v>
      </c>
      <c r="E49" s="29" t="s">
        <v>18</v>
      </c>
      <c r="F49" s="30"/>
      <c r="G49" s="30"/>
      <c r="H49" s="89"/>
      <c r="I49" s="31">
        <v>1</v>
      </c>
      <c r="J49" s="31" t="str">
        <f t="shared" si="4"/>
        <v>-</v>
      </c>
      <c r="K49" s="89"/>
      <c r="L49" s="89"/>
      <c r="M49" s="89"/>
      <c r="N49" s="89"/>
      <c r="O49" s="89"/>
      <c r="P49" s="89"/>
      <c r="Q49" s="135"/>
      <c r="R49" s="110"/>
      <c r="S49" s="12"/>
    </row>
    <row r="50" spans="2:19" ht="15.75" x14ac:dyDescent="0.25">
      <c r="B50" s="10"/>
      <c r="C50" s="104"/>
      <c r="D50" s="29">
        <v>26</v>
      </c>
      <c r="E50" s="29" t="s">
        <v>19</v>
      </c>
      <c r="F50" s="30"/>
      <c r="G50" s="30"/>
      <c r="H50" s="89"/>
      <c r="I50" s="31">
        <v>1</v>
      </c>
      <c r="J50" s="31" t="str">
        <f t="shared" si="4"/>
        <v>-</v>
      </c>
      <c r="K50" s="89"/>
      <c r="L50" s="89"/>
      <c r="M50" s="89"/>
      <c r="N50" s="89"/>
      <c r="O50" s="89"/>
      <c r="P50" s="89"/>
      <c r="Q50" s="135"/>
      <c r="R50" s="110"/>
      <c r="S50" s="12"/>
    </row>
    <row r="51" spans="2:19" ht="15.75" x14ac:dyDescent="0.25">
      <c r="B51" s="10"/>
      <c r="C51" s="104" t="s">
        <v>20</v>
      </c>
      <c r="D51" s="29">
        <v>22</v>
      </c>
      <c r="E51" s="29" t="s">
        <v>21</v>
      </c>
      <c r="F51" s="30"/>
      <c r="G51" s="30"/>
      <c r="H51" s="89">
        <v>12</v>
      </c>
      <c r="I51" s="31">
        <v>1</v>
      </c>
      <c r="J51" s="31" t="str">
        <f t="shared" si="4"/>
        <v>-</v>
      </c>
      <c r="K51" s="89" t="e">
        <f>(G51*I51*J51)+(G52*I52*J52)+(G53*J53*I53)</f>
        <v>#VALUE!</v>
      </c>
      <c r="L51" s="89" t="e">
        <f>IF(K51&gt;15,1,(O51+((P51-O51)*(K51-M51)/(N51-M51))))</f>
        <v>#VALUE!</v>
      </c>
      <c r="M51" s="89" t="e">
        <f>+IF(AND($K$51&lt;=5),0,IF(AND($K$51&gt;5,K51&lt;=10),5,IF(AND($K$51&gt;10,$K$51&lt;=15),10,"MAYOR A 15")))</f>
        <v>#VALUE!</v>
      </c>
      <c r="N51" s="89" t="e">
        <f>IF(AND($K$51&lt;=5),5,IF(AND($K$51&gt;5,$K$51&lt;=10),10,IF(AND($K$51&gt;10,$K$51&lt;=15),15,"MAYOR A 15")))</f>
        <v>#VALUE!</v>
      </c>
      <c r="O51" s="89" t="e">
        <f>+IF(AND($K$51&lt;=5),0,IF(AND($K$51&gt;5,$K$51&lt;=10),0.5,IF(AND($K$51&gt;10,$K$51&lt;=15),0.6,"MAYOR A 15")))</f>
        <v>#VALUE!</v>
      </c>
      <c r="P51" s="89" t="e">
        <f>+IF(AND($K$51&lt;=5),0.5,IF(AND($K$51&gt;5,$K$51&lt;=10),0.6,IF(AND($K$51&gt;10,$K$51&lt;=15),0.76,"MAYOR A 15")))</f>
        <v>#VALUE!</v>
      </c>
      <c r="Q51" s="135"/>
      <c r="R51" s="110" t="e">
        <f>L51*H51</f>
        <v>#VALUE!</v>
      </c>
      <c r="S51" s="12"/>
    </row>
    <row r="52" spans="2:19" ht="15.75" x14ac:dyDescent="0.25">
      <c r="B52" s="10"/>
      <c r="C52" s="104"/>
      <c r="D52" s="29">
        <v>24</v>
      </c>
      <c r="E52" s="29" t="s">
        <v>22</v>
      </c>
      <c r="F52" s="30"/>
      <c r="G52" s="30"/>
      <c r="H52" s="89"/>
      <c r="I52" s="31">
        <v>1</v>
      </c>
      <c r="J52" s="31" t="str">
        <f t="shared" si="4"/>
        <v>-</v>
      </c>
      <c r="K52" s="89"/>
      <c r="L52" s="89"/>
      <c r="M52" s="89"/>
      <c r="N52" s="89"/>
      <c r="O52" s="89"/>
      <c r="P52" s="89"/>
      <c r="Q52" s="135"/>
      <c r="R52" s="110"/>
      <c r="S52" s="12"/>
    </row>
    <row r="53" spans="2:19" ht="15.75" x14ac:dyDescent="0.25">
      <c r="B53" s="10"/>
      <c r="C53" s="105"/>
      <c r="D53" s="33">
        <v>28</v>
      </c>
      <c r="E53" s="33" t="s">
        <v>4</v>
      </c>
      <c r="F53" s="34"/>
      <c r="G53" s="34"/>
      <c r="H53" s="90"/>
      <c r="I53" s="35">
        <v>1</v>
      </c>
      <c r="J53" s="35" t="str">
        <f t="shared" si="4"/>
        <v>-</v>
      </c>
      <c r="K53" s="90"/>
      <c r="L53" s="90"/>
      <c r="M53" s="90"/>
      <c r="N53" s="90"/>
      <c r="O53" s="90"/>
      <c r="P53" s="90"/>
      <c r="Q53" s="136"/>
      <c r="R53" s="134"/>
      <c r="S53" s="12"/>
    </row>
    <row r="54" spans="2:19" ht="15.75" x14ac:dyDescent="0.25">
      <c r="B54" s="10"/>
      <c r="C54" s="19"/>
      <c r="D54" s="19"/>
      <c r="E54" s="19"/>
      <c r="F54" s="19"/>
      <c r="G54" s="19"/>
      <c r="H54" s="19"/>
      <c r="I54" s="19"/>
      <c r="J54" s="19"/>
      <c r="K54" s="19"/>
      <c r="L54" s="36" t="s">
        <v>5</v>
      </c>
      <c r="M54" s="37"/>
      <c r="N54" s="37"/>
      <c r="O54" s="37"/>
      <c r="P54" s="37"/>
      <c r="Q54" s="38" t="e">
        <f>100-SUM(Q44:Q46)</f>
        <v>#VALUE!</v>
      </c>
      <c r="R54" s="39" t="e">
        <f>100-SUM(R47:R53)</f>
        <v>#VALUE!</v>
      </c>
      <c r="S54" s="12"/>
    </row>
    <row r="55" spans="2:19" ht="15.75" x14ac:dyDescent="0.25">
      <c r="B55" s="10"/>
      <c r="C55" s="19"/>
      <c r="D55" s="19"/>
      <c r="E55" s="19"/>
      <c r="F55" s="19"/>
      <c r="G55" s="19"/>
      <c r="H55" s="19"/>
      <c r="I55" s="19"/>
      <c r="J55" s="19"/>
      <c r="K55" s="19"/>
      <c r="L55" s="40" t="s">
        <v>6</v>
      </c>
      <c r="M55" s="41"/>
      <c r="N55" s="41"/>
      <c r="O55" s="41"/>
      <c r="P55" s="41"/>
      <c r="Q55" s="41" t="e">
        <f>IF(AND(Q54&gt;90,R54&gt;90),5,IF(AND(Q54&gt;75,Q54&lt;=90,R54&gt;90),4,IF(AND(Q54&gt;45,Q54&lt;=75,R54&gt;90),3,IF(AND(Q54&gt;25,Q54&lt;=45,R54&gt;90),3,IF(AND(Q54&lt;=25,R54&gt;90),2,IF(AND(Q54&gt;90,R54&gt;75,R54&lt;=90),4,IF(AND(Q54&gt;75,Q54&lt;=90,R54&gt;75,R54&lt;=90),3,IF(AND(Q54&gt;45,Q54&lt;=75,R54&gt;75,R54&lt;=90),3,IF(AND(Q54&gt;25,Q54&lt;=45,R54&gt;75,R54&lt;=90),2,IF(AND(Q54&lt;=25,R54&gt;75,R54&lt;=90),2,IF(AND(Q54&gt;90,R54&gt;45,R54&lt;=75),4,IF(AND(Q54&gt;75,Q54&lt;=90,R54&gt;45,R54&lt;=75),3,IF(AND(Q54&gt;45,Q54&lt;=75,R54&gt;45,R54&lt;=75),3,IF(AND(Q54&gt;25,Q54&lt;=45,R54&gt;45,R54&lt;=75),2,IF(AND(Q54&lt;=25,R54&gt;45,R54&lt;=75),1,IF(AND(Q54&gt;90,R54&gt;25,R54&lt;=45),3,IF(AND(Q54&gt;75,Q54&lt;=90,R54&gt;25,R54&lt;=45),3,IF(AND(Q54&gt;45,Q54&lt;=75,R54&gt;25,R54&lt;=45),2,IF(AND(Q54&gt;25,Q54&lt;=45,R54&gt;25,R54&lt;=45),2,IF(AND(Q54&lt;=25,R54&gt;25,R54&lt;=45),1,IF(AND(Q54&gt;90,R54&lt;=25),2,IF(AND(Q54&gt;75,Q54&lt;=90,R54&lt;=25),2,IF(AND(Q54&gt;45,Q54&lt;=75,R54&lt;=25),1,IF(AND(Q54&gt;25,Q54&lt;=45,R54&lt;=25),1,IF(AND(Q54&lt;=25,R54&lt;=25),1,0)))))))))))))))))))))))))</f>
        <v>#VALUE!</v>
      </c>
      <c r="R55" s="42" t="e">
        <f>IF(AND(Q55&gt;=4,Q55&lt;=5),"bueno",IF(AND(Q55&gt;=3,Q55&lt;=3.9),"regular",IF(AND(Q55&gt;=1,Q55&lt;=2.9),"malo","muy malo")))</f>
        <v>#VALUE!</v>
      </c>
      <c r="S55" s="12"/>
    </row>
    <row r="56" spans="2:19" ht="15.75" x14ac:dyDescent="0.25">
      <c r="B56" s="10"/>
      <c r="C56" s="102" t="s">
        <v>41</v>
      </c>
      <c r="D56" s="103"/>
      <c r="E56" s="21" t="s">
        <v>71</v>
      </c>
      <c r="F56" s="18"/>
      <c r="G56" s="19"/>
      <c r="H56" s="19"/>
      <c r="I56" s="19"/>
      <c r="J56" s="19"/>
      <c r="K56" s="19"/>
      <c r="L56" s="19"/>
      <c r="M56" s="19"/>
      <c r="N56" s="19"/>
      <c r="O56" s="19"/>
      <c r="P56" s="19"/>
      <c r="Q56" s="19"/>
      <c r="R56" s="19"/>
      <c r="S56" s="12"/>
    </row>
    <row r="57" spans="2:19" ht="78.75" x14ac:dyDescent="0.25">
      <c r="B57" s="10"/>
      <c r="C57" s="17" t="s">
        <v>42</v>
      </c>
      <c r="D57" s="17"/>
      <c r="E57" s="17" t="s">
        <v>44</v>
      </c>
      <c r="F57" s="17" t="s">
        <v>0</v>
      </c>
      <c r="G57" s="43" t="s">
        <v>1</v>
      </c>
      <c r="H57" s="43" t="s">
        <v>45</v>
      </c>
      <c r="I57" s="43" t="s">
        <v>46</v>
      </c>
      <c r="J57" s="43" t="s">
        <v>47</v>
      </c>
      <c r="K57" s="43" t="s">
        <v>48</v>
      </c>
      <c r="L57" s="43" t="s">
        <v>49</v>
      </c>
      <c r="M57" s="43" t="s">
        <v>34</v>
      </c>
      <c r="N57" s="43" t="s">
        <v>35</v>
      </c>
      <c r="O57" s="43" t="s">
        <v>36</v>
      </c>
      <c r="P57" s="43" t="s">
        <v>37</v>
      </c>
      <c r="Q57" s="43" t="s">
        <v>50</v>
      </c>
      <c r="R57" s="43" t="s">
        <v>51</v>
      </c>
      <c r="S57" s="12"/>
    </row>
    <row r="58" spans="2:19" ht="15.75" x14ac:dyDescent="0.25">
      <c r="B58" s="10"/>
      <c r="C58" s="106" t="s">
        <v>10</v>
      </c>
      <c r="D58" s="26">
        <v>30</v>
      </c>
      <c r="E58" s="26" t="s">
        <v>23</v>
      </c>
      <c r="F58" s="49"/>
      <c r="G58" s="50"/>
      <c r="H58" s="115">
        <v>45</v>
      </c>
      <c r="I58" s="28">
        <v>1.1000000000000001</v>
      </c>
      <c r="J58" s="28" t="str">
        <f>IF(ISERROR(F58/$F$56*100),"-",(F58/$F$56*100))</f>
        <v>-</v>
      </c>
      <c r="K58" s="93" t="e">
        <f>(G58*I58*J58)+(G59*I59*J59)</f>
        <v>#VALUE!</v>
      </c>
      <c r="L58" s="96" t="e">
        <f>IF(K58&gt;15,1,(O58+((P58-O58)*(K58-M58)/(N58-M58))))</f>
        <v>#VALUE!</v>
      </c>
      <c r="M58" s="93" t="e">
        <f>+IF(AND($K$58&lt;=5),0,IF(AND($K$58&gt;5,K58&lt;=10),5,IF(AND($K$58&gt;10,$K$58&lt;=15),10,"MAYOR A 15")))</f>
        <v>#VALUE!</v>
      </c>
      <c r="N58" s="96" t="e">
        <f>IF(AND($K$58&lt;=5),5,IF(AND($K$58&gt;5,$K$58&lt;=10),10,IF(AND($K$58&gt;10,$K$58&lt;=15),15,"MAYOR A 15")))</f>
        <v>#VALUE!</v>
      </c>
      <c r="O58" s="93" t="e">
        <f>+IF(AND($K$58&lt;=5),0,IF(AND($K$58&gt;5,$K$58&lt;=10),0.5,IF(AND($K$58&gt;10,$K$58&lt;=15),0.6,"MAYOR A 15")))</f>
        <v>#VALUE!</v>
      </c>
      <c r="P58" s="96" t="e">
        <f>+IF(AND($K$58&lt;=5),0.5,IF(AND($K$58&gt;5,$K$58&lt;=10),0.6,IF(AND($K$58&gt;10,$K$58&lt;=15),0.76,"MAYOR A 15")))</f>
        <v>#VALUE!</v>
      </c>
      <c r="Q58" s="93" t="e">
        <f>L58*H58</f>
        <v>#VALUE!</v>
      </c>
      <c r="R58" s="132"/>
      <c r="S58" s="12"/>
    </row>
    <row r="59" spans="2:19" ht="15.75" x14ac:dyDescent="0.25">
      <c r="B59" s="10"/>
      <c r="C59" s="104"/>
      <c r="D59" s="29">
        <v>31</v>
      </c>
      <c r="E59" s="29" t="s">
        <v>24</v>
      </c>
      <c r="F59" s="51"/>
      <c r="G59" s="30"/>
      <c r="H59" s="91"/>
      <c r="I59" s="31">
        <v>1.1000000000000001</v>
      </c>
      <c r="J59" s="31" t="str">
        <f t="shared" ref="J59:J65" si="5">IF(ISERROR(F59/$F$56*100),"-",(F59/$F$56*100))</f>
        <v>-</v>
      </c>
      <c r="K59" s="94"/>
      <c r="L59" s="97"/>
      <c r="M59" s="94" t="e">
        <f t="shared" ref="M59" si="6">+IF(AND($K$22&lt;=5),0,IF(AND($K$22&gt;5,K59&lt;=10),5,IF(AND($K$22&gt;10,$K$22&lt;=15),10,"MAYOR A 15")))</f>
        <v>#VALUE!</v>
      </c>
      <c r="N59" s="97"/>
      <c r="O59" s="94"/>
      <c r="P59" s="97"/>
      <c r="Q59" s="94"/>
      <c r="R59" s="133"/>
      <c r="S59" s="12"/>
    </row>
    <row r="60" spans="2:19" ht="15.75" x14ac:dyDescent="0.25">
      <c r="B60" s="10"/>
      <c r="C60" s="29" t="s">
        <v>14</v>
      </c>
      <c r="D60" s="29">
        <v>29</v>
      </c>
      <c r="E60" s="29" t="s">
        <v>15</v>
      </c>
      <c r="F60" s="51"/>
      <c r="G60" s="30"/>
      <c r="H60" s="52">
        <v>55</v>
      </c>
      <c r="I60" s="31">
        <v>1.2</v>
      </c>
      <c r="J60" s="31" t="str">
        <f t="shared" si="5"/>
        <v>-</v>
      </c>
      <c r="K60" s="31" t="e">
        <f>G60*I60*J60</f>
        <v>#VALUE!</v>
      </c>
      <c r="L60" s="52" t="e">
        <f>IF(K60&gt;15,1,(O60+((P60-O60)*(K60-M60)/(N60-M60))))</f>
        <v>#VALUE!</v>
      </c>
      <c r="M60" s="31" t="e">
        <f>+IF(AND($K$60&lt;=5),0,IF(AND($K$60&gt;5,K60&lt;=10),5,IF(AND($K$60&gt;10,$K$60&lt;=15),10,"MAYOR A 15")))</f>
        <v>#VALUE!</v>
      </c>
      <c r="N60" s="52" t="e">
        <f>IF(AND($K$60&lt;=5),5,IF(AND($K$60&gt;5,$K$60&lt;=10),10,IF(AND($K$60&gt;10,$K$60&lt;=15),15,"MAYOR A 15")))</f>
        <v>#VALUE!</v>
      </c>
      <c r="O60" s="31" t="e">
        <f>+IF(AND($K$60&lt;=5),0,IF(AND($K$60&gt;5,$K$60&lt;=10),0.5,IF(AND($K$60&gt;10,$K$60&lt;=15),0.6,"MAYOR A 15")))</f>
        <v>#VALUE!</v>
      </c>
      <c r="P60" s="52" t="e">
        <f>+IF(AND($K$60&lt;=5),0.5,IF(AND($K$60&gt;5,$K$60&lt;=10),0.6,IF(AND($K$60&gt;10,$K$60&lt;=15),0.76,"MAYOR A 15")))</f>
        <v>#VALUE!</v>
      </c>
      <c r="Q60" s="31" t="e">
        <f>L60*H60</f>
        <v>#VALUE!</v>
      </c>
      <c r="R60" s="133"/>
      <c r="S60" s="12"/>
    </row>
    <row r="61" spans="2:19" ht="15.75" x14ac:dyDescent="0.25">
      <c r="B61" s="10"/>
      <c r="C61" s="104" t="s">
        <v>12</v>
      </c>
      <c r="D61" s="29">
        <v>32</v>
      </c>
      <c r="E61" s="29" t="s">
        <v>25</v>
      </c>
      <c r="F61" s="51"/>
      <c r="G61" s="53"/>
      <c r="H61" s="91">
        <v>55</v>
      </c>
      <c r="I61" s="31">
        <v>1</v>
      </c>
      <c r="J61" s="31" t="str">
        <f t="shared" si="5"/>
        <v>-</v>
      </c>
      <c r="K61" s="89" t="e">
        <f>(G61*I61*J61)+(G62*I62*J62)+(G63*I63*J63)</f>
        <v>#VALUE!</v>
      </c>
      <c r="L61" s="91" t="e">
        <f>IF(K61&gt;15,1,(O61+((P61-O61)*(K61-M61)/(N61-M61))))</f>
        <v>#VALUE!</v>
      </c>
      <c r="M61" s="89" t="e">
        <f>+IF(AND($K$61&lt;=5),0,IF(AND($K$61&gt;5,K61&lt;=10),5,IF(AND($K$61&gt;10,$K$61&lt;=15),10,"MAYOR A 15")))</f>
        <v>#VALUE!</v>
      </c>
      <c r="N61" s="91" t="e">
        <f>IF(AND($K$61&lt;=5),5,IF(AND($K$61&gt;5,$K$61&lt;=10),10,IF(AND($K$61&gt;10,$K$61&lt;=15),15,"MAYOR A 15")))</f>
        <v>#VALUE!</v>
      </c>
      <c r="O61" s="89" t="e">
        <f>+IF(AND($K$61&lt;=5),0,IF(AND($K$61&gt;5,$K$61&lt;=10),0.5,IF(AND($K$61&gt;10,$K$61&lt;=15),0.6,"MAYOR A 15")))</f>
        <v>#VALUE!</v>
      </c>
      <c r="P61" s="91" t="e">
        <f>+IF(AND($K$61&lt;=5),0.5,IF(AND($K$61&gt;5,$K$61&lt;=10),0.6,IF(AND($K$61&gt;10,$K$61&lt;=15),0.76,"MAYOR A 15")))</f>
        <v>#VALUE!</v>
      </c>
      <c r="Q61" s="135"/>
      <c r="R61" s="110" t="e">
        <f>L61*H61</f>
        <v>#VALUE!</v>
      </c>
      <c r="S61" s="12"/>
    </row>
    <row r="62" spans="2:19" ht="15.75" x14ac:dyDescent="0.25">
      <c r="B62" s="10"/>
      <c r="C62" s="104"/>
      <c r="D62" s="29">
        <v>33</v>
      </c>
      <c r="E62" s="29" t="s">
        <v>26</v>
      </c>
      <c r="F62" s="51"/>
      <c r="G62" s="30"/>
      <c r="H62" s="91"/>
      <c r="I62" s="31">
        <v>1</v>
      </c>
      <c r="J62" s="31" t="str">
        <f t="shared" si="5"/>
        <v>-</v>
      </c>
      <c r="K62" s="89"/>
      <c r="L62" s="91"/>
      <c r="M62" s="89"/>
      <c r="N62" s="91"/>
      <c r="O62" s="89"/>
      <c r="P62" s="91"/>
      <c r="Q62" s="135"/>
      <c r="R62" s="110"/>
      <c r="S62" s="12"/>
    </row>
    <row r="63" spans="2:19" ht="15.75" x14ac:dyDescent="0.25">
      <c r="B63" s="10"/>
      <c r="C63" s="104"/>
      <c r="D63" s="29">
        <v>34</v>
      </c>
      <c r="E63" s="29" t="s">
        <v>27</v>
      </c>
      <c r="F63" s="51"/>
      <c r="G63" s="30"/>
      <c r="H63" s="91"/>
      <c r="I63" s="31">
        <v>1</v>
      </c>
      <c r="J63" s="31" t="str">
        <f t="shared" si="5"/>
        <v>-</v>
      </c>
      <c r="K63" s="89"/>
      <c r="L63" s="91"/>
      <c r="M63" s="89"/>
      <c r="N63" s="91"/>
      <c r="O63" s="89"/>
      <c r="P63" s="91"/>
      <c r="Q63" s="135"/>
      <c r="R63" s="110"/>
      <c r="S63" s="12"/>
    </row>
    <row r="64" spans="2:19" ht="15.75" x14ac:dyDescent="0.25">
      <c r="B64" s="10"/>
      <c r="C64" s="104" t="s">
        <v>20</v>
      </c>
      <c r="D64" s="29">
        <v>35</v>
      </c>
      <c r="E64" s="29" t="s">
        <v>22</v>
      </c>
      <c r="F64" s="51"/>
      <c r="G64" s="30"/>
      <c r="H64" s="91">
        <v>45</v>
      </c>
      <c r="I64" s="31">
        <v>1</v>
      </c>
      <c r="J64" s="31" t="str">
        <f t="shared" si="5"/>
        <v>-</v>
      </c>
      <c r="K64" s="89" t="e">
        <f>(G64*I64*J64)+(G65*I65*J65)</f>
        <v>#VALUE!</v>
      </c>
      <c r="L64" s="91" t="e">
        <f>IF(K64&gt;15,1,(O64+((P64-O64)*(K64-M64)/(N64-M64))))</f>
        <v>#VALUE!</v>
      </c>
      <c r="M64" s="89" t="e">
        <f>+IF(AND($K$64&lt;=5),0,IF(AND($K$64&gt;5,K64&lt;=10),5,IF(AND($K$64&gt;10,$K$64&lt;=15),10,"MAYOR A 15")))</f>
        <v>#VALUE!</v>
      </c>
      <c r="N64" s="91" t="e">
        <f>IF(AND($K$64&lt;=5),5,IF(AND($K$64&gt;5,$K$64&lt;=10),10,IF(AND($K$64&gt;10,$K$64&lt;=15),15,"MAYOR A 15")))</f>
        <v>#VALUE!</v>
      </c>
      <c r="O64" s="89" t="e">
        <f>+IF(AND($K$64&lt;=5),0,IF(AND($K$64&gt;5,$K$64&lt;=10),0.5,IF(AND($K$64&gt;10,$K$64&lt;=15),0.6,"MAYOR A 15")))</f>
        <v>#VALUE!</v>
      </c>
      <c r="P64" s="91" t="e">
        <f>+IF(AND($K$64&lt;=5),0.5,IF(AND($K$64&gt;5,$K$64&lt;=10),0.6,IF(AND($K$64&gt;10,$K$64&lt;=15),0.76,"MAYOR A 15")))</f>
        <v>#VALUE!</v>
      </c>
      <c r="Q64" s="135"/>
      <c r="R64" s="110" t="e">
        <f>L64*H64</f>
        <v>#VALUE!</v>
      </c>
      <c r="S64" s="12"/>
    </row>
    <row r="65" spans="2:19" ht="15.75" x14ac:dyDescent="0.25">
      <c r="B65" s="10"/>
      <c r="C65" s="105"/>
      <c r="D65" s="33">
        <v>36</v>
      </c>
      <c r="E65" s="33" t="s">
        <v>4</v>
      </c>
      <c r="F65" s="54"/>
      <c r="G65" s="34"/>
      <c r="H65" s="92"/>
      <c r="I65" s="35">
        <v>1</v>
      </c>
      <c r="J65" s="35" t="str">
        <f t="shared" si="5"/>
        <v>-</v>
      </c>
      <c r="K65" s="90"/>
      <c r="L65" s="92"/>
      <c r="M65" s="90" t="e">
        <f t="shared" ref="M65" si="7">+IF(AND($K$22&lt;=5),0,IF(AND($K$22&gt;5,K65&lt;=10),5,IF(AND($K$22&gt;10,$K$22&lt;=15),10,"MAYOR A 15")))</f>
        <v>#VALUE!</v>
      </c>
      <c r="N65" s="92"/>
      <c r="O65" s="90"/>
      <c r="P65" s="92"/>
      <c r="Q65" s="136"/>
      <c r="R65" s="134"/>
      <c r="S65" s="12"/>
    </row>
    <row r="66" spans="2:19" ht="15.75" x14ac:dyDescent="0.25">
      <c r="B66" s="10"/>
      <c r="C66" s="19"/>
      <c r="D66" s="19"/>
      <c r="E66" s="19"/>
      <c r="F66" s="19"/>
      <c r="G66" s="19"/>
      <c r="H66" s="19"/>
      <c r="I66" s="19"/>
      <c r="J66" s="19"/>
      <c r="K66" s="19"/>
      <c r="L66" s="36" t="s">
        <v>5</v>
      </c>
      <c r="M66" s="37"/>
      <c r="N66" s="37"/>
      <c r="O66" s="37"/>
      <c r="P66" s="37"/>
      <c r="Q66" s="38" t="e">
        <f>100-(Q58+Q60)</f>
        <v>#VALUE!</v>
      </c>
      <c r="R66" s="39" t="e">
        <f>100-(R61+R64)</f>
        <v>#VALUE!</v>
      </c>
      <c r="S66" s="12"/>
    </row>
    <row r="67" spans="2:19" ht="15.75" x14ac:dyDescent="0.25">
      <c r="B67" s="10"/>
      <c r="C67" s="19"/>
      <c r="D67" s="19"/>
      <c r="E67" s="19"/>
      <c r="F67" s="19"/>
      <c r="G67" s="19"/>
      <c r="H67" s="19"/>
      <c r="I67" s="19"/>
      <c r="J67" s="19"/>
      <c r="K67" s="19"/>
      <c r="L67" s="40" t="s">
        <v>6</v>
      </c>
      <c r="M67" s="41"/>
      <c r="N67" s="41"/>
      <c r="O67" s="41"/>
      <c r="P67" s="41"/>
      <c r="Q67" s="41" t="e">
        <f>IF(AND(Q66&gt;90,R66&gt;90),5,IF(AND(Q66&gt;75,Q66&lt;=90,R66&gt;90),4,IF(AND(Q66&gt;45,Q66&lt;=75,R66&gt;90),3,IF(AND(Q66&gt;25,Q66&lt;=45,R66&gt;90),3,IF(AND(Q66&lt;=25,R66&gt;90),2,IF(AND(Q66&gt;90,R66&gt;75,R66&lt;=90),4,IF(AND(Q66&gt;75,Q66&lt;=90,R66&gt;75,R66&lt;=90),3,IF(AND(Q66&gt;45,Q66&lt;=75,R66&gt;75,R66&lt;=90),3,IF(AND(Q66&gt;25,Q66&lt;=45,R66&gt;75,R66&lt;=90),2,IF(AND(Q66&lt;=25,R66&gt;75,R66&lt;=90),2,IF(AND(Q66&gt;90,R66&gt;45,R66&lt;=75),4,IF(AND(Q66&gt;75,Q66&lt;=90,R66&gt;45,R66&lt;=75),3,IF(AND(Q66&gt;45,Q66&lt;=75,R66&gt;45,R66&lt;=75),3,IF(AND(Q66&gt;25,Q66&lt;=45,R66&gt;45,R66&lt;=75),2,IF(AND(Q66&lt;=25,R66&gt;45,R66&lt;=75),1,IF(AND(Q66&gt;90,R66&gt;25,R66&lt;=45),3,IF(AND(Q66&gt;75,Q66&lt;=90,R66&gt;25,R66&lt;=45),3,IF(AND(Q66&gt;45,Q66&lt;=75,R66&gt;25,R66&lt;=45),2,IF(AND(Q66&gt;25,Q66&lt;=45,R66&gt;25,R66&lt;=45),2,IF(AND(Q66&lt;=25,R66&gt;25,R66&lt;=45),1,IF(AND(Q66&gt;90,R66&lt;=25),2,IF(AND(Q66&gt;75,Q66&lt;=90,R66&lt;=25),2,IF(AND(Q66&gt;45,Q66&lt;=75,R66&lt;=25),1,IF(AND(Q66&gt;25,Q66&lt;=45,R66&lt;=25),1,IF(AND(Q66&lt;=25,R66&lt;=25),1,0)))))))))))))))))))))))))</f>
        <v>#VALUE!</v>
      </c>
      <c r="R67" s="42" t="e">
        <f>IF(AND(Q67&gt;=4,Q67&lt;=5),"bueno",IF(AND(Q67&gt;=3,Q67&lt;=3.9),"regular",IF(AND(Q67&gt;=1,Q67&lt;=2.9),"malo","muy malo")))</f>
        <v>#VALUE!</v>
      </c>
      <c r="S67" s="12"/>
    </row>
    <row r="68" spans="2:19" ht="15.75" x14ac:dyDescent="0.25">
      <c r="B68" s="10"/>
      <c r="C68" s="19"/>
      <c r="D68" s="19"/>
      <c r="E68" s="19"/>
      <c r="F68" s="19"/>
      <c r="G68" s="19"/>
      <c r="H68" s="19"/>
      <c r="I68" s="19"/>
      <c r="J68" s="19"/>
      <c r="K68" s="19"/>
      <c r="L68" s="55"/>
      <c r="M68" s="55"/>
      <c r="N68" s="55"/>
      <c r="O68" s="55"/>
      <c r="P68" s="55"/>
      <c r="Q68" s="55"/>
      <c r="R68" s="55"/>
      <c r="S68" s="12"/>
    </row>
    <row r="69" spans="2:19" ht="45" x14ac:dyDescent="0.25">
      <c r="B69" s="10"/>
      <c r="C69" s="19"/>
      <c r="D69" s="19"/>
      <c r="E69" s="56" t="s">
        <v>69</v>
      </c>
      <c r="F69" s="56" t="s">
        <v>38</v>
      </c>
      <c r="G69" s="56" t="s">
        <v>39</v>
      </c>
      <c r="H69" s="56" t="s">
        <v>40</v>
      </c>
      <c r="I69" s="56" t="s">
        <v>41</v>
      </c>
      <c r="J69" s="57" t="s">
        <v>70</v>
      </c>
      <c r="K69" s="19"/>
      <c r="L69" s="55"/>
      <c r="M69" s="55"/>
      <c r="N69" s="55"/>
      <c r="O69" s="55"/>
      <c r="P69" s="55"/>
      <c r="Q69" s="55"/>
      <c r="R69" s="55"/>
      <c r="S69" s="12"/>
    </row>
    <row r="70" spans="2:19" ht="15.75" x14ac:dyDescent="0.25">
      <c r="B70" s="10"/>
      <c r="C70" s="19"/>
      <c r="D70" s="19"/>
      <c r="E70" s="58" t="s">
        <v>59</v>
      </c>
      <c r="F70" s="59" t="e">
        <f>+F16/(F16+F31)</f>
        <v>#DIV/0!</v>
      </c>
      <c r="G70" s="60" t="e">
        <f>1-F70</f>
        <v>#DIV/0!</v>
      </c>
      <c r="H70" s="61">
        <v>0</v>
      </c>
      <c r="I70" s="60">
        <v>0</v>
      </c>
      <c r="J70" s="62" t="e">
        <f>ROUND(($F$70*$Q$30+($G$70*$Q$41)), 0)</f>
        <v>#DIV/0!</v>
      </c>
      <c r="K70" s="19"/>
      <c r="L70" s="55"/>
      <c r="M70" s="55"/>
      <c r="N70" s="55"/>
      <c r="O70" s="55"/>
      <c r="P70" s="55"/>
      <c r="Q70" s="55"/>
      <c r="R70" s="55"/>
      <c r="S70" s="12"/>
    </row>
    <row r="71" spans="2:19" ht="15.75" x14ac:dyDescent="0.25">
      <c r="B71" s="10"/>
      <c r="C71" s="19"/>
      <c r="D71" s="19"/>
      <c r="E71" s="63" t="s">
        <v>60</v>
      </c>
      <c r="F71" s="64" t="e">
        <f>+F16/(F16+F42)</f>
        <v>#DIV/0!</v>
      </c>
      <c r="G71" s="65">
        <v>0</v>
      </c>
      <c r="H71" s="66" t="e">
        <f>1-F71</f>
        <v>#DIV/0!</v>
      </c>
      <c r="I71" s="65">
        <v>0</v>
      </c>
      <c r="J71" s="62" t="e">
        <f>ROUND(($F$71*$Q$30+($H$71*$Q$55)), 0)</f>
        <v>#DIV/0!</v>
      </c>
      <c r="K71" s="19"/>
      <c r="L71" s="55"/>
      <c r="M71" s="55"/>
      <c r="N71" s="55"/>
      <c r="O71" s="55"/>
      <c r="P71" s="55"/>
      <c r="Q71" s="55"/>
      <c r="R71" s="55"/>
      <c r="S71" s="12"/>
    </row>
    <row r="72" spans="2:19" ht="15.75" x14ac:dyDescent="0.25">
      <c r="B72" s="10"/>
      <c r="C72" s="19"/>
      <c r="D72" s="19"/>
      <c r="E72" s="63" t="s">
        <v>61</v>
      </c>
      <c r="F72" s="64" t="e">
        <f>+F16/(F16+F56)</f>
        <v>#DIV/0!</v>
      </c>
      <c r="G72" s="65">
        <v>0</v>
      </c>
      <c r="H72" s="66">
        <v>0</v>
      </c>
      <c r="I72" s="65" t="e">
        <f>1-F72</f>
        <v>#DIV/0!</v>
      </c>
      <c r="J72" s="62" t="e">
        <f>ROUND(($F$72*$Q$30+($I$72*$Q$67)), 0)</f>
        <v>#DIV/0!</v>
      </c>
      <c r="K72" s="19"/>
      <c r="L72" s="55"/>
      <c r="M72" s="55"/>
      <c r="N72" s="55"/>
      <c r="O72" s="55"/>
      <c r="P72" s="55"/>
      <c r="Q72" s="55"/>
      <c r="R72" s="55"/>
      <c r="S72" s="12"/>
    </row>
    <row r="73" spans="2:19" ht="15.75" x14ac:dyDescent="0.25">
      <c r="B73" s="10"/>
      <c r="C73" s="19"/>
      <c r="D73" s="19"/>
      <c r="E73" s="63" t="s">
        <v>62</v>
      </c>
      <c r="F73" s="66">
        <v>0</v>
      </c>
      <c r="G73" s="67" t="e">
        <f>+F31/(F31+F42)</f>
        <v>#DIV/0!</v>
      </c>
      <c r="H73" s="66" t="e">
        <f>1-G73</f>
        <v>#DIV/0!</v>
      </c>
      <c r="I73" s="65">
        <v>0</v>
      </c>
      <c r="J73" s="62" t="e">
        <f>ROUND(($G$73*$Q$41+($H$73*$Q$55)), 0)</f>
        <v>#DIV/0!</v>
      </c>
      <c r="K73" s="19"/>
      <c r="L73" s="55"/>
      <c r="M73" s="55"/>
      <c r="N73" s="55"/>
      <c r="O73" s="55"/>
      <c r="P73" s="55"/>
      <c r="Q73" s="55"/>
      <c r="R73" s="55"/>
      <c r="S73" s="12"/>
    </row>
    <row r="74" spans="2:19" ht="15.75" x14ac:dyDescent="0.25">
      <c r="B74" s="10"/>
      <c r="C74" s="19"/>
      <c r="D74" s="19"/>
      <c r="E74" s="63" t="s">
        <v>63</v>
      </c>
      <c r="F74" s="66">
        <v>0</v>
      </c>
      <c r="G74" s="67" t="e">
        <f>+F31/(F31+F56)</f>
        <v>#DIV/0!</v>
      </c>
      <c r="H74" s="66">
        <v>0</v>
      </c>
      <c r="I74" s="65" t="e">
        <f>1-G74</f>
        <v>#DIV/0!</v>
      </c>
      <c r="J74" s="62" t="e">
        <f>ROUND(($G$74*$Q$41+($I$74*$Q$67)), 0)</f>
        <v>#DIV/0!</v>
      </c>
      <c r="K74" s="19"/>
      <c r="L74" s="55"/>
      <c r="M74" s="55"/>
      <c r="N74" s="55"/>
      <c r="O74" s="55"/>
      <c r="P74" s="55"/>
      <c r="Q74" s="55"/>
      <c r="R74" s="55"/>
      <c r="S74" s="12"/>
    </row>
    <row r="75" spans="2:19" ht="15.75" x14ac:dyDescent="0.25">
      <c r="B75" s="10"/>
      <c r="C75" s="19"/>
      <c r="D75" s="19"/>
      <c r="E75" s="63" t="s">
        <v>64</v>
      </c>
      <c r="F75" s="66">
        <v>0</v>
      </c>
      <c r="G75" s="65">
        <v>0</v>
      </c>
      <c r="H75" s="64" t="e">
        <f>+F42/(F42+F56)</f>
        <v>#DIV/0!</v>
      </c>
      <c r="I75" s="65" t="e">
        <f>1-H75</f>
        <v>#DIV/0!</v>
      </c>
      <c r="J75" s="62" t="e">
        <f>ROUND(($H$75*$Q$55+($I$75*$Q$67)), 0)</f>
        <v>#DIV/0!</v>
      </c>
      <c r="K75" s="19"/>
      <c r="L75" s="55"/>
      <c r="M75" s="55"/>
      <c r="N75" s="55"/>
      <c r="O75" s="55"/>
      <c r="P75" s="55"/>
      <c r="Q75" s="55"/>
      <c r="R75" s="55"/>
      <c r="S75" s="12"/>
    </row>
    <row r="76" spans="2:19" ht="15.75" x14ac:dyDescent="0.25">
      <c r="B76" s="10"/>
      <c r="C76" s="19"/>
      <c r="D76" s="19"/>
      <c r="E76" s="63" t="s">
        <v>65</v>
      </c>
      <c r="F76" s="64" t="e">
        <f>+F16/(F16+F31+F42)</f>
        <v>#DIV/0!</v>
      </c>
      <c r="G76" s="67" t="e">
        <f>+F31/(F31+F16+F42)</f>
        <v>#DIV/0!</v>
      </c>
      <c r="H76" s="64" t="e">
        <f>+F42/(F16+F31+F42)</f>
        <v>#DIV/0!</v>
      </c>
      <c r="I76" s="65">
        <v>0</v>
      </c>
      <c r="J76" s="62" t="e">
        <f>ROUND(($F$76*$Q$30+($G$76*$Q$41)+($H$76*$Q$55)), 0)</f>
        <v>#DIV/0!</v>
      </c>
      <c r="K76" s="19"/>
      <c r="L76" s="55"/>
      <c r="M76" s="55"/>
      <c r="N76" s="55"/>
      <c r="O76" s="55"/>
      <c r="P76" s="55"/>
      <c r="Q76" s="55"/>
      <c r="R76" s="55"/>
      <c r="S76" s="12"/>
    </row>
    <row r="77" spans="2:19" ht="15.75" x14ac:dyDescent="0.25">
      <c r="B77" s="10"/>
      <c r="C77" s="19"/>
      <c r="D77" s="19"/>
      <c r="E77" s="63" t="s">
        <v>66</v>
      </c>
      <c r="F77" s="64" t="e">
        <f>+F16/(F16+F31+F56)</f>
        <v>#DIV/0!</v>
      </c>
      <c r="G77" s="67" t="e">
        <f>+F31/(F16+F31+F56)</f>
        <v>#DIV/0!</v>
      </c>
      <c r="H77" s="66">
        <v>0</v>
      </c>
      <c r="I77" s="67" t="e">
        <f>+F56/(F56+F31+F16)</f>
        <v>#DIV/0!</v>
      </c>
      <c r="J77" s="62" t="e">
        <f>ROUND(($F$77*$Q$30+($G$77*$Q$41)+($I$77*$Q$67)), 0)</f>
        <v>#DIV/0!</v>
      </c>
      <c r="K77" s="19"/>
      <c r="L77" s="55"/>
      <c r="M77" s="55"/>
      <c r="N77" s="55"/>
      <c r="O77" s="55"/>
      <c r="P77" s="55"/>
      <c r="Q77" s="55"/>
      <c r="R77" s="55"/>
      <c r="S77" s="12"/>
    </row>
    <row r="78" spans="2:19" ht="15.75" x14ac:dyDescent="0.25">
      <c r="B78" s="10"/>
      <c r="C78" s="19"/>
      <c r="D78" s="19"/>
      <c r="E78" s="63" t="s">
        <v>67</v>
      </c>
      <c r="F78" s="66" t="e">
        <f>+F16/(F16+F42+F56)</f>
        <v>#DIV/0!</v>
      </c>
      <c r="G78" s="65">
        <v>0</v>
      </c>
      <c r="H78" s="66" t="e">
        <f>+F42/(F42+F56+F16)</f>
        <v>#DIV/0!</v>
      </c>
      <c r="I78" s="65" t="e">
        <f>+F56/(F16+F42+F56)</f>
        <v>#DIV/0!</v>
      </c>
      <c r="J78" s="62" t="e">
        <f>ROUND(($F$78*$Q$30+($H$78*$Q$55)+($I$78*$Q$67)), 0)</f>
        <v>#DIV/0!</v>
      </c>
      <c r="K78" s="19"/>
      <c r="L78" s="55"/>
      <c r="M78" s="55"/>
      <c r="N78" s="55"/>
      <c r="O78" s="55"/>
      <c r="P78" s="55"/>
      <c r="Q78" s="55"/>
      <c r="R78" s="55"/>
      <c r="S78" s="12"/>
    </row>
    <row r="79" spans="2:19" ht="15.75" x14ac:dyDescent="0.25">
      <c r="B79" s="10"/>
      <c r="C79" s="19"/>
      <c r="D79" s="19"/>
      <c r="E79" s="63" t="s">
        <v>68</v>
      </c>
      <c r="F79" s="66">
        <v>0</v>
      </c>
      <c r="G79" s="65" t="e">
        <f>+F31/(F31+F42+F56)</f>
        <v>#DIV/0!</v>
      </c>
      <c r="H79" s="66" t="e">
        <f>+F42/(F42+F31+F56)</f>
        <v>#DIV/0!</v>
      </c>
      <c r="I79" s="65" t="e">
        <f>+F56/(F56+F42+F31)</f>
        <v>#DIV/0!</v>
      </c>
      <c r="J79" s="62" t="e">
        <f>ROUND(($G$79*$Q$41+($H$79*$Q$55)+($I$79*$Q$67)), 0)</f>
        <v>#DIV/0!</v>
      </c>
      <c r="K79" s="19"/>
      <c r="L79" s="55"/>
      <c r="M79" s="55"/>
      <c r="N79" s="55"/>
      <c r="O79" s="55"/>
      <c r="P79" s="55"/>
      <c r="Q79" s="55"/>
      <c r="R79" s="55"/>
      <c r="S79" s="12"/>
    </row>
    <row r="80" spans="2:19" ht="15.75" x14ac:dyDescent="0.25">
      <c r="B80" s="10"/>
      <c r="C80" s="19"/>
      <c r="D80" s="19"/>
      <c r="E80" s="63" t="s">
        <v>74</v>
      </c>
      <c r="F80" s="66" t="e">
        <f>+F16/(F16+F31+F42+F56)</f>
        <v>#DIV/0!</v>
      </c>
      <c r="G80" s="65" t="e">
        <f>+F31/(F31+F16+F42+F56)</f>
        <v>#DIV/0!</v>
      </c>
      <c r="H80" s="66" t="e">
        <f>+F42/(F16+F31+F42+F56)</f>
        <v>#DIV/0!</v>
      </c>
      <c r="I80" s="65" t="e">
        <f>+(F56/(F16+F31+F42+F56))</f>
        <v>#DIV/0!</v>
      </c>
      <c r="J80" s="62" t="e">
        <f>ROUND(($F$80*$Q$30+($G$80*$Q$41)+($H$80*$Q$55)+($I$80*$Q$67)), 0)</f>
        <v>#DIV/0!</v>
      </c>
      <c r="K80" s="19"/>
      <c r="L80" s="55"/>
      <c r="M80" s="55"/>
      <c r="N80" s="55"/>
      <c r="O80" s="55"/>
      <c r="P80" s="55"/>
      <c r="Q80" s="55"/>
      <c r="R80" s="55"/>
      <c r="S80" s="12"/>
    </row>
    <row r="81" spans="2:19" ht="15.75" x14ac:dyDescent="0.25">
      <c r="B81" s="10"/>
      <c r="C81" s="19"/>
      <c r="D81" s="19"/>
      <c r="E81" s="68" t="s">
        <v>75</v>
      </c>
      <c r="F81" s="69" t="s">
        <v>78</v>
      </c>
      <c r="G81" s="70" t="s">
        <v>78</v>
      </c>
      <c r="H81" s="70" t="s">
        <v>78</v>
      </c>
      <c r="I81" s="70" t="s">
        <v>78</v>
      </c>
      <c r="J81" s="71" t="e">
        <f>+Q67+Q55+Q41+Q30</f>
        <v>#VALUE!</v>
      </c>
      <c r="K81" s="19"/>
      <c r="L81" s="55"/>
      <c r="M81" s="55"/>
      <c r="N81" s="55"/>
      <c r="O81" s="55"/>
      <c r="P81" s="55"/>
      <c r="Q81" s="55"/>
      <c r="R81" s="55"/>
      <c r="S81" s="12"/>
    </row>
    <row r="82" spans="2:19" ht="15.75" x14ac:dyDescent="0.25">
      <c r="B82" s="10"/>
      <c r="C82" s="19"/>
      <c r="D82" s="19"/>
      <c r="E82" s="4"/>
      <c r="F82" s="4"/>
      <c r="G82" s="4"/>
      <c r="H82" s="4"/>
      <c r="I82" s="4"/>
      <c r="J82" s="4"/>
      <c r="K82" s="19"/>
      <c r="L82" s="55"/>
      <c r="M82" s="55"/>
      <c r="N82" s="55"/>
      <c r="O82" s="55"/>
      <c r="P82" s="55"/>
      <c r="Q82" s="55"/>
      <c r="R82" s="55"/>
      <c r="S82" s="12"/>
    </row>
    <row r="83" spans="2:19" ht="15.75" x14ac:dyDescent="0.25">
      <c r="B83" s="10"/>
      <c r="C83" s="123" t="s">
        <v>58</v>
      </c>
      <c r="D83" s="124"/>
      <c r="E83" s="124"/>
      <c r="F83" s="124"/>
      <c r="G83" s="124"/>
      <c r="H83" s="124"/>
      <c r="I83" s="124"/>
      <c r="J83" s="124"/>
      <c r="K83" s="125"/>
      <c r="L83" s="55"/>
      <c r="M83" s="55"/>
      <c r="N83" s="55"/>
      <c r="O83" s="55"/>
      <c r="P83" s="55"/>
      <c r="Q83" s="55"/>
      <c r="R83" s="55"/>
      <c r="S83" s="12"/>
    </row>
    <row r="84" spans="2:19" ht="15.75" x14ac:dyDescent="0.25">
      <c r="B84" s="10"/>
      <c r="C84" s="126"/>
      <c r="D84" s="127"/>
      <c r="E84" s="127"/>
      <c r="F84" s="127"/>
      <c r="G84" s="127"/>
      <c r="H84" s="127"/>
      <c r="I84" s="127"/>
      <c r="J84" s="127"/>
      <c r="K84" s="128"/>
      <c r="L84" s="55"/>
      <c r="M84" s="55"/>
      <c r="N84" s="55"/>
      <c r="O84" s="55"/>
      <c r="P84" s="55"/>
      <c r="Q84" s="55"/>
      <c r="R84" s="55"/>
      <c r="S84" s="12"/>
    </row>
    <row r="85" spans="2:19" s="4" customFormat="1" ht="15.75" x14ac:dyDescent="0.25">
      <c r="B85" s="10"/>
      <c r="C85" s="129"/>
      <c r="D85" s="130"/>
      <c r="E85" s="130"/>
      <c r="F85" s="130"/>
      <c r="G85" s="130"/>
      <c r="H85" s="130"/>
      <c r="I85" s="130"/>
      <c r="J85" s="130"/>
      <c r="K85" s="131"/>
      <c r="L85" s="55"/>
      <c r="M85" s="55"/>
      <c r="N85" s="55"/>
      <c r="O85" s="55"/>
      <c r="P85" s="55"/>
      <c r="Q85" s="55"/>
      <c r="R85" s="55"/>
      <c r="S85" s="12"/>
    </row>
    <row r="86" spans="2:19" ht="7.5" customHeight="1" x14ac:dyDescent="0.25">
      <c r="B86" s="10"/>
      <c r="C86" s="19"/>
      <c r="D86" s="19"/>
      <c r="E86" s="4"/>
      <c r="F86" s="4"/>
      <c r="G86" s="4"/>
      <c r="H86" s="4"/>
      <c r="I86" s="4"/>
      <c r="J86" s="4"/>
      <c r="K86" s="19"/>
      <c r="L86" s="55"/>
      <c r="M86" s="55"/>
      <c r="N86" s="55"/>
      <c r="O86" s="55"/>
      <c r="P86" s="55"/>
      <c r="Q86" s="55"/>
      <c r="R86" s="55"/>
      <c r="S86" s="12"/>
    </row>
    <row r="87" spans="2:19" s="4" customFormat="1" ht="20.25" x14ac:dyDescent="0.25">
      <c r="B87" s="10"/>
      <c r="C87" s="98" t="s">
        <v>80</v>
      </c>
      <c r="D87" s="99"/>
      <c r="E87" s="99"/>
      <c r="F87" s="99"/>
      <c r="G87" s="99"/>
      <c r="H87" s="99"/>
      <c r="I87" s="99"/>
      <c r="J87" s="99"/>
      <c r="K87" s="99"/>
      <c r="L87" s="99"/>
      <c r="M87" s="99"/>
      <c r="N87" s="99"/>
      <c r="O87" s="99"/>
      <c r="P87" s="99"/>
      <c r="Q87" s="99"/>
      <c r="R87" s="100"/>
      <c r="S87" s="12"/>
    </row>
    <row r="88" spans="2:19" s="4" customFormat="1" ht="6" customHeight="1" x14ac:dyDescent="0.25">
      <c r="B88" s="10"/>
      <c r="C88" s="19"/>
      <c r="D88" s="19"/>
      <c r="E88" s="19"/>
      <c r="F88" s="19"/>
      <c r="G88" s="19"/>
      <c r="H88" s="19"/>
      <c r="I88" s="19"/>
      <c r="J88" s="19"/>
      <c r="K88" s="19"/>
      <c r="L88" s="55"/>
      <c r="M88" s="55"/>
      <c r="N88" s="55"/>
      <c r="O88" s="55"/>
      <c r="P88" s="55"/>
      <c r="Q88" s="55"/>
      <c r="R88" s="55"/>
      <c r="S88" s="12"/>
    </row>
    <row r="89" spans="2:19" s="4" customFormat="1" ht="15.75" x14ac:dyDescent="0.25">
      <c r="B89" s="10"/>
      <c r="C89" s="17" t="s">
        <v>82</v>
      </c>
      <c r="D89" s="72"/>
      <c r="E89" s="17" t="s">
        <v>81</v>
      </c>
      <c r="F89" s="17" t="s">
        <v>83</v>
      </c>
      <c r="G89" s="19"/>
      <c r="H89" s="17" t="s">
        <v>88</v>
      </c>
      <c r="I89" s="145" t="s">
        <v>81</v>
      </c>
      <c r="J89" s="146"/>
      <c r="K89" s="147"/>
      <c r="L89" s="145" t="s">
        <v>83</v>
      </c>
      <c r="M89" s="146"/>
      <c r="N89" s="146"/>
      <c r="O89" s="146"/>
      <c r="P89" s="146"/>
      <c r="Q89" s="147"/>
      <c r="S89" s="12"/>
    </row>
    <row r="90" spans="2:19" s="4" customFormat="1" ht="15" x14ac:dyDescent="0.25">
      <c r="B90" s="10"/>
      <c r="C90" s="73">
        <v>1</v>
      </c>
      <c r="D90" s="74"/>
      <c r="E90" s="75"/>
      <c r="F90" s="76"/>
      <c r="G90" s="19"/>
      <c r="H90" s="73">
        <v>11</v>
      </c>
      <c r="I90" s="143"/>
      <c r="J90" s="143"/>
      <c r="K90" s="143"/>
      <c r="L90" s="143"/>
      <c r="M90" s="143"/>
      <c r="N90" s="143"/>
      <c r="O90" s="143" t="s">
        <v>86</v>
      </c>
      <c r="P90" s="143" t="s">
        <v>87</v>
      </c>
      <c r="Q90" s="144"/>
      <c r="S90" s="12"/>
    </row>
    <row r="91" spans="2:19" s="4" customFormat="1" ht="15.75" x14ac:dyDescent="0.25">
      <c r="B91" s="10"/>
      <c r="C91" s="77">
        <v>2</v>
      </c>
      <c r="D91" s="78"/>
      <c r="E91" s="79"/>
      <c r="F91" s="80"/>
      <c r="G91" s="19"/>
      <c r="H91" s="77">
        <v>12</v>
      </c>
      <c r="I91" s="170"/>
      <c r="J91" s="170"/>
      <c r="K91" s="170"/>
      <c r="L91" s="170"/>
      <c r="M91" s="170"/>
      <c r="N91" s="170"/>
      <c r="O91" s="170" t="s">
        <v>86</v>
      </c>
      <c r="P91" s="170" t="s">
        <v>87</v>
      </c>
      <c r="Q91" s="171"/>
      <c r="R91" s="55"/>
      <c r="S91" s="12"/>
    </row>
    <row r="92" spans="2:19" s="4" customFormat="1" ht="15.75" x14ac:dyDescent="0.25">
      <c r="B92" s="10"/>
      <c r="C92" s="77">
        <v>3</v>
      </c>
      <c r="D92" s="78"/>
      <c r="E92" s="79"/>
      <c r="F92" s="80"/>
      <c r="G92" s="19"/>
      <c r="H92" s="77">
        <v>13</v>
      </c>
      <c r="I92" s="170"/>
      <c r="J92" s="170"/>
      <c r="K92" s="170"/>
      <c r="L92" s="170"/>
      <c r="M92" s="170"/>
      <c r="N92" s="170"/>
      <c r="O92" s="170" t="s">
        <v>86</v>
      </c>
      <c r="P92" s="170" t="s">
        <v>87</v>
      </c>
      <c r="Q92" s="171"/>
      <c r="R92" s="55"/>
      <c r="S92" s="12"/>
    </row>
    <row r="93" spans="2:19" s="4" customFormat="1" ht="15.75" x14ac:dyDescent="0.25">
      <c r="B93" s="10"/>
      <c r="C93" s="77">
        <v>4</v>
      </c>
      <c r="D93" s="78"/>
      <c r="E93" s="79"/>
      <c r="F93" s="80"/>
      <c r="G93" s="19"/>
      <c r="H93" s="77">
        <v>14</v>
      </c>
      <c r="I93" s="170"/>
      <c r="J93" s="170"/>
      <c r="K93" s="170"/>
      <c r="L93" s="170"/>
      <c r="M93" s="170"/>
      <c r="N93" s="170"/>
      <c r="O93" s="170" t="s">
        <v>86</v>
      </c>
      <c r="P93" s="170" t="s">
        <v>87</v>
      </c>
      <c r="Q93" s="171"/>
      <c r="R93" s="55"/>
      <c r="S93" s="12"/>
    </row>
    <row r="94" spans="2:19" s="4" customFormat="1" ht="15.75" x14ac:dyDescent="0.25">
      <c r="B94" s="10"/>
      <c r="C94" s="77">
        <v>5</v>
      </c>
      <c r="D94" s="78"/>
      <c r="E94" s="79"/>
      <c r="F94" s="80"/>
      <c r="G94" s="19"/>
      <c r="H94" s="77">
        <v>15</v>
      </c>
      <c r="I94" s="170"/>
      <c r="J94" s="170"/>
      <c r="K94" s="170"/>
      <c r="L94" s="170"/>
      <c r="M94" s="170"/>
      <c r="N94" s="170"/>
      <c r="O94" s="170" t="s">
        <v>86</v>
      </c>
      <c r="P94" s="170" t="s">
        <v>87</v>
      </c>
      <c r="Q94" s="171"/>
      <c r="R94" s="55"/>
      <c r="S94" s="12"/>
    </row>
    <row r="95" spans="2:19" s="4" customFormat="1" ht="15.75" x14ac:dyDescent="0.25">
      <c r="B95" s="10"/>
      <c r="C95" s="77">
        <v>6</v>
      </c>
      <c r="D95" s="78"/>
      <c r="E95" s="79"/>
      <c r="F95" s="80"/>
      <c r="G95" s="19"/>
      <c r="H95" s="77">
        <v>16</v>
      </c>
      <c r="I95" s="170"/>
      <c r="J95" s="170"/>
      <c r="K95" s="170"/>
      <c r="L95" s="170"/>
      <c r="M95" s="170"/>
      <c r="N95" s="170"/>
      <c r="O95" s="170" t="s">
        <v>86</v>
      </c>
      <c r="P95" s="170" t="s">
        <v>87</v>
      </c>
      <c r="Q95" s="171"/>
      <c r="R95" s="55"/>
      <c r="S95" s="12"/>
    </row>
    <row r="96" spans="2:19" s="4" customFormat="1" ht="15.75" x14ac:dyDescent="0.25">
      <c r="B96" s="10"/>
      <c r="C96" s="77">
        <v>7</v>
      </c>
      <c r="D96" s="78"/>
      <c r="E96" s="79"/>
      <c r="F96" s="80"/>
      <c r="G96" s="19"/>
      <c r="H96" s="77">
        <v>17</v>
      </c>
      <c r="I96" s="170"/>
      <c r="J96" s="170"/>
      <c r="K96" s="170"/>
      <c r="L96" s="170"/>
      <c r="M96" s="170"/>
      <c r="N96" s="170"/>
      <c r="O96" s="170" t="s">
        <v>86</v>
      </c>
      <c r="P96" s="170" t="s">
        <v>87</v>
      </c>
      <c r="Q96" s="171"/>
      <c r="R96" s="55"/>
      <c r="S96" s="12"/>
    </row>
    <row r="97" spans="2:19" s="4" customFormat="1" ht="15.75" x14ac:dyDescent="0.25">
      <c r="B97" s="10"/>
      <c r="C97" s="77">
        <v>8</v>
      </c>
      <c r="D97" s="78"/>
      <c r="E97" s="79"/>
      <c r="F97" s="80"/>
      <c r="G97" s="19"/>
      <c r="H97" s="77">
        <v>18</v>
      </c>
      <c r="I97" s="170"/>
      <c r="J97" s="170"/>
      <c r="K97" s="170"/>
      <c r="L97" s="170"/>
      <c r="M97" s="170"/>
      <c r="N97" s="170"/>
      <c r="O97" s="170" t="s">
        <v>86</v>
      </c>
      <c r="P97" s="170" t="s">
        <v>87</v>
      </c>
      <c r="Q97" s="171"/>
      <c r="R97" s="55"/>
      <c r="S97" s="12"/>
    </row>
    <row r="98" spans="2:19" s="4" customFormat="1" ht="15.75" x14ac:dyDescent="0.25">
      <c r="B98" s="10"/>
      <c r="C98" s="77">
        <v>9</v>
      </c>
      <c r="D98" s="78"/>
      <c r="E98" s="79"/>
      <c r="F98" s="80"/>
      <c r="G98" s="19"/>
      <c r="H98" s="77">
        <v>19</v>
      </c>
      <c r="I98" s="170"/>
      <c r="J98" s="170"/>
      <c r="K98" s="170"/>
      <c r="L98" s="170"/>
      <c r="M98" s="170"/>
      <c r="N98" s="170"/>
      <c r="O98" s="170" t="s">
        <v>86</v>
      </c>
      <c r="P98" s="170" t="s">
        <v>87</v>
      </c>
      <c r="Q98" s="171"/>
      <c r="R98" s="55"/>
      <c r="S98" s="12"/>
    </row>
    <row r="99" spans="2:19" s="4" customFormat="1" ht="15.75" x14ac:dyDescent="0.25">
      <c r="B99" s="10"/>
      <c r="C99" s="81">
        <v>10</v>
      </c>
      <c r="D99" s="82"/>
      <c r="E99" s="83"/>
      <c r="F99" s="84"/>
      <c r="G99" s="85"/>
      <c r="H99" s="81">
        <v>20</v>
      </c>
      <c r="I99" s="141"/>
      <c r="J99" s="141"/>
      <c r="K99" s="141"/>
      <c r="L99" s="141"/>
      <c r="M99" s="141"/>
      <c r="N99" s="141"/>
      <c r="O99" s="141" t="s">
        <v>86</v>
      </c>
      <c r="P99" s="141" t="s">
        <v>87</v>
      </c>
      <c r="Q99" s="172"/>
      <c r="R99" s="55"/>
      <c r="S99" s="12"/>
    </row>
    <row r="100" spans="2:19" s="4" customFormat="1" ht="7.5" customHeight="1" x14ac:dyDescent="0.25">
      <c r="B100" s="10"/>
      <c r="C100" s="19"/>
      <c r="D100" s="19"/>
      <c r="E100" s="19"/>
      <c r="F100" s="19"/>
      <c r="G100" s="19"/>
      <c r="H100" s="19"/>
      <c r="I100" s="19"/>
      <c r="J100" s="19"/>
      <c r="K100" s="19"/>
      <c r="L100" s="55"/>
      <c r="M100" s="55"/>
      <c r="N100" s="55"/>
      <c r="O100" s="55"/>
      <c r="P100" s="55"/>
      <c r="Q100" s="55"/>
      <c r="R100" s="55"/>
      <c r="S100" s="12"/>
    </row>
    <row r="101" spans="2:19" s="4" customFormat="1" ht="18" x14ac:dyDescent="0.25">
      <c r="B101" s="10"/>
      <c r="C101" s="186" t="s">
        <v>90</v>
      </c>
      <c r="D101" s="186"/>
      <c r="E101" s="186"/>
      <c r="F101" s="186"/>
      <c r="G101" s="186"/>
      <c r="H101" s="186"/>
      <c r="I101" s="186"/>
      <c r="J101" s="186"/>
      <c r="K101" s="186"/>
      <c r="L101" s="186"/>
      <c r="M101" s="186"/>
      <c r="N101" s="186"/>
      <c r="O101" s="186"/>
      <c r="P101" s="186"/>
      <c r="Q101" s="186"/>
      <c r="R101" s="186"/>
      <c r="S101" s="12"/>
    </row>
    <row r="102" spans="2:19" s="4" customFormat="1" ht="18" x14ac:dyDescent="0.25">
      <c r="B102" s="10"/>
      <c r="C102" s="137" t="s">
        <v>81</v>
      </c>
      <c r="D102" s="137"/>
      <c r="E102" s="137"/>
      <c r="F102" s="186" t="s">
        <v>89</v>
      </c>
      <c r="G102" s="186"/>
      <c r="H102" s="186"/>
      <c r="I102" s="186"/>
      <c r="J102" s="186"/>
      <c r="K102" s="186"/>
      <c r="L102" s="186"/>
      <c r="M102" s="186"/>
      <c r="N102" s="186"/>
      <c r="O102" s="186"/>
      <c r="P102" s="186"/>
      <c r="Q102" s="186"/>
      <c r="R102" s="186"/>
      <c r="S102" s="12"/>
    </row>
    <row r="103" spans="2:19" s="4" customFormat="1" ht="18" x14ac:dyDescent="0.25">
      <c r="B103" s="10"/>
      <c r="C103" s="138"/>
      <c r="D103" s="138"/>
      <c r="E103" s="138"/>
      <c r="F103" s="173" t="s">
        <v>84</v>
      </c>
      <c r="G103" s="174"/>
      <c r="H103" s="173" t="s">
        <v>85</v>
      </c>
      <c r="I103" s="174"/>
      <c r="J103" s="173" t="s">
        <v>86</v>
      </c>
      <c r="K103" s="174"/>
      <c r="L103" s="138" t="s">
        <v>87</v>
      </c>
      <c r="M103" s="138"/>
      <c r="N103" s="138"/>
      <c r="O103" s="138"/>
      <c r="P103" s="138"/>
      <c r="Q103" s="138"/>
      <c r="R103" s="138"/>
      <c r="S103" s="12"/>
    </row>
    <row r="104" spans="2:19" s="4" customFormat="1" ht="49.5" customHeight="1" x14ac:dyDescent="0.25">
      <c r="B104" s="10"/>
      <c r="C104" s="139" t="s">
        <v>91</v>
      </c>
      <c r="D104" s="140"/>
      <c r="E104" s="140"/>
      <c r="F104" s="140" t="s">
        <v>97</v>
      </c>
      <c r="G104" s="140"/>
      <c r="H104" s="142" t="s">
        <v>98</v>
      </c>
      <c r="I104" s="142"/>
      <c r="J104" s="142" t="s">
        <v>99</v>
      </c>
      <c r="K104" s="142"/>
      <c r="L104" s="142" t="s">
        <v>100</v>
      </c>
      <c r="M104" s="142"/>
      <c r="N104" s="142"/>
      <c r="O104" s="142"/>
      <c r="P104" s="142"/>
      <c r="Q104" s="142"/>
      <c r="R104" s="187"/>
      <c r="S104" s="12"/>
    </row>
    <row r="105" spans="2:19" s="4" customFormat="1" ht="52.5" customHeight="1" x14ac:dyDescent="0.25">
      <c r="B105" s="10"/>
      <c r="C105" s="184" t="s">
        <v>92</v>
      </c>
      <c r="D105" s="168"/>
      <c r="E105" s="168"/>
      <c r="F105" s="168" t="s">
        <v>97</v>
      </c>
      <c r="G105" s="168"/>
      <c r="H105" s="169" t="s">
        <v>98</v>
      </c>
      <c r="I105" s="169"/>
      <c r="J105" s="169" t="s">
        <v>99</v>
      </c>
      <c r="K105" s="169"/>
      <c r="L105" s="169" t="s">
        <v>100</v>
      </c>
      <c r="M105" s="169"/>
      <c r="N105" s="169"/>
      <c r="O105" s="169"/>
      <c r="P105" s="169"/>
      <c r="Q105" s="169"/>
      <c r="R105" s="188"/>
      <c r="S105" s="12"/>
    </row>
    <row r="106" spans="2:19" s="4" customFormat="1" ht="51" customHeight="1" x14ac:dyDescent="0.25">
      <c r="B106" s="10"/>
      <c r="C106" s="184" t="s">
        <v>93</v>
      </c>
      <c r="D106" s="168"/>
      <c r="E106" s="168"/>
      <c r="F106" s="168" t="s">
        <v>97</v>
      </c>
      <c r="G106" s="168"/>
      <c r="H106" s="169" t="s">
        <v>98</v>
      </c>
      <c r="I106" s="169"/>
      <c r="J106" s="169" t="s">
        <v>99</v>
      </c>
      <c r="K106" s="169"/>
      <c r="L106" s="169" t="s">
        <v>100</v>
      </c>
      <c r="M106" s="169"/>
      <c r="N106" s="169"/>
      <c r="O106" s="169"/>
      <c r="P106" s="169"/>
      <c r="Q106" s="169"/>
      <c r="R106" s="188"/>
      <c r="S106" s="12"/>
    </row>
    <row r="107" spans="2:19" s="4" customFormat="1" ht="57.75" customHeight="1" x14ac:dyDescent="0.25">
      <c r="B107" s="10"/>
      <c r="C107" s="184" t="s">
        <v>94</v>
      </c>
      <c r="D107" s="168"/>
      <c r="E107" s="168"/>
      <c r="F107" s="168" t="s">
        <v>97</v>
      </c>
      <c r="G107" s="168"/>
      <c r="H107" s="169" t="s">
        <v>98</v>
      </c>
      <c r="I107" s="169"/>
      <c r="J107" s="169" t="s">
        <v>99</v>
      </c>
      <c r="K107" s="169"/>
      <c r="L107" s="169" t="s">
        <v>100</v>
      </c>
      <c r="M107" s="169"/>
      <c r="N107" s="169"/>
      <c r="O107" s="169"/>
      <c r="P107" s="169"/>
      <c r="Q107" s="169"/>
      <c r="R107" s="188"/>
      <c r="S107" s="12"/>
    </row>
    <row r="108" spans="2:19" s="4" customFormat="1" ht="60" customHeight="1" x14ac:dyDescent="0.25">
      <c r="B108" s="10"/>
      <c r="C108" s="184" t="s">
        <v>95</v>
      </c>
      <c r="D108" s="168"/>
      <c r="E108" s="168"/>
      <c r="F108" s="168" t="s">
        <v>97</v>
      </c>
      <c r="G108" s="168"/>
      <c r="H108" s="169" t="s">
        <v>98</v>
      </c>
      <c r="I108" s="169"/>
      <c r="J108" s="169" t="s">
        <v>99</v>
      </c>
      <c r="K108" s="169"/>
      <c r="L108" s="169" t="s">
        <v>100</v>
      </c>
      <c r="M108" s="169"/>
      <c r="N108" s="169"/>
      <c r="O108" s="169"/>
      <c r="P108" s="169"/>
      <c r="Q108" s="169"/>
      <c r="R108" s="188"/>
      <c r="S108" s="12"/>
    </row>
    <row r="109" spans="2:19" s="4" customFormat="1" ht="56.25" customHeight="1" x14ac:dyDescent="0.25">
      <c r="B109" s="10"/>
      <c r="C109" s="185" t="s">
        <v>96</v>
      </c>
      <c r="D109" s="166"/>
      <c r="E109" s="166"/>
      <c r="F109" s="166" t="s">
        <v>97</v>
      </c>
      <c r="G109" s="166"/>
      <c r="H109" s="167" t="s">
        <v>98</v>
      </c>
      <c r="I109" s="167"/>
      <c r="J109" s="167" t="s">
        <v>99</v>
      </c>
      <c r="K109" s="167"/>
      <c r="L109" s="167" t="s">
        <v>100</v>
      </c>
      <c r="M109" s="167"/>
      <c r="N109" s="167"/>
      <c r="O109" s="167"/>
      <c r="P109" s="167"/>
      <c r="Q109" s="167"/>
      <c r="R109" s="189"/>
      <c r="S109" s="12"/>
    </row>
    <row r="110" spans="2:19" s="4" customFormat="1" ht="6" customHeight="1" x14ac:dyDescent="0.25">
      <c r="B110" s="10"/>
      <c r="C110" s="19"/>
      <c r="D110" s="19"/>
      <c r="K110" s="19"/>
      <c r="L110" s="55"/>
      <c r="M110" s="55"/>
      <c r="N110" s="55"/>
      <c r="O110" s="55"/>
      <c r="P110" s="55"/>
      <c r="Q110" s="55"/>
      <c r="R110" s="55"/>
      <c r="S110" s="12"/>
    </row>
    <row r="111" spans="2:19" s="4" customFormat="1" ht="20.25" x14ac:dyDescent="0.25">
      <c r="B111" s="10"/>
      <c r="C111" s="98" t="s">
        <v>101</v>
      </c>
      <c r="D111" s="99"/>
      <c r="E111" s="99"/>
      <c r="F111" s="99"/>
      <c r="G111" s="99"/>
      <c r="H111" s="99"/>
      <c r="I111" s="99"/>
      <c r="J111" s="99"/>
      <c r="K111" s="99"/>
      <c r="L111" s="99"/>
      <c r="M111" s="99"/>
      <c r="N111" s="99"/>
      <c r="O111" s="99"/>
      <c r="P111" s="99"/>
      <c r="Q111" s="99"/>
      <c r="R111" s="100"/>
      <c r="S111" s="12"/>
    </row>
    <row r="112" spans="2:19" s="4" customFormat="1" ht="6" customHeight="1" x14ac:dyDescent="0.25">
      <c r="B112" s="10"/>
      <c r="C112" s="19"/>
      <c r="D112" s="19"/>
      <c r="K112" s="19"/>
      <c r="L112" s="55"/>
      <c r="M112" s="55"/>
      <c r="N112" s="55"/>
      <c r="O112" s="55"/>
      <c r="P112" s="55"/>
      <c r="Q112" s="55"/>
      <c r="R112" s="55"/>
      <c r="S112" s="12"/>
    </row>
    <row r="113" spans="2:19" s="4" customFormat="1" ht="15.75" customHeight="1" x14ac:dyDescent="0.25">
      <c r="B113" s="10"/>
      <c r="C113" s="148" t="s">
        <v>102</v>
      </c>
      <c r="D113" s="149"/>
      <c r="E113" s="149"/>
      <c r="F113" s="149"/>
      <c r="G113" s="150"/>
      <c r="H113" s="157" t="s">
        <v>103</v>
      </c>
      <c r="I113" s="158"/>
      <c r="J113" s="158"/>
      <c r="K113" s="158"/>
      <c r="L113" s="158"/>
      <c r="M113" s="158"/>
      <c r="N113" s="158"/>
      <c r="O113" s="158"/>
      <c r="P113" s="158"/>
      <c r="Q113" s="158"/>
      <c r="R113" s="159"/>
      <c r="S113" s="12"/>
    </row>
    <row r="114" spans="2:19" s="4" customFormat="1" ht="15.75" customHeight="1" x14ac:dyDescent="0.25">
      <c r="B114" s="10"/>
      <c r="C114" s="151"/>
      <c r="D114" s="152"/>
      <c r="E114" s="152"/>
      <c r="F114" s="152"/>
      <c r="G114" s="153"/>
      <c r="H114" s="160"/>
      <c r="I114" s="161"/>
      <c r="J114" s="161"/>
      <c r="K114" s="161"/>
      <c r="L114" s="161"/>
      <c r="M114" s="161"/>
      <c r="N114" s="161"/>
      <c r="O114" s="161"/>
      <c r="P114" s="161"/>
      <c r="Q114" s="161"/>
      <c r="R114" s="162"/>
      <c r="S114" s="12"/>
    </row>
    <row r="115" spans="2:19" s="4" customFormat="1" ht="15.75" customHeight="1" x14ac:dyDescent="0.25">
      <c r="B115" s="10"/>
      <c r="C115" s="151"/>
      <c r="D115" s="152"/>
      <c r="E115" s="152"/>
      <c r="F115" s="152"/>
      <c r="G115" s="153"/>
      <c r="H115" s="160"/>
      <c r="I115" s="161"/>
      <c r="J115" s="161"/>
      <c r="K115" s="161"/>
      <c r="L115" s="161"/>
      <c r="M115" s="161"/>
      <c r="N115" s="161"/>
      <c r="O115" s="161"/>
      <c r="P115" s="161"/>
      <c r="Q115" s="161"/>
      <c r="R115" s="162"/>
      <c r="S115" s="12"/>
    </row>
    <row r="116" spans="2:19" s="4" customFormat="1" ht="15.75" customHeight="1" x14ac:dyDescent="0.25">
      <c r="B116" s="10"/>
      <c r="C116" s="151"/>
      <c r="D116" s="152"/>
      <c r="E116" s="152"/>
      <c r="F116" s="152"/>
      <c r="G116" s="153"/>
      <c r="H116" s="160"/>
      <c r="I116" s="161"/>
      <c r="J116" s="161"/>
      <c r="K116" s="161"/>
      <c r="L116" s="161"/>
      <c r="M116" s="161"/>
      <c r="N116" s="161"/>
      <c r="O116" s="161"/>
      <c r="P116" s="161"/>
      <c r="Q116" s="161"/>
      <c r="R116" s="162"/>
      <c r="S116" s="12"/>
    </row>
    <row r="117" spans="2:19" s="4" customFormat="1" ht="15.75" customHeight="1" x14ac:dyDescent="0.25">
      <c r="B117" s="10"/>
      <c r="C117" s="151"/>
      <c r="D117" s="152"/>
      <c r="E117" s="152"/>
      <c r="F117" s="152"/>
      <c r="G117" s="153"/>
      <c r="H117" s="160"/>
      <c r="I117" s="161"/>
      <c r="J117" s="161"/>
      <c r="K117" s="161"/>
      <c r="L117" s="161"/>
      <c r="M117" s="161"/>
      <c r="N117" s="161"/>
      <c r="O117" s="161"/>
      <c r="P117" s="161"/>
      <c r="Q117" s="161"/>
      <c r="R117" s="162"/>
      <c r="S117" s="12"/>
    </row>
    <row r="118" spans="2:19" s="4" customFormat="1" ht="15.75" customHeight="1" x14ac:dyDescent="0.25">
      <c r="B118" s="10"/>
      <c r="C118" s="151"/>
      <c r="D118" s="152"/>
      <c r="E118" s="152"/>
      <c r="F118" s="152"/>
      <c r="G118" s="153"/>
      <c r="H118" s="160"/>
      <c r="I118" s="161"/>
      <c r="J118" s="161"/>
      <c r="K118" s="161"/>
      <c r="L118" s="161"/>
      <c r="M118" s="161"/>
      <c r="N118" s="161"/>
      <c r="O118" s="161"/>
      <c r="P118" s="161"/>
      <c r="Q118" s="161"/>
      <c r="R118" s="162"/>
      <c r="S118" s="12"/>
    </row>
    <row r="119" spans="2:19" s="4" customFormat="1" ht="15.75" customHeight="1" x14ac:dyDescent="0.25">
      <c r="B119" s="10"/>
      <c r="C119" s="151"/>
      <c r="D119" s="152"/>
      <c r="E119" s="152"/>
      <c r="F119" s="152"/>
      <c r="G119" s="153"/>
      <c r="H119" s="160"/>
      <c r="I119" s="161"/>
      <c r="J119" s="161"/>
      <c r="K119" s="161"/>
      <c r="L119" s="161"/>
      <c r="M119" s="161"/>
      <c r="N119" s="161"/>
      <c r="O119" s="161"/>
      <c r="P119" s="161"/>
      <c r="Q119" s="161"/>
      <c r="R119" s="162"/>
      <c r="S119" s="12"/>
    </row>
    <row r="120" spans="2:19" s="4" customFormat="1" ht="15.75" customHeight="1" x14ac:dyDescent="0.25">
      <c r="B120" s="10"/>
      <c r="C120" s="151"/>
      <c r="D120" s="152"/>
      <c r="E120" s="152"/>
      <c r="F120" s="152"/>
      <c r="G120" s="153"/>
      <c r="H120" s="160"/>
      <c r="I120" s="161"/>
      <c r="J120" s="161"/>
      <c r="K120" s="161"/>
      <c r="L120" s="161"/>
      <c r="M120" s="161"/>
      <c r="N120" s="161"/>
      <c r="O120" s="161"/>
      <c r="P120" s="161"/>
      <c r="Q120" s="161"/>
      <c r="R120" s="162"/>
      <c r="S120" s="12"/>
    </row>
    <row r="121" spans="2:19" s="4" customFormat="1" ht="15.75" customHeight="1" x14ac:dyDescent="0.25">
      <c r="B121" s="10"/>
      <c r="C121" s="151"/>
      <c r="D121" s="152"/>
      <c r="E121" s="152"/>
      <c r="F121" s="152"/>
      <c r="G121" s="153"/>
      <c r="H121" s="160"/>
      <c r="I121" s="161"/>
      <c r="J121" s="161"/>
      <c r="K121" s="161"/>
      <c r="L121" s="161"/>
      <c r="M121" s="161"/>
      <c r="N121" s="161"/>
      <c r="O121" s="161"/>
      <c r="P121" s="161"/>
      <c r="Q121" s="161"/>
      <c r="R121" s="162"/>
      <c r="S121" s="12"/>
    </row>
    <row r="122" spans="2:19" s="4" customFormat="1" ht="15.75" customHeight="1" x14ac:dyDescent="0.25">
      <c r="B122" s="10"/>
      <c r="C122" s="151"/>
      <c r="D122" s="152"/>
      <c r="E122" s="152"/>
      <c r="F122" s="152"/>
      <c r="G122" s="153"/>
      <c r="H122" s="160"/>
      <c r="I122" s="161"/>
      <c r="J122" s="161"/>
      <c r="K122" s="161"/>
      <c r="L122" s="161"/>
      <c r="M122" s="161"/>
      <c r="N122" s="161"/>
      <c r="O122" s="161"/>
      <c r="P122" s="161"/>
      <c r="Q122" s="161"/>
      <c r="R122" s="162"/>
      <c r="S122" s="12"/>
    </row>
    <row r="123" spans="2:19" s="4" customFormat="1" ht="15.75" customHeight="1" x14ac:dyDescent="0.25">
      <c r="B123" s="10"/>
      <c r="C123" s="151"/>
      <c r="D123" s="152"/>
      <c r="E123" s="152"/>
      <c r="F123" s="152"/>
      <c r="G123" s="153"/>
      <c r="H123" s="160"/>
      <c r="I123" s="161"/>
      <c r="J123" s="161"/>
      <c r="K123" s="161"/>
      <c r="L123" s="161"/>
      <c r="M123" s="161"/>
      <c r="N123" s="161"/>
      <c r="O123" s="161"/>
      <c r="P123" s="161"/>
      <c r="Q123" s="161"/>
      <c r="R123" s="162"/>
      <c r="S123" s="12"/>
    </row>
    <row r="124" spans="2:19" s="4" customFormat="1" ht="15.75" customHeight="1" x14ac:dyDescent="0.25">
      <c r="B124" s="10"/>
      <c r="C124" s="151"/>
      <c r="D124" s="152"/>
      <c r="E124" s="152"/>
      <c r="F124" s="152"/>
      <c r="G124" s="153"/>
      <c r="H124" s="160"/>
      <c r="I124" s="161"/>
      <c r="J124" s="161"/>
      <c r="K124" s="161"/>
      <c r="L124" s="161"/>
      <c r="M124" s="161"/>
      <c r="N124" s="161"/>
      <c r="O124" s="161"/>
      <c r="P124" s="161"/>
      <c r="Q124" s="161"/>
      <c r="R124" s="162"/>
      <c r="S124" s="12"/>
    </row>
    <row r="125" spans="2:19" s="4" customFormat="1" ht="15.75" customHeight="1" x14ac:dyDescent="0.25">
      <c r="B125" s="10"/>
      <c r="C125" s="151"/>
      <c r="D125" s="152"/>
      <c r="E125" s="152"/>
      <c r="F125" s="152"/>
      <c r="G125" s="153"/>
      <c r="H125" s="160"/>
      <c r="I125" s="161"/>
      <c r="J125" s="161"/>
      <c r="K125" s="161"/>
      <c r="L125" s="161"/>
      <c r="M125" s="161"/>
      <c r="N125" s="161"/>
      <c r="O125" s="161"/>
      <c r="P125" s="161"/>
      <c r="Q125" s="161"/>
      <c r="R125" s="162"/>
      <c r="S125" s="12"/>
    </row>
    <row r="126" spans="2:19" s="4" customFormat="1" ht="15.75" customHeight="1" x14ac:dyDescent="0.25">
      <c r="B126" s="10"/>
      <c r="C126" s="151"/>
      <c r="D126" s="152"/>
      <c r="E126" s="152"/>
      <c r="F126" s="152"/>
      <c r="G126" s="153"/>
      <c r="H126" s="160"/>
      <c r="I126" s="161"/>
      <c r="J126" s="161"/>
      <c r="K126" s="161"/>
      <c r="L126" s="161"/>
      <c r="M126" s="161"/>
      <c r="N126" s="161"/>
      <c r="O126" s="161"/>
      <c r="P126" s="161"/>
      <c r="Q126" s="161"/>
      <c r="R126" s="162"/>
      <c r="S126" s="12"/>
    </row>
    <row r="127" spans="2:19" s="4" customFormat="1" ht="15.75" customHeight="1" x14ac:dyDescent="0.25">
      <c r="B127" s="10"/>
      <c r="C127" s="151"/>
      <c r="D127" s="152"/>
      <c r="E127" s="152"/>
      <c r="F127" s="152"/>
      <c r="G127" s="153"/>
      <c r="H127" s="160"/>
      <c r="I127" s="161"/>
      <c r="J127" s="161"/>
      <c r="K127" s="161"/>
      <c r="L127" s="161"/>
      <c r="M127" s="161"/>
      <c r="N127" s="161"/>
      <c r="O127" s="161"/>
      <c r="P127" s="161"/>
      <c r="Q127" s="161"/>
      <c r="R127" s="162"/>
      <c r="S127" s="12"/>
    </row>
    <row r="128" spans="2:19" s="4" customFormat="1" ht="15.75" customHeight="1" x14ac:dyDescent="0.25">
      <c r="B128" s="10"/>
      <c r="C128" s="151"/>
      <c r="D128" s="152"/>
      <c r="E128" s="152"/>
      <c r="F128" s="152"/>
      <c r="G128" s="153"/>
      <c r="H128" s="160"/>
      <c r="I128" s="161"/>
      <c r="J128" s="161"/>
      <c r="K128" s="161"/>
      <c r="L128" s="161"/>
      <c r="M128" s="161"/>
      <c r="N128" s="161"/>
      <c r="O128" s="161"/>
      <c r="P128" s="161"/>
      <c r="Q128" s="161"/>
      <c r="R128" s="162"/>
      <c r="S128" s="12"/>
    </row>
    <row r="129" spans="2:19" s="4" customFormat="1" ht="15.75" customHeight="1" x14ac:dyDescent="0.25">
      <c r="B129" s="10"/>
      <c r="C129" s="151"/>
      <c r="D129" s="152"/>
      <c r="E129" s="152"/>
      <c r="F129" s="152"/>
      <c r="G129" s="153"/>
      <c r="H129" s="160"/>
      <c r="I129" s="161"/>
      <c r="J129" s="161"/>
      <c r="K129" s="161"/>
      <c r="L129" s="161"/>
      <c r="M129" s="161"/>
      <c r="N129" s="161"/>
      <c r="O129" s="161"/>
      <c r="P129" s="161"/>
      <c r="Q129" s="161"/>
      <c r="R129" s="162"/>
      <c r="S129" s="12"/>
    </row>
    <row r="130" spans="2:19" s="4" customFormat="1" ht="15.75" customHeight="1" x14ac:dyDescent="0.25">
      <c r="B130" s="10"/>
      <c r="C130" s="151"/>
      <c r="D130" s="152"/>
      <c r="E130" s="152"/>
      <c r="F130" s="152"/>
      <c r="G130" s="153"/>
      <c r="H130" s="160"/>
      <c r="I130" s="161"/>
      <c r="J130" s="161"/>
      <c r="K130" s="161"/>
      <c r="L130" s="161"/>
      <c r="M130" s="161"/>
      <c r="N130" s="161"/>
      <c r="O130" s="161"/>
      <c r="P130" s="161"/>
      <c r="Q130" s="161"/>
      <c r="R130" s="162"/>
      <c r="S130" s="12"/>
    </row>
    <row r="131" spans="2:19" s="4" customFormat="1" ht="15.75" customHeight="1" x14ac:dyDescent="0.25">
      <c r="B131" s="10"/>
      <c r="C131" s="154"/>
      <c r="D131" s="155"/>
      <c r="E131" s="155"/>
      <c r="F131" s="155"/>
      <c r="G131" s="156"/>
      <c r="H131" s="163"/>
      <c r="I131" s="164"/>
      <c r="J131" s="164"/>
      <c r="K131" s="164"/>
      <c r="L131" s="164"/>
      <c r="M131" s="164"/>
      <c r="N131" s="164"/>
      <c r="O131" s="164"/>
      <c r="P131" s="164"/>
      <c r="Q131" s="164"/>
      <c r="R131" s="165"/>
      <c r="S131" s="12"/>
    </row>
    <row r="132" spans="2:19" s="4" customFormat="1" ht="15.75" customHeight="1" x14ac:dyDescent="0.25">
      <c r="B132" s="10"/>
      <c r="C132" s="148" t="s">
        <v>104</v>
      </c>
      <c r="D132" s="149"/>
      <c r="E132" s="149"/>
      <c r="F132" s="149"/>
      <c r="G132" s="150"/>
      <c r="H132" s="157" t="s">
        <v>105</v>
      </c>
      <c r="I132" s="158"/>
      <c r="J132" s="158"/>
      <c r="K132" s="158"/>
      <c r="L132" s="158"/>
      <c r="M132" s="158"/>
      <c r="N132" s="158"/>
      <c r="O132" s="158"/>
      <c r="P132" s="158"/>
      <c r="Q132" s="158"/>
      <c r="R132" s="159"/>
      <c r="S132" s="12"/>
    </row>
    <row r="133" spans="2:19" s="4" customFormat="1" ht="15.75" customHeight="1" x14ac:dyDescent="0.25">
      <c r="B133" s="10"/>
      <c r="C133" s="151"/>
      <c r="D133" s="152"/>
      <c r="E133" s="152"/>
      <c r="F133" s="152"/>
      <c r="G133" s="153"/>
      <c r="H133" s="160"/>
      <c r="I133" s="161"/>
      <c r="J133" s="161"/>
      <c r="K133" s="161"/>
      <c r="L133" s="161"/>
      <c r="M133" s="161"/>
      <c r="N133" s="161"/>
      <c r="O133" s="161"/>
      <c r="P133" s="161"/>
      <c r="Q133" s="161"/>
      <c r="R133" s="162"/>
      <c r="S133" s="12"/>
    </row>
    <row r="134" spans="2:19" s="4" customFormat="1" ht="15.75" customHeight="1" x14ac:dyDescent="0.25">
      <c r="B134" s="10"/>
      <c r="C134" s="151"/>
      <c r="D134" s="152"/>
      <c r="E134" s="152"/>
      <c r="F134" s="152"/>
      <c r="G134" s="153"/>
      <c r="H134" s="160"/>
      <c r="I134" s="161"/>
      <c r="J134" s="161"/>
      <c r="K134" s="161"/>
      <c r="L134" s="161"/>
      <c r="M134" s="161"/>
      <c r="N134" s="161"/>
      <c r="O134" s="161"/>
      <c r="P134" s="161"/>
      <c r="Q134" s="161"/>
      <c r="R134" s="162"/>
      <c r="S134" s="12"/>
    </row>
    <row r="135" spans="2:19" s="4" customFormat="1" ht="15.75" customHeight="1" x14ac:dyDescent="0.25">
      <c r="B135" s="10"/>
      <c r="C135" s="151"/>
      <c r="D135" s="152"/>
      <c r="E135" s="152"/>
      <c r="F135" s="152"/>
      <c r="G135" s="153"/>
      <c r="H135" s="160"/>
      <c r="I135" s="161"/>
      <c r="J135" s="161"/>
      <c r="K135" s="161"/>
      <c r="L135" s="161"/>
      <c r="M135" s="161"/>
      <c r="N135" s="161"/>
      <c r="O135" s="161"/>
      <c r="P135" s="161"/>
      <c r="Q135" s="161"/>
      <c r="R135" s="162"/>
      <c r="S135" s="12"/>
    </row>
    <row r="136" spans="2:19" s="4" customFormat="1" ht="15.75" customHeight="1" x14ac:dyDescent="0.25">
      <c r="B136" s="10"/>
      <c r="C136" s="151"/>
      <c r="D136" s="152"/>
      <c r="E136" s="152"/>
      <c r="F136" s="152"/>
      <c r="G136" s="153"/>
      <c r="H136" s="160"/>
      <c r="I136" s="161"/>
      <c r="J136" s="161"/>
      <c r="K136" s="161"/>
      <c r="L136" s="161"/>
      <c r="M136" s="161"/>
      <c r="N136" s="161"/>
      <c r="O136" s="161"/>
      <c r="P136" s="161"/>
      <c r="Q136" s="161"/>
      <c r="R136" s="162"/>
      <c r="S136" s="12"/>
    </row>
    <row r="137" spans="2:19" s="4" customFormat="1" ht="15.75" customHeight="1" x14ac:dyDescent="0.25">
      <c r="B137" s="10"/>
      <c r="C137" s="151"/>
      <c r="D137" s="152"/>
      <c r="E137" s="152"/>
      <c r="F137" s="152"/>
      <c r="G137" s="153"/>
      <c r="H137" s="160"/>
      <c r="I137" s="161"/>
      <c r="J137" s="161"/>
      <c r="K137" s="161"/>
      <c r="L137" s="161"/>
      <c r="M137" s="161"/>
      <c r="N137" s="161"/>
      <c r="O137" s="161"/>
      <c r="P137" s="161"/>
      <c r="Q137" s="161"/>
      <c r="R137" s="162"/>
      <c r="S137" s="12"/>
    </row>
    <row r="138" spans="2:19" s="4" customFormat="1" ht="15.75" customHeight="1" x14ac:dyDescent="0.25">
      <c r="B138" s="10"/>
      <c r="C138" s="151"/>
      <c r="D138" s="152"/>
      <c r="E138" s="152"/>
      <c r="F138" s="152"/>
      <c r="G138" s="153"/>
      <c r="H138" s="160"/>
      <c r="I138" s="161"/>
      <c r="J138" s="161"/>
      <c r="K138" s="161"/>
      <c r="L138" s="161"/>
      <c r="M138" s="161"/>
      <c r="N138" s="161"/>
      <c r="O138" s="161"/>
      <c r="P138" s="161"/>
      <c r="Q138" s="161"/>
      <c r="R138" s="162"/>
      <c r="S138" s="12"/>
    </row>
    <row r="139" spans="2:19" s="4" customFormat="1" ht="15.75" customHeight="1" x14ac:dyDescent="0.25">
      <c r="B139" s="10"/>
      <c r="C139" s="151"/>
      <c r="D139" s="152"/>
      <c r="E139" s="152"/>
      <c r="F139" s="152"/>
      <c r="G139" s="153"/>
      <c r="H139" s="160"/>
      <c r="I139" s="161"/>
      <c r="J139" s="161"/>
      <c r="K139" s="161"/>
      <c r="L139" s="161"/>
      <c r="M139" s="161"/>
      <c r="N139" s="161"/>
      <c r="O139" s="161"/>
      <c r="P139" s="161"/>
      <c r="Q139" s="161"/>
      <c r="R139" s="162"/>
      <c r="S139" s="12"/>
    </row>
    <row r="140" spans="2:19" s="4" customFormat="1" ht="15.75" customHeight="1" x14ac:dyDescent="0.25">
      <c r="B140" s="10"/>
      <c r="C140" s="151"/>
      <c r="D140" s="152"/>
      <c r="E140" s="152"/>
      <c r="F140" s="152"/>
      <c r="G140" s="153"/>
      <c r="H140" s="160"/>
      <c r="I140" s="161"/>
      <c r="J140" s="161"/>
      <c r="K140" s="161"/>
      <c r="L140" s="161"/>
      <c r="M140" s="161"/>
      <c r="N140" s="161"/>
      <c r="O140" s="161"/>
      <c r="P140" s="161"/>
      <c r="Q140" s="161"/>
      <c r="R140" s="162"/>
      <c r="S140" s="12"/>
    </row>
    <row r="141" spans="2:19" s="4" customFormat="1" ht="15.75" customHeight="1" x14ac:dyDescent="0.25">
      <c r="B141" s="10"/>
      <c r="C141" s="151"/>
      <c r="D141" s="152"/>
      <c r="E141" s="152"/>
      <c r="F141" s="152"/>
      <c r="G141" s="153"/>
      <c r="H141" s="160"/>
      <c r="I141" s="161"/>
      <c r="J141" s="161"/>
      <c r="K141" s="161"/>
      <c r="L141" s="161"/>
      <c r="M141" s="161"/>
      <c r="N141" s="161"/>
      <c r="O141" s="161"/>
      <c r="P141" s="161"/>
      <c r="Q141" s="161"/>
      <c r="R141" s="162"/>
      <c r="S141" s="12"/>
    </row>
    <row r="142" spans="2:19" s="4" customFormat="1" ht="15.75" customHeight="1" x14ac:dyDescent="0.25">
      <c r="B142" s="10"/>
      <c r="C142" s="151"/>
      <c r="D142" s="152"/>
      <c r="E142" s="152"/>
      <c r="F142" s="152"/>
      <c r="G142" s="153"/>
      <c r="H142" s="160"/>
      <c r="I142" s="161"/>
      <c r="J142" s="161"/>
      <c r="K142" s="161"/>
      <c r="L142" s="161"/>
      <c r="M142" s="161"/>
      <c r="N142" s="161"/>
      <c r="O142" s="161"/>
      <c r="P142" s="161"/>
      <c r="Q142" s="161"/>
      <c r="R142" s="162"/>
      <c r="S142" s="12"/>
    </row>
    <row r="143" spans="2:19" s="4" customFormat="1" ht="15.75" customHeight="1" x14ac:dyDescent="0.25">
      <c r="B143" s="10"/>
      <c r="C143" s="151"/>
      <c r="D143" s="152"/>
      <c r="E143" s="152"/>
      <c r="F143" s="152"/>
      <c r="G143" s="153"/>
      <c r="H143" s="160"/>
      <c r="I143" s="161"/>
      <c r="J143" s="161"/>
      <c r="K143" s="161"/>
      <c r="L143" s="161"/>
      <c r="M143" s="161"/>
      <c r="N143" s="161"/>
      <c r="O143" s="161"/>
      <c r="P143" s="161"/>
      <c r="Q143" s="161"/>
      <c r="R143" s="162"/>
      <c r="S143" s="12"/>
    </row>
    <row r="144" spans="2:19" s="4" customFormat="1" ht="15.75" customHeight="1" x14ac:dyDescent="0.25">
      <c r="B144" s="10"/>
      <c r="C144" s="151"/>
      <c r="D144" s="152"/>
      <c r="E144" s="152"/>
      <c r="F144" s="152"/>
      <c r="G144" s="153"/>
      <c r="H144" s="160"/>
      <c r="I144" s="161"/>
      <c r="J144" s="161"/>
      <c r="K144" s="161"/>
      <c r="L144" s="161"/>
      <c r="M144" s="161"/>
      <c r="N144" s="161"/>
      <c r="O144" s="161"/>
      <c r="P144" s="161"/>
      <c r="Q144" s="161"/>
      <c r="R144" s="162"/>
      <c r="S144" s="12"/>
    </row>
    <row r="145" spans="2:19" s="4" customFormat="1" ht="15.75" customHeight="1" x14ac:dyDescent="0.25">
      <c r="B145" s="10"/>
      <c r="C145" s="151"/>
      <c r="D145" s="152"/>
      <c r="E145" s="152"/>
      <c r="F145" s="152"/>
      <c r="G145" s="153"/>
      <c r="H145" s="160"/>
      <c r="I145" s="161"/>
      <c r="J145" s="161"/>
      <c r="K145" s="161"/>
      <c r="L145" s="161"/>
      <c r="M145" s="161"/>
      <c r="N145" s="161"/>
      <c r="O145" s="161"/>
      <c r="P145" s="161"/>
      <c r="Q145" s="161"/>
      <c r="R145" s="162"/>
      <c r="S145" s="12"/>
    </row>
    <row r="146" spans="2:19" s="4" customFormat="1" ht="15.75" customHeight="1" x14ac:dyDescent="0.25">
      <c r="B146" s="10"/>
      <c r="C146" s="151"/>
      <c r="D146" s="152"/>
      <c r="E146" s="152"/>
      <c r="F146" s="152"/>
      <c r="G146" s="153"/>
      <c r="H146" s="160"/>
      <c r="I146" s="161"/>
      <c r="J146" s="161"/>
      <c r="K146" s="161"/>
      <c r="L146" s="161"/>
      <c r="M146" s="161"/>
      <c r="N146" s="161"/>
      <c r="O146" s="161"/>
      <c r="P146" s="161"/>
      <c r="Q146" s="161"/>
      <c r="R146" s="162"/>
      <c r="S146" s="12"/>
    </row>
    <row r="147" spans="2:19" s="4" customFormat="1" ht="15.75" customHeight="1" x14ac:dyDescent="0.25">
      <c r="B147" s="10"/>
      <c r="C147" s="151"/>
      <c r="D147" s="152"/>
      <c r="E147" s="152"/>
      <c r="F147" s="152"/>
      <c r="G147" s="153"/>
      <c r="H147" s="160"/>
      <c r="I147" s="161"/>
      <c r="J147" s="161"/>
      <c r="K147" s="161"/>
      <c r="L147" s="161"/>
      <c r="M147" s="161"/>
      <c r="N147" s="161"/>
      <c r="O147" s="161"/>
      <c r="P147" s="161"/>
      <c r="Q147" s="161"/>
      <c r="R147" s="162"/>
      <c r="S147" s="12"/>
    </row>
    <row r="148" spans="2:19" s="4" customFormat="1" ht="15.75" customHeight="1" x14ac:dyDescent="0.25">
      <c r="B148" s="10"/>
      <c r="C148" s="151"/>
      <c r="D148" s="152"/>
      <c r="E148" s="152"/>
      <c r="F148" s="152"/>
      <c r="G148" s="153"/>
      <c r="H148" s="160"/>
      <c r="I148" s="161"/>
      <c r="J148" s="161"/>
      <c r="K148" s="161"/>
      <c r="L148" s="161"/>
      <c r="M148" s="161"/>
      <c r="N148" s="161"/>
      <c r="O148" s="161"/>
      <c r="P148" s="161"/>
      <c r="Q148" s="161"/>
      <c r="R148" s="162"/>
      <c r="S148" s="12"/>
    </row>
    <row r="149" spans="2:19" s="4" customFormat="1" ht="15.75" customHeight="1" x14ac:dyDescent="0.25">
      <c r="B149" s="10"/>
      <c r="C149" s="151"/>
      <c r="D149" s="152"/>
      <c r="E149" s="152"/>
      <c r="F149" s="152"/>
      <c r="G149" s="153"/>
      <c r="H149" s="160"/>
      <c r="I149" s="161"/>
      <c r="J149" s="161"/>
      <c r="K149" s="161"/>
      <c r="L149" s="161"/>
      <c r="M149" s="161"/>
      <c r="N149" s="161"/>
      <c r="O149" s="161"/>
      <c r="P149" s="161"/>
      <c r="Q149" s="161"/>
      <c r="R149" s="162"/>
      <c r="S149" s="12"/>
    </row>
    <row r="150" spans="2:19" s="4" customFormat="1" ht="15.75" customHeight="1" x14ac:dyDescent="0.25">
      <c r="B150" s="10"/>
      <c r="C150" s="154"/>
      <c r="D150" s="155"/>
      <c r="E150" s="155"/>
      <c r="F150" s="155"/>
      <c r="G150" s="156"/>
      <c r="H150" s="163"/>
      <c r="I150" s="164"/>
      <c r="J150" s="164"/>
      <c r="K150" s="164"/>
      <c r="L150" s="164"/>
      <c r="M150" s="164"/>
      <c r="N150" s="164"/>
      <c r="O150" s="164"/>
      <c r="P150" s="164"/>
      <c r="Q150" s="164"/>
      <c r="R150" s="165"/>
      <c r="S150" s="12"/>
    </row>
    <row r="151" spans="2:19" s="4" customFormat="1" ht="6" customHeight="1" x14ac:dyDescent="0.25">
      <c r="B151" s="10"/>
      <c r="L151" s="55"/>
      <c r="M151" s="55"/>
      <c r="N151" s="55"/>
      <c r="O151" s="55"/>
      <c r="P151" s="55"/>
      <c r="Q151" s="55"/>
      <c r="R151" s="55"/>
      <c r="S151" s="12"/>
    </row>
    <row r="152" spans="2:19" s="4" customFormat="1" ht="20.25" x14ac:dyDescent="0.25">
      <c r="B152" s="10"/>
      <c r="C152" s="98" t="s">
        <v>106</v>
      </c>
      <c r="D152" s="99"/>
      <c r="E152" s="99"/>
      <c r="F152" s="99"/>
      <c r="G152" s="99"/>
      <c r="H152" s="99"/>
      <c r="I152" s="99"/>
      <c r="J152" s="99"/>
      <c r="K152" s="99"/>
      <c r="L152" s="99"/>
      <c r="M152" s="99"/>
      <c r="N152" s="99"/>
      <c r="O152" s="99"/>
      <c r="P152" s="99"/>
      <c r="Q152" s="99"/>
      <c r="R152" s="100"/>
      <c r="S152" s="12"/>
    </row>
    <row r="153" spans="2:19" s="4" customFormat="1" ht="5.25" customHeight="1" x14ac:dyDescent="0.25">
      <c r="B153" s="10"/>
      <c r="L153" s="55"/>
      <c r="M153" s="55"/>
      <c r="N153" s="55"/>
      <c r="O153" s="55"/>
      <c r="P153" s="55"/>
      <c r="Q153" s="55"/>
      <c r="R153" s="55"/>
      <c r="S153" s="12"/>
    </row>
    <row r="154" spans="2:19" s="4" customFormat="1" ht="29.25" customHeight="1" x14ac:dyDescent="0.25">
      <c r="B154" s="10"/>
      <c r="C154" s="175" t="s">
        <v>112</v>
      </c>
      <c r="D154" s="176"/>
      <c r="E154" s="176"/>
      <c r="F154" s="176"/>
      <c r="G154" s="176"/>
      <c r="H154" s="176"/>
      <c r="I154" s="176"/>
      <c r="J154" s="176"/>
      <c r="K154" s="176"/>
      <c r="L154" s="176"/>
      <c r="M154" s="176"/>
      <c r="N154" s="176"/>
      <c r="O154" s="176"/>
      <c r="P154" s="176"/>
      <c r="Q154" s="176"/>
      <c r="R154" s="177"/>
      <c r="S154" s="12"/>
    </row>
    <row r="155" spans="2:19" s="4" customFormat="1" ht="29.25" customHeight="1" x14ac:dyDescent="0.25">
      <c r="B155" s="10"/>
      <c r="C155" s="178"/>
      <c r="D155" s="179"/>
      <c r="E155" s="179"/>
      <c r="F155" s="179"/>
      <c r="G155" s="179"/>
      <c r="H155" s="179"/>
      <c r="I155" s="179"/>
      <c r="J155" s="179"/>
      <c r="K155" s="179"/>
      <c r="L155" s="179"/>
      <c r="M155" s="179"/>
      <c r="N155" s="179"/>
      <c r="O155" s="179"/>
      <c r="P155" s="179"/>
      <c r="Q155" s="179"/>
      <c r="R155" s="180"/>
      <c r="S155" s="12"/>
    </row>
    <row r="156" spans="2:19" s="4" customFormat="1" ht="29.25" customHeight="1" x14ac:dyDescent="0.25">
      <c r="B156" s="10"/>
      <c r="C156" s="178"/>
      <c r="D156" s="179"/>
      <c r="E156" s="179"/>
      <c r="F156" s="179"/>
      <c r="G156" s="179"/>
      <c r="H156" s="179"/>
      <c r="I156" s="179"/>
      <c r="J156" s="179"/>
      <c r="K156" s="179"/>
      <c r="L156" s="179"/>
      <c r="M156" s="179"/>
      <c r="N156" s="179"/>
      <c r="O156" s="179"/>
      <c r="P156" s="179"/>
      <c r="Q156" s="179"/>
      <c r="R156" s="180"/>
      <c r="S156" s="12"/>
    </row>
    <row r="157" spans="2:19" s="4" customFormat="1" ht="29.25" customHeight="1" x14ac:dyDescent="0.25">
      <c r="B157" s="10"/>
      <c r="C157" s="178"/>
      <c r="D157" s="179"/>
      <c r="E157" s="179"/>
      <c r="F157" s="179"/>
      <c r="G157" s="179"/>
      <c r="H157" s="179"/>
      <c r="I157" s="179"/>
      <c r="J157" s="179"/>
      <c r="K157" s="179"/>
      <c r="L157" s="179"/>
      <c r="M157" s="179"/>
      <c r="N157" s="179"/>
      <c r="O157" s="179"/>
      <c r="P157" s="179"/>
      <c r="Q157" s="179"/>
      <c r="R157" s="180"/>
      <c r="S157" s="12"/>
    </row>
    <row r="158" spans="2:19" s="4" customFormat="1" ht="29.25" customHeight="1" x14ac:dyDescent="0.25">
      <c r="B158" s="10"/>
      <c r="C158" s="178"/>
      <c r="D158" s="179"/>
      <c r="E158" s="179"/>
      <c r="F158" s="179"/>
      <c r="G158" s="179"/>
      <c r="H158" s="179"/>
      <c r="I158" s="179"/>
      <c r="J158" s="179"/>
      <c r="K158" s="179"/>
      <c r="L158" s="179"/>
      <c r="M158" s="179"/>
      <c r="N158" s="179"/>
      <c r="O158" s="179"/>
      <c r="P158" s="179"/>
      <c r="Q158" s="179"/>
      <c r="R158" s="180"/>
      <c r="S158" s="12"/>
    </row>
    <row r="159" spans="2:19" s="4" customFormat="1" ht="29.25" customHeight="1" x14ac:dyDescent="0.25">
      <c r="B159" s="10"/>
      <c r="C159" s="181"/>
      <c r="D159" s="182"/>
      <c r="E159" s="182"/>
      <c r="F159" s="182"/>
      <c r="G159" s="182"/>
      <c r="H159" s="182"/>
      <c r="I159" s="182"/>
      <c r="J159" s="182"/>
      <c r="K159" s="182"/>
      <c r="L159" s="182"/>
      <c r="M159" s="182"/>
      <c r="N159" s="182"/>
      <c r="O159" s="182"/>
      <c r="P159" s="182"/>
      <c r="Q159" s="182"/>
      <c r="R159" s="183"/>
      <c r="S159" s="12"/>
    </row>
    <row r="160" spans="2:19" ht="11.25" customHeight="1" x14ac:dyDescent="0.25">
      <c r="B160" s="13"/>
      <c r="C160" s="86"/>
      <c r="D160" s="86"/>
      <c r="E160" s="86"/>
      <c r="F160" s="86"/>
      <c r="G160" s="86"/>
      <c r="H160" s="86"/>
      <c r="I160" s="86"/>
      <c r="J160" s="86"/>
      <c r="K160" s="86"/>
      <c r="L160" s="86"/>
      <c r="M160" s="86"/>
      <c r="N160" s="86"/>
      <c r="O160" s="86"/>
      <c r="P160" s="86"/>
      <c r="Q160" s="86"/>
      <c r="R160" s="86"/>
      <c r="S160" s="14"/>
    </row>
  </sheetData>
  <sheetProtection formatCells="0" selectLockedCells="1" selectUnlockedCells="1"/>
  <mergeCells count="179">
    <mergeCell ref="C132:G150"/>
    <mergeCell ref="H132:R150"/>
    <mergeCell ref="C152:R152"/>
    <mergeCell ref="C154:R159"/>
    <mergeCell ref="L98:Q98"/>
    <mergeCell ref="L97:Q97"/>
    <mergeCell ref="L96:Q96"/>
    <mergeCell ref="L95:Q95"/>
    <mergeCell ref="L94:Q94"/>
    <mergeCell ref="C105:E105"/>
    <mergeCell ref="C106:E106"/>
    <mergeCell ref="C107:E107"/>
    <mergeCell ref="C108:E108"/>
    <mergeCell ref="C109:E109"/>
    <mergeCell ref="L103:R103"/>
    <mergeCell ref="F102:R102"/>
    <mergeCell ref="C101:R101"/>
    <mergeCell ref="L104:R104"/>
    <mergeCell ref="L105:R105"/>
    <mergeCell ref="L106:R106"/>
    <mergeCell ref="L107:R107"/>
    <mergeCell ref="L108:R108"/>
    <mergeCell ref="L109:R109"/>
    <mergeCell ref="H104:I104"/>
    <mergeCell ref="F105:G105"/>
    <mergeCell ref="H105:I105"/>
    <mergeCell ref="J105:K105"/>
    <mergeCell ref="F106:G106"/>
    <mergeCell ref="H106:I106"/>
    <mergeCell ref="J106:K106"/>
    <mergeCell ref="L93:Q93"/>
    <mergeCell ref="L92:Q92"/>
    <mergeCell ref="L91:Q91"/>
    <mergeCell ref="I98:K98"/>
    <mergeCell ref="I97:K97"/>
    <mergeCell ref="I96:K96"/>
    <mergeCell ref="I95:K95"/>
    <mergeCell ref="I94:K94"/>
    <mergeCell ref="I93:K93"/>
    <mergeCell ref="I92:K92"/>
    <mergeCell ref="I91:K91"/>
    <mergeCell ref="L99:Q99"/>
    <mergeCell ref="F103:G103"/>
    <mergeCell ref="H103:I103"/>
    <mergeCell ref="J103:K103"/>
    <mergeCell ref="F104:G104"/>
    <mergeCell ref="C111:R111"/>
    <mergeCell ref="C113:G131"/>
    <mergeCell ref="H113:R131"/>
    <mergeCell ref="F109:G109"/>
    <mergeCell ref="H109:I109"/>
    <mergeCell ref="J109:K109"/>
    <mergeCell ref="F107:G107"/>
    <mergeCell ref="H107:I107"/>
    <mergeCell ref="J107:K107"/>
    <mergeCell ref="F108:G108"/>
    <mergeCell ref="H108:I108"/>
    <mergeCell ref="J108:K108"/>
    <mergeCell ref="C102:E103"/>
    <mergeCell ref="C104:E104"/>
    <mergeCell ref="I99:K99"/>
    <mergeCell ref="C87:R87"/>
    <mergeCell ref="J104:K104"/>
    <mergeCell ref="L90:Q90"/>
    <mergeCell ref="L89:Q89"/>
    <mergeCell ref="I90:K90"/>
    <mergeCell ref="I89:K89"/>
    <mergeCell ref="B2:C4"/>
    <mergeCell ref="C8:R8"/>
    <mergeCell ref="C83:K85"/>
    <mergeCell ref="R58:R60"/>
    <mergeCell ref="R61:R63"/>
    <mergeCell ref="R64:R65"/>
    <mergeCell ref="L58:L59"/>
    <mergeCell ref="L61:L63"/>
    <mergeCell ref="L64:L65"/>
    <mergeCell ref="K48:K50"/>
    <mergeCell ref="K33:K35"/>
    <mergeCell ref="K51:K53"/>
    <mergeCell ref="Q47:Q53"/>
    <mergeCell ref="R44:R46"/>
    <mergeCell ref="R48:R50"/>
    <mergeCell ref="R51:R53"/>
    <mergeCell ref="Q58:Q59"/>
    <mergeCell ref="Q61:Q65"/>
    <mergeCell ref="K58:K59"/>
    <mergeCell ref="K61:K63"/>
    <mergeCell ref="C51:C53"/>
    <mergeCell ref="H48:H50"/>
    <mergeCell ref="H51:H53"/>
    <mergeCell ref="K64:K65"/>
    <mergeCell ref="C64:C65"/>
    <mergeCell ref="H58:H59"/>
    <mergeCell ref="H61:H63"/>
    <mergeCell ref="H64:H65"/>
    <mergeCell ref="P38:P39"/>
    <mergeCell ref="M33:M35"/>
    <mergeCell ref="N33:N35"/>
    <mergeCell ref="O33:O35"/>
    <mergeCell ref="P33:P35"/>
    <mergeCell ref="M61:M63"/>
    <mergeCell ref="L51:L53"/>
    <mergeCell ref="N58:N59"/>
    <mergeCell ref="R38:R39"/>
    <mergeCell ref="R33:R36"/>
    <mergeCell ref="M38:M39"/>
    <mergeCell ref="N38:N39"/>
    <mergeCell ref="O38:O39"/>
    <mergeCell ref="R24:R26"/>
    <mergeCell ref="C58:C59"/>
    <mergeCell ref="C61:C63"/>
    <mergeCell ref="M58:M59"/>
    <mergeCell ref="Q33:Q35"/>
    <mergeCell ref="Q37:Q39"/>
    <mergeCell ref="C46:C47"/>
    <mergeCell ref="C48:C50"/>
    <mergeCell ref="H33:H35"/>
    <mergeCell ref="H38:H39"/>
    <mergeCell ref="K24:K26"/>
    <mergeCell ref="K27:K28"/>
    <mergeCell ref="L48:L50"/>
    <mergeCell ref="L18:L21"/>
    <mergeCell ref="Q18:Q21"/>
    <mergeCell ref="L24:L26"/>
    <mergeCell ref="R27:R28"/>
    <mergeCell ref="Q23:Q28"/>
    <mergeCell ref="M27:M28"/>
    <mergeCell ref="N27:N28"/>
    <mergeCell ref="O27:O28"/>
    <mergeCell ref="P27:P28"/>
    <mergeCell ref="P24:P26"/>
    <mergeCell ref="C11:R11"/>
    <mergeCell ref="K18:K21"/>
    <mergeCell ref="C16:D16"/>
    <mergeCell ref="C56:D56"/>
    <mergeCell ref="H24:H26"/>
    <mergeCell ref="H18:H21"/>
    <mergeCell ref="C27:C28"/>
    <mergeCell ref="C24:C26"/>
    <mergeCell ref="C22:C23"/>
    <mergeCell ref="C18:C21"/>
    <mergeCell ref="C42:D42"/>
    <mergeCell ref="C38:C39"/>
    <mergeCell ref="C33:C35"/>
    <mergeCell ref="C31:D31"/>
    <mergeCell ref="K38:K39"/>
    <mergeCell ref="H27:H28"/>
    <mergeCell ref="R18:R22"/>
    <mergeCell ref="M18:M21"/>
    <mergeCell ref="N18:N21"/>
    <mergeCell ref="O18:O21"/>
    <mergeCell ref="P18:P21"/>
    <mergeCell ref="M24:M26"/>
    <mergeCell ref="N24:N26"/>
    <mergeCell ref="O24:O26"/>
    <mergeCell ref="E2:S2"/>
    <mergeCell ref="E4:S4"/>
    <mergeCell ref="E3:I3"/>
    <mergeCell ref="J3:S3"/>
    <mergeCell ref="L27:L28"/>
    <mergeCell ref="N61:N63"/>
    <mergeCell ref="O61:O63"/>
    <mergeCell ref="P61:P63"/>
    <mergeCell ref="M64:M65"/>
    <mergeCell ref="N64:N65"/>
    <mergeCell ref="O64:O65"/>
    <mergeCell ref="P64:P65"/>
    <mergeCell ref="M48:M50"/>
    <mergeCell ref="N48:N50"/>
    <mergeCell ref="O48:O50"/>
    <mergeCell ref="P48:P50"/>
    <mergeCell ref="M51:M53"/>
    <mergeCell ref="N51:N53"/>
    <mergeCell ref="O51:O53"/>
    <mergeCell ref="P51:P53"/>
    <mergeCell ref="O58:O59"/>
    <mergeCell ref="L38:L39"/>
    <mergeCell ref="L33:L35"/>
    <mergeCell ref="P58:P59"/>
  </mergeCells>
  <dataValidations disablePrompts="1" count="3">
    <dataValidation type="list" allowBlank="1" showInputMessage="1" showErrorMessage="1" sqref="E15" xr:uid="{00000000-0002-0000-0000-000000000000}">
      <formula1>$E$70:$E$80</formula1>
    </dataValidation>
    <dataValidation type="list" allowBlank="1" showInputMessage="1" showErrorMessage="1" sqref="E13" xr:uid="{00000000-0002-0000-0000-000001000000}">
      <formula1>$E$70:$E$81</formula1>
    </dataValidation>
    <dataValidation type="list" allowBlank="1" showInputMessage="1" showErrorMessage="1" sqref="E90:E99 I90:K99" xr:uid="{00000000-0002-0000-0000-000002000000}">
      <formula1>$C$104:$C$109</formula1>
    </dataValidation>
  </dataValidations>
  <pageMargins left="0.70866141732283472" right="0.70866141732283472" top="0.74803149606299213" bottom="0.74803149606299213" header="0.31496062992125984" footer="0.31496062992125984"/>
  <pageSetup paperSize="5" scale="40" orientation="portrait" horizontalDpi="4294967293" r:id="rId1"/>
  <headerFooter alignWithMargins="0">
    <oddFooter xml:space="preserve">&amp;LCalle 26 No.69-76 Edificio Elemento Torre 1, Piso 3 – C.P. 111071
PBX: (+57) 601-3779555  – Información: Línea 195
Página Web: www.umv.gov.co &amp;CPCI-FM-013
 Página &amp;P de &amp;N  </oddFooter>
  </headerFooter>
  <ignoredErrors>
    <ignoredError sqref="O18" formula="1"/>
  </ignoredErrors>
  <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000-000003000000}">
          <x14:formula1>
            <xm:f>Hoja2!$B$4:$B$6</xm:f>
          </x14:formula1>
          <xm:sqref>G18 G21 G24:G25 G33 G37 G58 G61</xm:sqref>
        </x14:dataValidation>
        <x14:dataValidation type="list" allowBlank="1" showInputMessage="1" showErrorMessage="1" xr:uid="{00000000-0002-0000-0000-000004000000}">
          <x14:formula1>
            <xm:f>Hoja2!$E$4:$E$6</xm:f>
          </x14:formula1>
          <xm:sqref>G19 G23 G26 G34:G35 G51 G47 G44 G59</xm:sqref>
        </x14:dataValidation>
        <x14:dataValidation type="list" allowBlank="1" showInputMessage="1" showErrorMessage="1" xr:uid="{00000000-0002-0000-0000-000005000000}">
          <x14:formula1>
            <xm:f>Hoja2!$H$4:$H$6</xm:f>
          </x14:formula1>
          <xm:sqref>G20 G22 G36 G45:G46 G60</xm:sqref>
        </x14:dataValidation>
        <x14:dataValidation type="list" allowBlank="1" showInputMessage="1" showErrorMessage="1" xr:uid="{00000000-0002-0000-0000-000006000000}">
          <x14:formula1>
            <xm:f>Hoja2!$B$8:$B$10</xm:f>
          </x14:formula1>
          <xm:sqref>G27:G28 G38:G39 G52:G53 G48:G50 G62:G65</xm:sqref>
        </x14:dataValidation>
        <x14:dataValidation type="list" allowBlank="1" showInputMessage="1" showErrorMessage="1" xr:uid="{00000000-0002-0000-0000-000007000000}">
          <x14:formula1>
            <xm:f>Hoja2!$A$22:$A$25</xm:f>
          </x14:formula1>
          <xm:sqref>E14</xm:sqref>
        </x14:dataValidation>
        <x14:dataValidation type="list" allowBlank="1" showInputMessage="1" showErrorMessage="1" xr:uid="{00000000-0002-0000-0000-000008000000}">
          <x14:formula1>
            <xm:f>Hoja2!$C$28:$C$31</xm:f>
          </x14:formula1>
          <xm:sqref>F90:F99 L90:Q99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31"/>
  <sheetViews>
    <sheetView topLeftCell="A10" workbookViewId="0">
      <selection activeCell="C31" sqref="C31"/>
    </sheetView>
  </sheetViews>
  <sheetFormatPr baseColWidth="10" defaultColWidth="11.42578125" defaultRowHeight="15" x14ac:dyDescent="0.25"/>
  <cols>
    <col min="1" max="1" width="11.85546875" bestFit="1" customWidth="1"/>
    <col min="2" max="2" width="12.42578125" bestFit="1" customWidth="1"/>
    <col min="5" max="5" width="12.42578125" bestFit="1" customWidth="1"/>
    <col min="8" max="8" width="14" customWidth="1"/>
  </cols>
  <sheetData>
    <row r="3" spans="1:8" ht="39" customHeight="1" x14ac:dyDescent="0.25">
      <c r="A3" s="190"/>
      <c r="B3" s="190"/>
      <c r="D3" s="190"/>
      <c r="E3" s="190"/>
    </row>
    <row r="4" spans="1:8" x14ac:dyDescent="0.25">
      <c r="A4" t="s">
        <v>28</v>
      </c>
      <c r="B4" s="2">
        <v>1</v>
      </c>
      <c r="D4" t="s">
        <v>28</v>
      </c>
      <c r="E4" s="2">
        <v>1</v>
      </c>
      <c r="G4" t="s">
        <v>28</v>
      </c>
      <c r="H4" s="2">
        <v>1</v>
      </c>
    </row>
    <row r="5" spans="1:8" x14ac:dyDescent="0.25">
      <c r="A5" t="s">
        <v>29</v>
      </c>
      <c r="B5" s="1">
        <v>1.1000000000000001</v>
      </c>
      <c r="D5" t="s">
        <v>29</v>
      </c>
      <c r="E5" s="1">
        <v>1.1499999999999999</v>
      </c>
      <c r="G5" t="s">
        <v>29</v>
      </c>
      <c r="H5" s="1">
        <v>1.25</v>
      </c>
    </row>
    <row r="6" spans="1:8" x14ac:dyDescent="0.25">
      <c r="A6" t="s">
        <v>30</v>
      </c>
      <c r="B6" s="3">
        <v>1.2</v>
      </c>
      <c r="D6" t="s">
        <v>30</v>
      </c>
      <c r="E6" s="3">
        <v>1.3</v>
      </c>
      <c r="G6" t="s">
        <v>30</v>
      </c>
      <c r="H6" s="3">
        <v>1.5</v>
      </c>
    </row>
    <row r="8" spans="1:8" x14ac:dyDescent="0.25">
      <c r="A8" t="s">
        <v>28</v>
      </c>
      <c r="B8" s="2">
        <v>0.8</v>
      </c>
    </row>
    <row r="9" spans="1:8" x14ac:dyDescent="0.25">
      <c r="A9" t="s">
        <v>29</v>
      </c>
      <c r="B9" s="1">
        <v>1</v>
      </c>
    </row>
    <row r="10" spans="1:8" x14ac:dyDescent="0.25">
      <c r="A10" t="s">
        <v>30</v>
      </c>
      <c r="B10" s="3">
        <v>1.2</v>
      </c>
    </row>
    <row r="12" spans="1:8" x14ac:dyDescent="0.25">
      <c r="A12" t="s">
        <v>31</v>
      </c>
      <c r="B12" t="s">
        <v>32</v>
      </c>
      <c r="C12" t="s">
        <v>33</v>
      </c>
    </row>
    <row r="13" spans="1:8" x14ac:dyDescent="0.25">
      <c r="A13">
        <v>0</v>
      </c>
      <c r="B13">
        <v>0.49</v>
      </c>
      <c r="C13">
        <v>0</v>
      </c>
    </row>
    <row r="14" spans="1:8" x14ac:dyDescent="0.25">
      <c r="A14">
        <v>0.5</v>
      </c>
      <c r="B14">
        <v>0.59</v>
      </c>
      <c r="C14">
        <v>10</v>
      </c>
    </row>
    <row r="15" spans="1:8" x14ac:dyDescent="0.25">
      <c r="A15">
        <v>0.6</v>
      </c>
      <c r="B15">
        <v>0.75</v>
      </c>
      <c r="C15">
        <v>15</v>
      </c>
    </row>
    <row r="16" spans="1:8" x14ac:dyDescent="0.25">
      <c r="A16">
        <v>0.76</v>
      </c>
      <c r="B16">
        <v>100</v>
      </c>
      <c r="C16">
        <v>16</v>
      </c>
    </row>
    <row r="18" spans="1:3" x14ac:dyDescent="0.25">
      <c r="A18">
        <v>100</v>
      </c>
    </row>
    <row r="19" spans="1:3" x14ac:dyDescent="0.25">
      <c r="A19">
        <f>IF(AND(A18&gt;=A13,A18&lt;=B13),C13,IF(AND(A18&gt;=A14,A18&lt;=B14),C14,IF(AND(A18&gt;=A15,A18&lt;=B15),C15,IF(AND(A18&gt;=A16,A18&lt;=B16),C16,"INVALIDO"))))</f>
        <v>16</v>
      </c>
    </row>
    <row r="22" spans="1:3" x14ac:dyDescent="0.25">
      <c r="A22" t="s">
        <v>38</v>
      </c>
      <c r="B22" t="e">
        <f>'PCI-FM-013'!Q30</f>
        <v>#VALUE!</v>
      </c>
    </row>
    <row r="23" spans="1:3" x14ac:dyDescent="0.25">
      <c r="A23" t="s">
        <v>39</v>
      </c>
      <c r="B23" t="e">
        <f>'PCI-FM-013'!Q41</f>
        <v>#VALUE!</v>
      </c>
    </row>
    <row r="24" spans="1:3" x14ac:dyDescent="0.25">
      <c r="A24" t="s">
        <v>77</v>
      </c>
      <c r="B24" t="e">
        <f>'PCI-FM-013'!Q55</f>
        <v>#VALUE!</v>
      </c>
    </row>
    <row r="25" spans="1:3" x14ac:dyDescent="0.25">
      <c r="A25" t="s">
        <v>41</v>
      </c>
      <c r="B25" t="e">
        <f>'PCI-FM-013'!Q67</f>
        <v>#VALUE!</v>
      </c>
    </row>
    <row r="28" spans="1:3" x14ac:dyDescent="0.25">
      <c r="C28" t="s">
        <v>84</v>
      </c>
    </row>
    <row r="29" spans="1:3" x14ac:dyDescent="0.25">
      <c r="C29" t="s">
        <v>85</v>
      </c>
    </row>
    <row r="30" spans="1:3" x14ac:dyDescent="0.25">
      <c r="C30" t="s">
        <v>86</v>
      </c>
    </row>
    <row r="31" spans="1:3" x14ac:dyDescent="0.25">
      <c r="C31" t="s">
        <v>100</v>
      </c>
    </row>
  </sheetData>
  <mergeCells count="2">
    <mergeCell ref="A3:B3"/>
    <mergeCell ref="D3:E3"/>
  </mergeCells>
  <pageMargins left="0.7" right="0.7" top="0.75" bottom="0.75" header="0.3" footer="0.3"/>
  <pageSetup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PCI-FM-013</vt:lpstr>
      <vt:lpstr>Hoja2</vt:lpstr>
      <vt:lpstr>'PCI-FM-013'!Área_de_impresión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AgathaRoss</dc:creator>
  <cp:keywords/>
  <dc:description/>
  <cp:lastModifiedBy>Christian Medina Fandiño</cp:lastModifiedBy>
  <cp:revision/>
  <cp:lastPrinted>2023-08-24T20:51:50Z</cp:lastPrinted>
  <dcterms:created xsi:type="dcterms:W3CDTF">2021-11-22T19:45:20Z</dcterms:created>
  <dcterms:modified xsi:type="dcterms:W3CDTF">2023-09-06T20:45:59Z</dcterms:modified>
  <cp:category/>
  <cp:contentStatus/>
</cp:coreProperties>
</file>