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updateLinks="never" defaultThemeVersion="124226"/>
  <mc:AlternateContent xmlns:mc="http://schemas.openxmlformats.org/markup-compatibility/2006">
    <mc:Choice Requires="x15">
      <x15ac:absPath xmlns:x15ac="http://schemas.microsoft.com/office/spreadsheetml/2010/11/ac" url="https://uaermv-my.sharepoint.com/personal/christian_medina_umv_gov_co/Documents/2024/Febrero 2024/MIPG-Documentación/Revisión documental/GLAB/"/>
    </mc:Choice>
  </mc:AlternateContent>
  <xr:revisionPtr revIDLastSave="2" documentId="11_48BE31942FD5F0A8CD1C2455304AB9ABA42F22B8" xr6:coauthVersionLast="47" xr6:coauthVersionMax="47" xr10:uidLastSave="{6A9D5C91-1782-441A-B7B5-CDB4F02C2084}"/>
  <bookViews>
    <workbookView xWindow="30" yWindow="0" windowWidth="20460" windowHeight="10920" firstSheet="5" activeTab="5" xr2:uid="{00000000-000D-0000-FFFF-FFFF00000000}"/>
  </bookViews>
  <sheets>
    <sheet name="HOJ. VID - 1" sheetId="11" state="hidden" r:id="rId1"/>
    <sheet name="HM - 2" sheetId="10" state="hidden" r:id="rId2"/>
    <sheet name="HM - 3" sheetId="15" state="hidden" r:id="rId3"/>
    <sheet name="HM - 4" sheetId="18" state="hidden" r:id="rId4"/>
    <sheet name="111-1" sheetId="9" state="hidden" r:id="rId5"/>
    <sheet name="GLAB-FM-111" sheetId="20" r:id="rId6"/>
    <sheet name="P-CAL 2022" sheetId="16" state="hidden" r:id="rId7"/>
  </sheets>
  <externalReferences>
    <externalReference r:id="rId8"/>
  </externalReferences>
  <definedNames>
    <definedName name="_xlnm.Print_Area" localSheetId="4">'111-1'!$A$1:$Z$28</definedName>
    <definedName name="_xlnm.Print_Area" localSheetId="5">'GLAB-FM-111'!$A$1:$AI$29</definedName>
    <definedName name="_xlnm.Print_Area" localSheetId="1">'HM - 2'!$A$1:$M$26</definedName>
    <definedName name="_xlnm.Print_Area" localSheetId="2">'HM - 3'!$A$1:$M$26</definedName>
    <definedName name="_xlnm.Print_Area" localSheetId="3">'HM - 4'!$A$1:$M$26</definedName>
    <definedName name="_xlnm.Print_Area" localSheetId="0">'HOJ. VID - 1'!$A$1:$M$41</definedName>
    <definedName name="_xlnm.Print_Area" localSheetId="6">'P-CAL 2022'!$A$1:$J$28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9" i="20" l="1"/>
  <c r="AJ6" i="20"/>
  <c r="L10" i="16" l="1"/>
  <c r="G14" i="16"/>
  <c r="B7" i="18" l="1"/>
  <c r="B6" i="18"/>
  <c r="G23" i="16" l="1"/>
  <c r="I23" i="16" s="1"/>
  <c r="J23" i="16" s="1"/>
  <c r="F23" i="16"/>
  <c r="D23" i="16"/>
  <c r="B23" i="16"/>
  <c r="G22" i="16"/>
  <c r="H22" i="16" s="1"/>
  <c r="F22" i="16"/>
  <c r="D22" i="16"/>
  <c r="B22" i="16"/>
  <c r="G21" i="16"/>
  <c r="I21" i="16" s="1"/>
  <c r="J21" i="16" s="1"/>
  <c r="F21" i="16"/>
  <c r="D21" i="16"/>
  <c r="B21" i="16"/>
  <c r="G20" i="16"/>
  <c r="I20" i="16" s="1"/>
  <c r="J20" i="16" s="1"/>
  <c r="F20" i="16"/>
  <c r="D20" i="16"/>
  <c r="B20" i="16"/>
  <c r="G19" i="16"/>
  <c r="I19" i="16" s="1"/>
  <c r="J19" i="16" s="1"/>
  <c r="F19" i="16"/>
  <c r="D19" i="16"/>
  <c r="B19" i="16"/>
  <c r="G18" i="16"/>
  <c r="H18" i="16" s="1"/>
  <c r="F18" i="16"/>
  <c r="D18" i="16"/>
  <c r="B18" i="16"/>
  <c r="G17" i="16"/>
  <c r="I17" i="16" s="1"/>
  <c r="J17" i="16" s="1"/>
  <c r="F17" i="16"/>
  <c r="D17" i="16"/>
  <c r="B17" i="16"/>
  <c r="G16" i="16"/>
  <c r="I16" i="16" s="1"/>
  <c r="J16" i="16" s="1"/>
  <c r="F16" i="16"/>
  <c r="D16" i="16"/>
  <c r="B16" i="16"/>
  <c r="G15" i="16"/>
  <c r="I15" i="16" s="1"/>
  <c r="J15" i="16" s="1"/>
  <c r="F15" i="16"/>
  <c r="D15" i="16"/>
  <c r="B15" i="16"/>
  <c r="I14" i="16"/>
  <c r="J14" i="16" s="1"/>
  <c r="F14" i="16"/>
  <c r="D14" i="16"/>
  <c r="B14" i="16"/>
  <c r="G13" i="16"/>
  <c r="H13" i="16" s="1"/>
  <c r="F13" i="16"/>
  <c r="D13" i="16"/>
  <c r="B13" i="16"/>
  <c r="I5" i="16"/>
  <c r="B5" i="16"/>
  <c r="B7" i="15"/>
  <c r="B6" i="15"/>
  <c r="W27" i="9"/>
  <c r="V27" i="9"/>
  <c r="T27" i="9"/>
  <c r="S27" i="9"/>
  <c r="Q27" i="9"/>
  <c r="O27" i="9"/>
  <c r="N27" i="9"/>
  <c r="L27" i="9"/>
  <c r="J27" i="9"/>
  <c r="I27" i="9"/>
  <c r="W26" i="9"/>
  <c r="V26" i="9"/>
  <c r="T26" i="9"/>
  <c r="S26" i="9"/>
  <c r="Q26" i="9"/>
  <c r="O26" i="9"/>
  <c r="N26" i="9"/>
  <c r="L26" i="9"/>
  <c r="J26" i="9"/>
  <c r="I26" i="9"/>
  <c r="W25" i="9"/>
  <c r="V25" i="9"/>
  <c r="T25" i="9"/>
  <c r="S25" i="9"/>
  <c r="Q25" i="9"/>
  <c r="O25" i="9"/>
  <c r="N25" i="9"/>
  <c r="L25" i="9"/>
  <c r="J25" i="9"/>
  <c r="I25" i="9"/>
  <c r="W24" i="9"/>
  <c r="V24" i="9"/>
  <c r="T24" i="9"/>
  <c r="S24" i="9"/>
  <c r="Q24" i="9"/>
  <c r="O24" i="9"/>
  <c r="N24" i="9"/>
  <c r="L24" i="9"/>
  <c r="J24" i="9"/>
  <c r="I24" i="9"/>
  <c r="W23" i="9"/>
  <c r="V23" i="9"/>
  <c r="T23" i="9"/>
  <c r="S23" i="9"/>
  <c r="Q23" i="9"/>
  <c r="O23" i="9"/>
  <c r="N23" i="9"/>
  <c r="L23" i="9"/>
  <c r="J23" i="9"/>
  <c r="I23" i="9"/>
  <c r="W22" i="9"/>
  <c r="V22" i="9"/>
  <c r="T22" i="9"/>
  <c r="S22" i="9"/>
  <c r="Q22" i="9"/>
  <c r="O22" i="9"/>
  <c r="N22" i="9"/>
  <c r="L22" i="9"/>
  <c r="J22" i="9"/>
  <c r="I22" i="9"/>
  <c r="W21" i="9"/>
  <c r="V21" i="9"/>
  <c r="T21" i="9"/>
  <c r="S21" i="9"/>
  <c r="Q21" i="9"/>
  <c r="O21" i="9"/>
  <c r="N21" i="9"/>
  <c r="L21" i="9"/>
  <c r="J21" i="9"/>
  <c r="I21" i="9"/>
  <c r="W20" i="9"/>
  <c r="V20" i="9"/>
  <c r="T20" i="9"/>
  <c r="S20" i="9"/>
  <c r="Q20" i="9"/>
  <c r="O20" i="9"/>
  <c r="N20" i="9"/>
  <c r="L20" i="9"/>
  <c r="J20" i="9"/>
  <c r="I20" i="9"/>
  <c r="W19" i="9"/>
  <c r="V19" i="9"/>
  <c r="T19" i="9"/>
  <c r="S19" i="9"/>
  <c r="Q19" i="9"/>
  <c r="O19" i="9"/>
  <c r="N19" i="9"/>
  <c r="L19" i="9"/>
  <c r="J19" i="9"/>
  <c r="I19" i="9"/>
  <c r="H15" i="16" l="1"/>
  <c r="I18" i="16"/>
  <c r="J18" i="16" s="1"/>
  <c r="H21" i="16"/>
  <c r="I22" i="16"/>
  <c r="J22" i="16" s="1"/>
  <c r="H14" i="16"/>
  <c r="H20" i="16"/>
  <c r="I13" i="16"/>
  <c r="H19" i="16"/>
  <c r="H23" i="16"/>
  <c r="J13" i="16" l="1"/>
  <c r="G24" i="16"/>
  <c r="I24" i="16" l="1"/>
  <c r="A26" i="16" s="1"/>
  <c r="W18" i="9" l="1"/>
  <c r="V18" i="9"/>
  <c r="T18" i="9"/>
  <c r="S18" i="9"/>
  <c r="Q18" i="9"/>
  <c r="O18" i="9"/>
  <c r="N18" i="9"/>
  <c r="L18" i="9"/>
  <c r="J18" i="9"/>
  <c r="I18" i="9"/>
  <c r="W17" i="9"/>
  <c r="V17" i="9"/>
  <c r="T17" i="9"/>
  <c r="S17" i="9"/>
  <c r="Q17" i="9"/>
  <c r="O17" i="9"/>
  <c r="N17" i="9"/>
  <c r="L17" i="9"/>
  <c r="J17" i="9"/>
  <c r="I17" i="9"/>
  <c r="W16" i="9"/>
  <c r="V16" i="9"/>
  <c r="T16" i="9"/>
  <c r="S16" i="9"/>
  <c r="Q16" i="9"/>
  <c r="O16" i="9"/>
  <c r="N16" i="9"/>
  <c r="L16" i="9"/>
  <c r="J16" i="9"/>
  <c r="I16" i="9"/>
  <c r="W15" i="9" l="1"/>
  <c r="V15" i="9"/>
  <c r="T15" i="9"/>
  <c r="S15" i="9"/>
  <c r="Q15" i="9"/>
  <c r="O15" i="9"/>
  <c r="N15" i="9"/>
  <c r="L15" i="9"/>
  <c r="J15" i="9"/>
  <c r="I15" i="9"/>
  <c r="W14" i="9"/>
  <c r="V14" i="9"/>
  <c r="T14" i="9"/>
  <c r="S14" i="9"/>
  <c r="Q14" i="9"/>
  <c r="O14" i="9"/>
  <c r="N14" i="9"/>
  <c r="L14" i="9"/>
  <c r="J14" i="9"/>
  <c r="I14" i="9"/>
  <c r="W13" i="9"/>
  <c r="V13" i="9"/>
  <c r="T13" i="9"/>
  <c r="S13" i="9"/>
  <c r="Q13" i="9"/>
  <c r="O13" i="9"/>
  <c r="N13" i="9"/>
  <c r="L13" i="9"/>
  <c r="J13" i="9"/>
  <c r="I13" i="9"/>
  <c r="B7" i="10" l="1"/>
  <c r="B6" i="10"/>
  <c r="X6" i="9" l="1"/>
  <c r="B6" i="9"/>
  <c r="A39" i="11"/>
  <c r="AE28" i="9" l="1"/>
  <c r="V12" i="9"/>
  <c r="T12" i="9"/>
  <c r="S12" i="9"/>
  <c r="Q12" i="9"/>
  <c r="O12" i="9"/>
  <c r="N12" i="9"/>
  <c r="L12" i="9"/>
  <c r="J12" i="9"/>
  <c r="I12" i="9"/>
  <c r="V11" i="9"/>
  <c r="T11" i="9"/>
  <c r="S11" i="9"/>
  <c r="Q11" i="9"/>
  <c r="O11" i="9"/>
  <c r="N11" i="9"/>
  <c r="L11" i="9"/>
  <c r="J11" i="9"/>
  <c r="I11" i="9"/>
  <c r="V10" i="9"/>
  <c r="T10" i="9"/>
  <c r="S10" i="9"/>
  <c r="Q10" i="9"/>
  <c r="O10" i="9"/>
  <c r="N10" i="9"/>
  <c r="W10" i="9"/>
  <c r="L10" i="9"/>
  <c r="J10" i="9"/>
  <c r="I10" i="9"/>
  <c r="Y9" i="9"/>
  <c r="V9" i="9"/>
  <c r="T9" i="9"/>
  <c r="S9" i="9"/>
  <c r="R9" i="9"/>
  <c r="Q9" i="9"/>
  <c r="P9" i="9"/>
  <c r="O9" i="9"/>
  <c r="N9" i="9"/>
  <c r="M9" i="9"/>
  <c r="L9" i="9"/>
  <c r="J9" i="9"/>
  <c r="I9" i="9"/>
  <c r="C9" i="9"/>
  <c r="AA6" i="9"/>
  <c r="W11" i="9" l="1"/>
  <c r="W12" i="9"/>
  <c r="W9" i="9"/>
</calcChain>
</file>

<file path=xl/sharedStrings.xml><?xml version="1.0" encoding="utf-8"?>
<sst xmlns="http://schemas.openxmlformats.org/spreadsheetml/2006/main" count="418" uniqueCount="176">
  <si>
    <t>AAAA-MM-DD</t>
  </si>
  <si>
    <t>Elaboró</t>
  </si>
  <si>
    <t>Rango de medición:</t>
  </si>
  <si>
    <t>División de escala:</t>
  </si>
  <si>
    <t>MEDIDA</t>
  </si>
  <si>
    <t>UNIDADES</t>
  </si>
  <si>
    <t>MEDIDAS</t>
  </si>
  <si>
    <t>A</t>
  </si>
  <si>
    <t>Corriente:</t>
  </si>
  <si>
    <t>V</t>
  </si>
  <si>
    <t>Voltaje :</t>
  </si>
  <si>
    <t xml:space="preserve">Anual </t>
  </si>
  <si>
    <t>Tipo de indicación:</t>
  </si>
  <si>
    <t>Fabricante:</t>
  </si>
  <si>
    <t>Digital</t>
  </si>
  <si>
    <t>N°</t>
  </si>
  <si>
    <t>Serie:</t>
  </si>
  <si>
    <t>Análoga</t>
  </si>
  <si>
    <t>Modelo:</t>
  </si>
  <si>
    <t>INFORMACIÓN GENERAL</t>
  </si>
  <si>
    <t>CODIGO: GLAB-FM-110</t>
  </si>
  <si>
    <t>VERSIÓN:2</t>
  </si>
  <si>
    <t>Laboratorio  de suelos Asfaltos y pavimentos de la UAERMV 
Sede de Producción Parque Minero Industrial El Mochuelo Kilometro 3 vía Pasquilla localidad Ciudad Bolívar, Bogotá D.C. - Colombia
Tel: 3779555 Ext. 1145   E- mail: p.laboratorio@umv.gov.co</t>
  </si>
  <si>
    <t>ACTIVIDAD REALIZADA:</t>
  </si>
  <si>
    <t>PREVENTIVO</t>
  </si>
  <si>
    <t>CORRECTIVO</t>
  </si>
  <si>
    <t>CALIBRACIÓN</t>
  </si>
  <si>
    <t>INSPECCIÓN</t>
  </si>
  <si>
    <t>Ubicación:</t>
  </si>
  <si>
    <t xml:space="preserve">REALIZADO POR </t>
  </si>
  <si>
    <t>Pinzuar</t>
  </si>
  <si>
    <t>110/220</t>
  </si>
  <si>
    <t>°C</t>
  </si>
  <si>
    <t>VERIFICACIÓN</t>
  </si>
  <si>
    <t xml:space="preserve">OBSERVACIONES </t>
  </si>
  <si>
    <t>OTRO</t>
  </si>
  <si>
    <t>YULI PAOLA PRIETO PADILLA</t>
  </si>
  <si>
    <t>FECHA DE EJECUCIÓN:</t>
  </si>
  <si>
    <t>Semestral</t>
  </si>
  <si>
    <t xml:space="preserve">ESPECIFICACIONES QUE DEBE CUMPLIR </t>
  </si>
  <si>
    <t>NORMA</t>
  </si>
  <si>
    <t xml:space="preserve">DESCRIPCIÓN </t>
  </si>
  <si>
    <t>UNIDAD</t>
  </si>
  <si>
    <t xml:space="preserve">TIPO DE VERIFICACIÓN </t>
  </si>
  <si>
    <t>Inicial</t>
  </si>
  <si>
    <t>Laboratorio  de suelos, asfaltos y pavimentos de la UAERMV 
Sede de Producción Parque Minero Industrial El Mochuelo Kilometro 3 vía Pasquilla localidad Ciudad Bolívar, Bogotá D.C. - Colombia
Tel: 3779555 Ext. 1145   E- mail: p.laboratorio@umv.gov.co</t>
  </si>
  <si>
    <t>Nota 2: Los  detalles de cualquier daño, mal  funcionamiento, modificación o recuperación realizada al equipo se registra en  observaciones y otros</t>
  </si>
  <si>
    <t>INV E 121 - 13</t>
  </si>
  <si>
    <t>INV E 122 - 13</t>
  </si>
  <si>
    <t>INV E 125 - 13</t>
  </si>
  <si>
    <t>INV E 126 - 13</t>
  </si>
  <si>
    <t>INV E 133 - 13</t>
  </si>
  <si>
    <t>INV E 213 - 13</t>
  </si>
  <si>
    <t>INV E 214 - 13</t>
  </si>
  <si>
    <t>INV E 218 - 13</t>
  </si>
  <si>
    <t>INV E 733 - 13</t>
  </si>
  <si>
    <t>INV E 735 - 13</t>
  </si>
  <si>
    <t>INV E 748 - 13</t>
  </si>
  <si>
    <t>Tolerancia del proceso</t>
  </si>
  <si>
    <t>± 3</t>
  </si>
  <si>
    <t>La temperatura de mezclado y de compactación</t>
  </si>
  <si>
    <t xml:space="preserve">Periódica </t>
  </si>
  <si>
    <t>CODIGO: GLAB-FM-111</t>
  </si>
  <si>
    <t>ACTIVIDAD</t>
  </si>
  <si>
    <t>COMPROBACION INTERMEDIA</t>
  </si>
  <si>
    <t>VERSIÓN:1</t>
  </si>
  <si>
    <t>FECHA</t>
  </si>
  <si>
    <t>110 ± 5</t>
  </si>
  <si>
    <r>
      <t>Descripción</t>
    </r>
    <r>
      <rPr>
        <sz val="9"/>
        <color theme="1"/>
        <rFont val="Arial"/>
        <family val="2"/>
      </rPr>
      <t>:</t>
    </r>
    <r>
      <rPr>
        <sz val="9"/>
        <color theme="1" tint="0.499984740745262"/>
        <rFont val="Arial"/>
        <family val="2"/>
      </rPr>
      <t xml:space="preserve"> </t>
    </r>
    <r>
      <rPr>
        <sz val="9"/>
        <color theme="1"/>
        <rFont val="Arial"/>
        <family val="2"/>
      </rPr>
      <t>Dispositivo que produce y mantiene calor, con indicación digital.</t>
    </r>
  </si>
  <si>
    <t>FORMATO VALIDACIÓN DE LOS INFORMES DE VERIFICACIONES, COMPROBACIONES INTERMEDIAS Y CERTIFICADOS DE CALIBRACIÓN</t>
  </si>
  <si>
    <t>Verificación</t>
  </si>
  <si>
    <t>Calibración</t>
  </si>
  <si>
    <t>Comprobación intermedia</t>
  </si>
  <si>
    <t>FECHA DE APLICACIÓN: ABRIL 2021</t>
  </si>
  <si>
    <t>Apto</t>
  </si>
  <si>
    <t>DESCRIPCIÓN DEL EQUIPAMIENTO</t>
  </si>
  <si>
    <t>No apto</t>
  </si>
  <si>
    <t>Nombre:</t>
  </si>
  <si>
    <t>Código interno:</t>
  </si>
  <si>
    <t>INFORME O CERTIFICADO</t>
  </si>
  <si>
    <t>PROPIEDAD VALIDADA</t>
  </si>
  <si>
    <t>RESULTADO EMITIDO</t>
  </si>
  <si>
    <t>ERROR MÁXIMO PERMITIDO</t>
  </si>
  <si>
    <t>RESULTADO DE LA VALIDACIÓN</t>
  </si>
  <si>
    <t xml:space="preserve">VALIDADO POR </t>
  </si>
  <si>
    <t>±</t>
  </si>
  <si>
    <t>NÚMERO</t>
  </si>
  <si>
    <t>VALOR DE REFERENCIA</t>
  </si>
  <si>
    <t>ERROR</t>
  </si>
  <si>
    <t>INCERTIDUMBRE</t>
  </si>
  <si>
    <t>ERROR ENCONTRADO</t>
  </si>
  <si>
    <t>NOMBRE</t>
  </si>
  <si>
    <t>PINZUAR S.A.S.</t>
  </si>
  <si>
    <t>Masa</t>
  </si>
  <si>
    <t>g</t>
  </si>
  <si>
    <t>Yuli Prieto P</t>
  </si>
  <si>
    <t>Equipo apto para su uso</t>
  </si>
  <si>
    <t>Temperatura</t>
  </si>
  <si>
    <t>FORMATO HISTORIAL DE MANTENIMIENTO DE EQUIPAMIENTO DEL LABORATORIO UAERMV</t>
  </si>
  <si>
    <t>CODIGO: GLAB-FM-175</t>
  </si>
  <si>
    <t>NUMERO DE INFORME</t>
  </si>
  <si>
    <t>FORMATO HOJA DE VIDA DE EQUIPOS E INSTRUMENTOS DE MEDICIÓN DEL 
LABORATORIO UAERMV</t>
  </si>
  <si>
    <t>VERSIÓN: 4</t>
  </si>
  <si>
    <t>DESCRIPCIÓN DEL EQUIPO O INSTRUMENTO DE MEDICIÓN</t>
  </si>
  <si>
    <t>Codigo interno:</t>
  </si>
  <si>
    <t>SIK de la UMV</t>
  </si>
  <si>
    <t>CARACTERÍSTICAS METROLÓGICAS</t>
  </si>
  <si>
    <t xml:space="preserve">Periodica </t>
  </si>
  <si>
    <t>Nota 1: Para los equipos e instrumentos de medición que  apliquen la versión de software y del firmware, esta se registra en descripción</t>
  </si>
  <si>
    <t xml:space="preserve">Yuly Paola Prieto Padilla </t>
  </si>
  <si>
    <t>Auxiliar de equipos</t>
  </si>
  <si>
    <t>--</t>
  </si>
  <si>
    <t>HORNO ELECTRICO</t>
  </si>
  <si>
    <t>Laboratorio principal</t>
  </si>
  <si>
    <t>FECHA DE APLICACIÓN:  MAYO 2021</t>
  </si>
  <si>
    <t>FORMATO DETERMINACIÓN DE PERÍODOS DE VALIDEZ DE LAS CALIBRACIONES DEL LABORATORIO UAERMV</t>
  </si>
  <si>
    <t>CÓDIGO: GLAB-FM-151</t>
  </si>
  <si>
    <t>VERSIÓN: 2</t>
  </si>
  <si>
    <t>Error máximo permitido:</t>
  </si>
  <si>
    <t xml:space="preserve">INFORMACIÓN  DE LAS CALIBRACIONES </t>
  </si>
  <si>
    <t>PERIODO 1</t>
  </si>
  <si>
    <t>PERIODO 2</t>
  </si>
  <si>
    <t>Numero de certificado:</t>
  </si>
  <si>
    <t>Fecha:</t>
  </si>
  <si>
    <t>ERROR REPORTADO</t>
  </si>
  <si>
    <t>DERIVA INSTRUMENTAL</t>
  </si>
  <si>
    <t>PERIODO</t>
  </si>
  <si>
    <t>Periodo estimado de validez de la calibración:</t>
  </si>
  <si>
    <t>CONCLUSIÓN</t>
  </si>
  <si>
    <t>Al calcular la deriva de los valores de referencia que se tuvieron encuenta en las calibraciones de los dos ultimos periodos, se encuentro que de continuar con el mismo comportamiento se alcanzaria el error maximo permitido en un periodo de</t>
  </si>
  <si>
    <t>PG-2004</t>
  </si>
  <si>
    <t>2 - 200</t>
  </si>
  <si>
    <t>HORN 07</t>
  </si>
  <si>
    <t>T-23195-003 R0</t>
  </si>
  <si>
    <t>N/A</t>
  </si>
  <si>
    <t>UMV(YULI PAOLA PRIETO PADILLA)</t>
  </si>
  <si>
    <t>IV-22612-118 R0</t>
  </si>
  <si>
    <t>MP-4528-005</t>
  </si>
  <si>
    <t>IV-25545-006 R0</t>
  </si>
  <si>
    <t>IV-25545-006-R0</t>
  </si>
  <si>
    <t>T-26036-001 R0</t>
  </si>
  <si>
    <t>Queda fuera de uso (La homogeneidad en temperaturas de 180°c es muy alta)</t>
  </si>
  <si>
    <t>IV-26920-003 R0</t>
  </si>
  <si>
    <t>T-26820-027 R0</t>
  </si>
  <si>
    <t>De acuerdo al mto correctivo realizado el periodo de validez queda para 12 meses</t>
  </si>
  <si>
    <t>MP-4288-011</t>
  </si>
  <si>
    <t>FECHA DE APLICACIÓN: NOVIEMBRE 2022</t>
  </si>
  <si>
    <t>NÚMERO DE INFORME</t>
  </si>
  <si>
    <t>MP-5169-003</t>
  </si>
  <si>
    <t>IV-28219-003 R0</t>
  </si>
  <si>
    <t>T-28222-005 R0</t>
  </si>
  <si>
    <t>Se realizo ajuste por tal motivo se le realiza calibracion</t>
  </si>
  <si>
    <t>Al horno se le realizo ajuste automaticamente el periodo de validez de calibracion queda a las 12 meses</t>
  </si>
  <si>
    <t>UMV
(YULI PAOLA PRIETO PADILLA)</t>
  </si>
  <si>
    <t>N° 5619-04</t>
  </si>
  <si>
    <t>IV-29649-018 R0</t>
  </si>
  <si>
    <t>CUMPLE</t>
  </si>
  <si>
    <t>NO CUMPLE</t>
  </si>
  <si>
    <t>VALIDACIÓN DE LA DESCRIPCIÓN DEL EQUIPO</t>
  </si>
  <si>
    <t>CODIGO</t>
  </si>
  <si>
    <t>EMISIÓN</t>
  </si>
  <si>
    <t>LUGAR DE EJECUCCIÓN</t>
  </si>
  <si>
    <t>INFORMACIÓN DE LA ACTIVIDAD REALIZADA</t>
  </si>
  <si>
    <t>PAGINAS</t>
  </si>
  <si>
    <t>METODO UTILIZADO</t>
  </si>
  <si>
    <t xml:space="preserve">REALIZADO
(Empresa) </t>
  </si>
  <si>
    <t>AUTORIZADO
(Nombre y cargo)</t>
  </si>
  <si>
    <t>Equipo:</t>
  </si>
  <si>
    <t>Intervalo de medición:</t>
  </si>
  <si>
    <t>Resolución:</t>
  </si>
  <si>
    <t>Volumen Util:</t>
  </si>
  <si>
    <t>EQUIPO PATRON</t>
  </si>
  <si>
    <t>PROPIEDAD O MAGNITUD VALIDADA</t>
  </si>
  <si>
    <t>ENTREGA DEL EQUIPO</t>
  </si>
  <si>
    <t>CONDICIONES AMBIENTALES</t>
  </si>
  <si>
    <t>FECHA DE APLICACIÓN: 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</si>
</sst>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
    <numFmt numFmtId="166" formatCode="0.000"/>
  </numFmts>
  <fonts count="33" x14ac:knownFonts="1">
    <font>
      <sz val="11"/>
      <color theme="1"/>
      <name val="Calibri"/>
      <family val="2"/>
      <scheme val="minor"/>
    </font>
    <font>
      <sz val="11"/>
      <color theme="1"/>
      <name val="Calibri"/>
      <family val="2"/>
      <scheme val="minor"/>
    </font>
    <font>
      <sz val="10"/>
      <name val="Times New Roman"/>
      <family val="1"/>
    </font>
    <font>
      <sz val="7"/>
      <color theme="0" tint="-0.499984740745262"/>
      <name val="Arial"/>
      <family val="2"/>
    </font>
    <font>
      <sz val="10"/>
      <name val="Arial"/>
      <family val="2"/>
    </font>
    <font>
      <b/>
      <sz val="8"/>
      <name val="Arial"/>
      <family val="2"/>
    </font>
    <font>
      <b/>
      <sz val="10"/>
      <color theme="1"/>
      <name val="Arial"/>
      <family val="2"/>
    </font>
    <font>
      <sz val="9"/>
      <color theme="1"/>
      <name val="Arial"/>
      <family val="2"/>
    </font>
    <font>
      <sz val="10"/>
      <color theme="1"/>
      <name val="Arial"/>
      <family val="2"/>
    </font>
    <font>
      <sz val="11"/>
      <color rgb="FF000000"/>
      <name val="Calibri"/>
      <family val="2"/>
    </font>
    <font>
      <sz val="6.5"/>
      <name val="Arial"/>
      <family val="2"/>
    </font>
    <font>
      <b/>
      <sz val="6.5"/>
      <color theme="1"/>
      <name val="Arial"/>
      <family val="2"/>
    </font>
    <font>
      <sz val="8"/>
      <color theme="1" tint="0.499984740745262"/>
      <name val="Arial"/>
      <family val="2"/>
    </font>
    <font>
      <b/>
      <sz val="9"/>
      <name val="Arial"/>
      <family val="2"/>
    </font>
    <font>
      <b/>
      <sz val="9"/>
      <color theme="1"/>
      <name val="Arial"/>
      <family val="2"/>
    </font>
    <font>
      <sz val="9"/>
      <color theme="0" tint="-4.9989318521683403E-2"/>
      <name val="Arial"/>
      <family val="2"/>
    </font>
    <font>
      <sz val="9"/>
      <color theme="1" tint="0.499984740745262"/>
      <name val="Arial"/>
      <family val="2"/>
    </font>
    <font>
      <sz val="9"/>
      <name val="Arial"/>
      <family val="2"/>
    </font>
    <font>
      <sz val="8"/>
      <color theme="1"/>
      <name val="Arial"/>
      <family val="2"/>
    </font>
    <font>
      <sz val="8"/>
      <name val="Arial"/>
      <family val="2"/>
    </font>
    <font>
      <sz val="7"/>
      <color theme="1"/>
      <name val="Arial"/>
      <family val="2"/>
    </font>
    <font>
      <sz val="10"/>
      <color theme="1" tint="0.499984740745262"/>
      <name val="Arial"/>
      <family val="2"/>
    </font>
    <font>
      <b/>
      <sz val="8"/>
      <color theme="1"/>
      <name val="Arial"/>
      <family val="2"/>
    </font>
    <font>
      <b/>
      <sz val="6.5"/>
      <color theme="1"/>
      <name val="Calibri"/>
      <family val="2"/>
    </font>
    <font>
      <sz val="9"/>
      <color theme="0" tint="-0.14999847407452621"/>
      <name val="Arial"/>
      <family val="2"/>
    </font>
    <font>
      <sz val="10"/>
      <color rgb="FF000000"/>
      <name val="Times New Roman"/>
      <family val="1"/>
    </font>
    <font>
      <b/>
      <sz val="10"/>
      <name val="Arial"/>
      <family val="2"/>
    </font>
    <font>
      <sz val="10"/>
      <color rgb="FF808080"/>
      <name val="Arial"/>
      <family val="2"/>
    </font>
    <font>
      <b/>
      <sz val="10"/>
      <color rgb="FF000000"/>
      <name val="Arial"/>
      <family val="2"/>
    </font>
    <font>
      <sz val="10"/>
      <color rgb="FF000000"/>
      <name val="Arial"/>
      <family val="2"/>
    </font>
    <font>
      <sz val="10"/>
      <color rgb="FF000000"/>
      <name val="Calibri"/>
      <family val="2"/>
    </font>
    <font>
      <sz val="9"/>
      <color rgb="FF000000"/>
      <name val="Arial"/>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7">
    <border>
      <left/>
      <right/>
      <top/>
      <bottom/>
      <diagonal/>
    </border>
    <border>
      <left/>
      <right/>
      <top style="thin">
        <color indexed="64"/>
      </top>
      <bottom/>
      <diagonal/>
    </border>
    <border>
      <left/>
      <right style="thin">
        <color indexed="64"/>
      </right>
      <top style="dashed">
        <color theme="0" tint="-0.14999847407452621"/>
      </top>
      <bottom style="thin">
        <color indexed="64"/>
      </bottom>
      <diagonal/>
    </border>
    <border>
      <left/>
      <right/>
      <top style="dashed">
        <color theme="0" tint="-0.14999847407452621"/>
      </top>
      <bottom style="thin">
        <color indexed="64"/>
      </bottom>
      <diagonal/>
    </border>
    <border>
      <left style="thin">
        <color indexed="64"/>
      </left>
      <right/>
      <top style="dashed">
        <color theme="0" tint="-0.14999847407452621"/>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theme="0" tint="-0.14999847407452621"/>
      </top>
      <bottom style="dashed">
        <color theme="0" tint="-0.14999847407452621"/>
      </bottom>
      <diagonal/>
    </border>
    <border>
      <left/>
      <right/>
      <top style="dashed">
        <color theme="0" tint="-0.14999847407452621"/>
      </top>
      <bottom style="dashed">
        <color theme="0" tint="-0.14999847407452621"/>
      </bottom>
      <diagonal/>
    </border>
    <border>
      <left style="thin">
        <color indexed="64"/>
      </left>
      <right/>
      <top style="dashed">
        <color theme="0" tint="-0.14999847407452621"/>
      </top>
      <bottom style="dashed">
        <color theme="0" tint="-0.14999847407452621"/>
      </bottom>
      <diagonal/>
    </border>
    <border>
      <left/>
      <right style="thin">
        <color indexed="64"/>
      </right>
      <top/>
      <bottom/>
      <diagonal/>
    </border>
    <border>
      <left style="thin">
        <color indexed="64"/>
      </left>
      <right/>
      <top/>
      <bottom/>
      <diagonal/>
    </border>
    <border>
      <left/>
      <right style="thin">
        <color indexed="64"/>
      </right>
      <top/>
      <bottom style="dashed">
        <color theme="0" tint="-0.14999847407452621"/>
      </bottom>
      <diagonal/>
    </border>
    <border>
      <left/>
      <right/>
      <top/>
      <bottom style="dashed">
        <color theme="0" tint="-0.14999847407452621"/>
      </bottom>
      <diagonal/>
    </border>
    <border>
      <left style="thin">
        <color indexed="64"/>
      </left>
      <right/>
      <top/>
      <bottom style="dashed">
        <color theme="0" tint="-0.14999847407452621"/>
      </bottom>
      <diagonal/>
    </border>
    <border>
      <left/>
      <right style="thin">
        <color indexed="64"/>
      </right>
      <top style="thin">
        <color indexed="64"/>
      </top>
      <bottom/>
      <diagonal/>
    </border>
    <border>
      <left style="thin">
        <color indexed="64"/>
      </left>
      <right/>
      <top style="thin">
        <color indexed="64"/>
      </top>
      <bottom/>
      <diagonal/>
    </border>
    <border>
      <left/>
      <right/>
      <top style="dashed">
        <color theme="0" tint="-0.14999847407452621"/>
      </top>
      <bottom/>
      <diagonal/>
    </border>
    <border>
      <left style="thin">
        <color indexed="64"/>
      </left>
      <right/>
      <top style="dashed">
        <color theme="0" tint="-0.14999847407452621"/>
      </top>
      <bottom/>
      <diagonal/>
    </border>
    <border>
      <left style="dashed">
        <color theme="0" tint="-0.14999847407452621"/>
      </left>
      <right/>
      <top style="dashed">
        <color theme="0" tint="-0.14999847407452621"/>
      </top>
      <bottom style="dashed">
        <color theme="0" tint="-0.14999847407452621"/>
      </bottom>
      <diagonal/>
    </border>
    <border>
      <left/>
      <right/>
      <top style="thin">
        <color theme="1"/>
      </top>
      <bottom/>
      <diagonal/>
    </border>
    <border>
      <left/>
      <right style="dashed">
        <color theme="0" tint="-0.14999847407452621"/>
      </right>
      <top style="dashed">
        <color theme="0" tint="-0.14999847407452621"/>
      </top>
      <bottom style="dashed">
        <color theme="0" tint="-0.14999847407452621"/>
      </bottom>
      <diagonal/>
    </border>
    <border>
      <left style="thin">
        <color indexed="64"/>
      </left>
      <right style="thin">
        <color indexed="64"/>
      </right>
      <top/>
      <bottom/>
      <diagonal/>
    </border>
    <border>
      <left/>
      <right style="thin">
        <color indexed="64"/>
      </right>
      <top style="dashed">
        <color theme="0" tint="-0.24994659260841701"/>
      </top>
      <bottom/>
      <diagonal/>
    </border>
    <border>
      <left/>
      <right/>
      <top style="dashed">
        <color theme="0" tint="-0.24994659260841701"/>
      </top>
      <bottom/>
      <diagonal/>
    </border>
    <border>
      <left style="thin">
        <color indexed="64"/>
      </left>
      <right/>
      <top style="dashed">
        <color theme="0" tint="-0.24994659260841701"/>
      </top>
      <bottom/>
      <diagonal/>
    </border>
    <border>
      <left/>
      <right style="thin">
        <color indexed="64"/>
      </right>
      <top style="dashed">
        <color theme="0" tint="-0.14999847407452621"/>
      </top>
      <bottom/>
      <diagonal/>
    </border>
    <border>
      <left/>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theme="1"/>
      </left>
      <right/>
      <top style="thin">
        <color indexed="64"/>
      </top>
      <bottom/>
      <diagonal/>
    </border>
    <border>
      <left style="thin">
        <color theme="1"/>
      </left>
      <right/>
      <top/>
      <bottom/>
      <diagonal/>
    </border>
    <border>
      <left/>
      <right style="thin">
        <color indexed="64"/>
      </right>
      <top style="thin">
        <color indexed="64"/>
      </top>
      <bottom style="dashed">
        <color theme="0" tint="-0.14999847407452621"/>
      </bottom>
      <diagonal/>
    </border>
    <border>
      <left style="thin">
        <color indexed="64"/>
      </left>
      <right style="dashed">
        <color theme="0" tint="-0.14999847407452621"/>
      </right>
      <top style="dashed">
        <color theme="0" tint="-0.14999847407452621"/>
      </top>
      <bottom style="dashed">
        <color theme="0" tint="-0.14999847407452621"/>
      </bottom>
      <diagonal/>
    </border>
    <border>
      <left style="thin">
        <color indexed="64"/>
      </left>
      <right style="dashed">
        <color theme="0" tint="-0.14999847407452621"/>
      </right>
      <top style="dashed">
        <color theme="0" tint="-0.14999847407452621"/>
      </top>
      <bottom/>
      <diagonal/>
    </border>
    <border>
      <left style="dashed">
        <color theme="0" tint="-0.14999847407452621"/>
      </left>
      <right/>
      <top style="dashed">
        <color theme="0" tint="-0.14999847407452621"/>
      </top>
      <bottom/>
      <diagonal/>
    </border>
    <border>
      <left/>
      <right style="dashed">
        <color theme="0" tint="-0.14999847407452621"/>
      </right>
      <top style="dashed">
        <color theme="0" tint="-0.14999847407452621"/>
      </top>
      <bottom/>
      <diagonal/>
    </border>
    <border>
      <left style="thin">
        <color indexed="64"/>
      </left>
      <right style="dashed">
        <color theme="0" tint="-0.14999847407452621"/>
      </right>
      <top style="thin">
        <color indexed="64"/>
      </top>
      <bottom style="dashed">
        <color theme="0" tint="-0.14999847407452621"/>
      </bottom>
      <diagonal/>
    </border>
    <border>
      <left style="thin">
        <color indexed="64"/>
      </left>
      <right style="thin">
        <color indexed="64"/>
      </right>
      <top style="dashed">
        <color theme="0" tint="-0.14999847407452621"/>
      </top>
      <bottom/>
      <diagonal/>
    </border>
    <border>
      <left/>
      <right style="thin">
        <color indexed="64"/>
      </right>
      <top style="dashed">
        <color theme="0" tint="-0.14996795556505021"/>
      </top>
      <bottom style="dashed">
        <color theme="0" tint="-0.14996795556505021"/>
      </bottom>
      <diagonal/>
    </border>
    <border>
      <left/>
      <right style="thin">
        <color theme="1"/>
      </right>
      <top style="thin">
        <color indexed="64"/>
      </top>
      <bottom/>
      <diagonal/>
    </border>
    <border>
      <left/>
      <right style="thin">
        <color theme="1"/>
      </right>
      <top/>
      <bottom/>
      <diagonal/>
    </border>
    <border>
      <left/>
      <right/>
      <top style="thin">
        <color indexed="64"/>
      </top>
      <bottom style="dashed">
        <color theme="0" tint="-0.14999847407452621"/>
      </bottom>
      <diagonal/>
    </border>
    <border>
      <left style="thin">
        <color indexed="64"/>
      </left>
      <right/>
      <top style="thin">
        <color indexed="64"/>
      </top>
      <bottom style="dashed">
        <color theme="0" tint="-0.14999847407452621"/>
      </bottom>
      <diagonal/>
    </border>
    <border>
      <left style="thin">
        <color indexed="64"/>
      </left>
      <right/>
      <top style="thin">
        <color theme="1"/>
      </top>
      <bottom style="dashed">
        <color theme="0" tint="-0.14996795556505021"/>
      </bottom>
      <diagonal/>
    </border>
    <border>
      <left/>
      <right style="thin">
        <color indexed="64"/>
      </right>
      <top style="thin">
        <color theme="1"/>
      </top>
      <bottom style="dashed">
        <color theme="0" tint="-0.14996795556505021"/>
      </bottom>
      <diagonal/>
    </border>
    <border>
      <left style="thin">
        <color indexed="64"/>
      </left>
      <right/>
      <top style="dashed">
        <color theme="0" tint="-0.14996795556505021"/>
      </top>
      <bottom style="dashed">
        <color theme="0" tint="-0.14996795556505021"/>
      </bottom>
      <diagonal/>
    </border>
    <border>
      <left/>
      <right style="dashed">
        <color theme="0" tint="-0.14996795556505021"/>
      </right>
      <top style="dashed">
        <color theme="0" tint="-0.14999847407452621"/>
      </top>
      <bottom style="dashed">
        <color theme="0" tint="-0.14999847407452621"/>
      </bottom>
      <diagonal/>
    </border>
    <border>
      <left style="dashed">
        <color theme="0" tint="-0.14996795556505021"/>
      </left>
      <right/>
      <top style="dashed">
        <color theme="0" tint="-0.14999847407452621"/>
      </top>
      <bottom style="dashed">
        <color theme="0" tint="-0.14999847407452621"/>
      </bottom>
      <diagonal/>
    </border>
    <border>
      <left style="thin">
        <color indexed="64"/>
      </left>
      <right style="dashed">
        <color theme="0" tint="-0.14996795556505021"/>
      </right>
      <top style="dashed">
        <color theme="0" tint="-0.14999847407452621"/>
      </top>
      <bottom style="dashed">
        <color theme="0" tint="-0.14996795556505021"/>
      </bottom>
      <diagonal/>
    </border>
    <border>
      <left style="dashed">
        <color theme="0" tint="-0.14996795556505021"/>
      </left>
      <right style="dashed">
        <color theme="0" tint="-0.14996795556505021"/>
      </right>
      <top style="dashed">
        <color theme="0" tint="-0.14999847407452621"/>
      </top>
      <bottom style="dashed">
        <color theme="0" tint="-0.14996795556505021"/>
      </bottom>
      <diagonal/>
    </border>
    <border>
      <left style="dashed">
        <color theme="0" tint="-0.14996795556505021"/>
      </left>
      <right style="thin">
        <color indexed="64"/>
      </right>
      <top style="dashed">
        <color theme="0" tint="-0.14999847407452621"/>
      </top>
      <bottom style="dashed">
        <color theme="0" tint="-0.14996795556505021"/>
      </bottom>
      <diagonal/>
    </border>
    <border>
      <left style="thin">
        <color indexed="64"/>
      </left>
      <right style="dashed">
        <color theme="0" tint="-0.14996795556505021"/>
      </right>
      <top style="dashed">
        <color theme="0" tint="-0.14996795556505021"/>
      </top>
      <bottom style="dashed">
        <color theme="0" tint="-0.14996795556505021"/>
      </bottom>
      <diagonal/>
    </border>
    <border>
      <left style="thin">
        <color indexed="64"/>
      </left>
      <right style="thin">
        <color indexed="64"/>
      </right>
      <top style="thin">
        <color indexed="64"/>
      </top>
      <bottom style="thin">
        <color indexed="64"/>
      </bottom>
      <diagonal/>
    </border>
    <border>
      <left/>
      <right style="thin">
        <color indexed="64"/>
      </right>
      <top style="thin">
        <color theme="1"/>
      </top>
      <bottom/>
      <diagonal/>
    </border>
    <border>
      <left/>
      <right style="thin">
        <color theme="1"/>
      </right>
      <top/>
      <bottom style="thin">
        <color indexed="64"/>
      </bottom>
      <diagonal/>
    </border>
    <border>
      <left style="thin">
        <color indexed="64"/>
      </left>
      <right/>
      <top style="thin">
        <color theme="1"/>
      </top>
      <bottom style="dashed">
        <color theme="0" tint="-0.14999847407452621"/>
      </bottom>
      <diagonal/>
    </border>
    <border>
      <left/>
      <right/>
      <top style="thin">
        <color theme="1"/>
      </top>
      <bottom style="dashed">
        <color theme="0" tint="-0.14999847407452621"/>
      </bottom>
      <diagonal/>
    </border>
    <border>
      <left/>
      <right style="thin">
        <color indexed="64"/>
      </right>
      <top style="thin">
        <color theme="1"/>
      </top>
      <bottom style="dashed">
        <color theme="0" tint="-0.14999847407452621"/>
      </bottom>
      <diagonal/>
    </border>
    <border>
      <left style="thin">
        <color indexed="64"/>
      </left>
      <right/>
      <top style="dotted">
        <color theme="0" tint="-0.14999847407452621"/>
      </top>
      <bottom style="dashed">
        <color theme="0" tint="-0.14999847407452621"/>
      </bottom>
      <diagonal/>
    </border>
    <border>
      <left/>
      <right/>
      <top style="dotted">
        <color theme="0" tint="-0.14999847407452621"/>
      </top>
      <bottom style="dashed">
        <color theme="0" tint="-0.14999847407452621"/>
      </bottom>
      <diagonal/>
    </border>
    <border>
      <left/>
      <right style="thin">
        <color indexed="64"/>
      </right>
      <top style="dotted">
        <color theme="0" tint="-0.14999847407452621"/>
      </top>
      <bottom style="dashed">
        <color theme="0" tint="-0.14999847407452621"/>
      </bottom>
      <diagonal/>
    </border>
  </borders>
  <cellStyleXfs count="13">
    <xf numFmtId="0" fontId="0" fillId="0" borderId="0"/>
    <xf numFmtId="0" fontId="1" fillId="0" borderId="0"/>
    <xf numFmtId="0" fontId="2" fillId="0" borderId="0"/>
    <xf numFmtId="0" fontId="4" fillId="0" borderId="0"/>
    <xf numFmtId="0" fontId="4" fillId="0" borderId="0"/>
    <xf numFmtId="0" fontId="9" fillId="0" borderId="0"/>
    <xf numFmtId="0" fontId="4" fillId="0" borderId="0"/>
    <xf numFmtId="0" fontId="4" fillId="0" borderId="0"/>
    <xf numFmtId="0" fontId="1" fillId="0" borderId="0"/>
    <xf numFmtId="0" fontId="1" fillId="0" borderId="0"/>
    <xf numFmtId="0" fontId="1" fillId="0" borderId="0"/>
    <xf numFmtId="0" fontId="25" fillId="0" borderId="0"/>
    <xf numFmtId="0" fontId="32" fillId="0" borderId="0" applyNumberFormat="0" applyFill="0" applyBorder="0" applyAlignment="0" applyProtection="0"/>
  </cellStyleXfs>
  <cellXfs count="375">
    <xf numFmtId="0" fontId="0" fillId="0" borderId="0" xfId="0"/>
    <xf numFmtId="0" fontId="4" fillId="0" borderId="0" xfId="3"/>
    <xf numFmtId="0" fontId="16" fillId="2" borderId="14"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0" xfId="1" applyFont="1" applyFill="1" applyAlignment="1">
      <alignment horizontal="center" vertical="center" wrapText="1"/>
    </xf>
    <xf numFmtId="0" fontId="17" fillId="2" borderId="54" xfId="1" applyFont="1" applyFill="1" applyBorder="1" applyAlignment="1">
      <alignment horizontal="center" vertical="center" wrapText="1"/>
    </xf>
    <xf numFmtId="0" fontId="17" fillId="2" borderId="57" xfId="1" applyFont="1" applyFill="1" applyBorder="1" applyAlignment="1">
      <alignment horizontal="center" vertical="center"/>
    </xf>
    <xf numFmtId="0" fontId="17" fillId="2" borderId="57" xfId="1" applyFont="1" applyFill="1" applyBorder="1" applyAlignment="1">
      <alignment horizontal="center" vertical="center" wrapText="1"/>
    </xf>
    <xf numFmtId="164" fontId="19" fillId="0" borderId="42" xfId="0" applyNumberFormat="1" applyFont="1" applyBorder="1" applyAlignment="1">
      <alignment horizontal="center" vertical="center"/>
    </xf>
    <xf numFmtId="164" fontId="19" fillId="0" borderId="38" xfId="0" applyNumberFormat="1" applyFont="1" applyBorder="1" applyAlignment="1">
      <alignment horizontal="center" vertical="center"/>
    </xf>
    <xf numFmtId="0" fontId="1" fillId="0" borderId="0" xfId="1"/>
    <xf numFmtId="0" fontId="14" fillId="3" borderId="10" xfId="1" applyFont="1" applyFill="1" applyBorder="1" applyAlignment="1">
      <alignment horizontal="center" vertical="center" wrapText="1"/>
    </xf>
    <xf numFmtId="0" fontId="13" fillId="0" borderId="31" xfId="3" applyFont="1" applyBorder="1" applyAlignment="1">
      <alignment horizontal="left" vertical="center"/>
    </xf>
    <xf numFmtId="0" fontId="13" fillId="0" borderId="31" xfId="3" applyFont="1" applyBorder="1" applyAlignment="1">
      <alignment vertical="center"/>
    </xf>
    <xf numFmtId="0" fontId="24" fillId="3" borderId="12" xfId="1" applyFont="1" applyFill="1" applyBorder="1" applyAlignment="1">
      <alignment horizontal="center" vertical="center" wrapText="1"/>
    </xf>
    <xf numFmtId="164" fontId="19" fillId="0" borderId="10" xfId="0" applyNumberFormat="1" applyFont="1" applyBorder="1" applyAlignment="1" applyProtection="1">
      <alignment horizontal="center" vertical="center"/>
      <protection locked="0"/>
    </xf>
    <xf numFmtId="164" fontId="19" fillId="0" borderId="4" xfId="0" applyNumberFormat="1" applyFont="1" applyBorder="1" applyAlignment="1" applyProtection="1">
      <alignment horizontal="center" vertical="center"/>
      <protection locked="0"/>
    </xf>
    <xf numFmtId="0" fontId="8" fillId="2" borderId="34" xfId="1" applyFont="1" applyFill="1" applyBorder="1"/>
    <xf numFmtId="0" fontId="8" fillId="0" borderId="0" xfId="1" applyFont="1"/>
    <xf numFmtId="0" fontId="13" fillId="2" borderId="31" xfId="1" applyFont="1" applyFill="1" applyBorder="1" applyAlignment="1">
      <alignment vertical="center" wrapText="1"/>
    </xf>
    <xf numFmtId="0" fontId="7" fillId="0" borderId="0" xfId="1" applyFont="1"/>
    <xf numFmtId="0" fontId="7" fillId="0" borderId="28" xfId="1" applyFont="1" applyBorder="1"/>
    <xf numFmtId="0" fontId="7" fillId="2" borderId="9" xfId="1" applyFont="1" applyFill="1" applyBorder="1" applyAlignment="1" applyProtection="1">
      <alignment horizontal="left" vertical="center" wrapText="1"/>
      <protection locked="0"/>
    </xf>
    <xf numFmtId="0" fontId="7" fillId="2" borderId="8" xfId="1" applyFont="1" applyFill="1" applyBorder="1" applyAlignment="1" applyProtection="1">
      <alignment horizontal="left" vertical="center" wrapText="1"/>
      <protection locked="0"/>
    </xf>
    <xf numFmtId="0" fontId="14" fillId="3" borderId="0" xfId="1" applyFont="1" applyFill="1" applyAlignment="1">
      <alignment horizontal="left" vertical="center" wrapText="1"/>
    </xf>
    <xf numFmtId="0" fontId="7" fillId="2" borderId="0" xfId="1" applyFont="1" applyFill="1" applyAlignment="1">
      <alignment horizontal="center" vertical="center" wrapText="1"/>
    </xf>
    <xf numFmtId="0" fontId="7" fillId="0" borderId="0" xfId="1" quotePrefix="1" applyFont="1"/>
    <xf numFmtId="166" fontId="29" fillId="2" borderId="30" xfId="11" applyNumberFormat="1" applyFont="1" applyFill="1" applyBorder="1" applyAlignment="1" applyProtection="1">
      <alignment horizontal="right" vertical="center" wrapText="1"/>
      <protection locked="0"/>
    </xf>
    <xf numFmtId="166" fontId="29" fillId="2" borderId="31" xfId="11" applyNumberFormat="1" applyFont="1" applyFill="1" applyBorder="1" applyAlignment="1" applyProtection="1">
      <alignment horizontal="right" vertical="center" wrapText="1"/>
      <protection locked="0"/>
    </xf>
    <xf numFmtId="165" fontId="29" fillId="2" borderId="31" xfId="11" applyNumberFormat="1" applyFont="1" applyFill="1" applyBorder="1" applyAlignment="1" applyProtection="1">
      <alignment horizontal="right" vertical="center" wrapText="1"/>
      <protection locked="0"/>
    </xf>
    <xf numFmtId="165" fontId="29" fillId="2" borderId="30" xfId="11" applyNumberFormat="1" applyFont="1" applyFill="1" applyBorder="1" applyAlignment="1" applyProtection="1">
      <alignment horizontal="right" vertical="center" wrapText="1"/>
      <protection locked="0"/>
    </xf>
    <xf numFmtId="164" fontId="19" fillId="0" borderId="48" xfId="0" applyNumberFormat="1" applyFont="1" applyBorder="1" applyAlignment="1" applyProtection="1">
      <alignment horizontal="center" vertical="center"/>
      <protection locked="0"/>
    </xf>
    <xf numFmtId="0" fontId="11" fillId="3" borderId="29" xfId="10" applyFont="1" applyFill="1" applyBorder="1" applyAlignment="1">
      <alignment horizontal="left" wrapText="1"/>
    </xf>
    <xf numFmtId="0" fontId="11" fillId="3" borderId="0" xfId="10" applyFont="1" applyFill="1" applyAlignment="1">
      <alignment wrapText="1"/>
    </xf>
    <xf numFmtId="0" fontId="13" fillId="2" borderId="31" xfId="3" applyFont="1" applyFill="1" applyBorder="1" applyAlignment="1">
      <alignment vertical="center"/>
    </xf>
    <xf numFmtId="0" fontId="23" fillId="3" borderId="0" xfId="10" applyFont="1" applyFill="1" applyAlignment="1">
      <alignment textRotation="90" wrapText="1"/>
    </xf>
    <xf numFmtId="0" fontId="22" fillId="3" borderId="58" xfId="10" applyFont="1" applyFill="1" applyBorder="1" applyAlignment="1">
      <alignment horizontal="center" vertical="center" wrapText="1"/>
    </xf>
    <xf numFmtId="164" fontId="19" fillId="0" borderId="31" xfId="0" applyNumberFormat="1" applyFont="1" applyBorder="1" applyAlignment="1">
      <alignment horizontal="left" vertical="center" wrapText="1"/>
    </xf>
    <xf numFmtId="164" fontId="19" fillId="0" borderId="58" xfId="0" applyNumberFormat="1" applyFont="1" applyBorder="1" applyAlignment="1">
      <alignment horizontal="center" vertical="center"/>
    </xf>
    <xf numFmtId="14" fontId="19" fillId="0" borderId="58" xfId="1" applyNumberFormat="1" applyFont="1" applyBorder="1" applyAlignment="1">
      <alignment horizontal="center" vertical="center" wrapText="1"/>
    </xf>
    <xf numFmtId="0" fontId="19" fillId="0" borderId="30" xfId="1" applyFont="1" applyBorder="1" applyAlignment="1">
      <alignment horizontal="center" vertical="center" wrapText="1"/>
    </xf>
    <xf numFmtId="0" fontId="19" fillId="0" borderId="58" xfId="1" applyFont="1" applyBorder="1" applyAlignment="1">
      <alignment horizontal="center" vertical="center" wrapText="1"/>
    </xf>
    <xf numFmtId="0" fontId="19" fillId="0" borderId="31" xfId="1" applyFont="1" applyBorder="1" applyAlignment="1">
      <alignment horizontal="right" vertical="center" wrapText="1"/>
    </xf>
    <xf numFmtId="0" fontId="19" fillId="0" borderId="30" xfId="1" applyFont="1" applyBorder="1" applyAlignment="1">
      <alignment horizontal="left" vertical="center" wrapText="1"/>
    </xf>
    <xf numFmtId="166" fontId="19" fillId="0" borderId="31" xfId="1" applyNumberFormat="1" applyFont="1" applyBorder="1" applyAlignment="1">
      <alignment horizontal="center" vertical="center" wrapText="1"/>
    </xf>
    <xf numFmtId="166" fontId="19" fillId="0" borderId="29" xfId="1" applyNumberFormat="1" applyFont="1" applyBorder="1" applyAlignment="1">
      <alignment horizontal="center" vertical="center" wrapText="1"/>
    </xf>
    <xf numFmtId="0" fontId="19" fillId="0" borderId="30" xfId="1" applyFont="1" applyBorder="1" applyAlignment="1">
      <alignment horizontal="right" vertical="center" wrapText="1"/>
    </xf>
    <xf numFmtId="0" fontId="19" fillId="0" borderId="30" xfId="1" applyFont="1" applyBorder="1" applyAlignment="1">
      <alignment vertical="center" wrapText="1"/>
    </xf>
    <xf numFmtId="166" fontId="19" fillId="0" borderId="31" xfId="1" applyNumberFormat="1" applyFont="1" applyBorder="1" applyAlignment="1">
      <alignment vertical="center" wrapText="1"/>
    </xf>
    <xf numFmtId="0" fontId="19" fillId="0" borderId="29" xfId="1" applyFont="1" applyBorder="1" applyAlignment="1">
      <alignment vertical="center" wrapText="1"/>
    </xf>
    <xf numFmtId="166" fontId="19" fillId="0" borderId="31" xfId="1" applyNumberFormat="1" applyFont="1" applyBorder="1" applyAlignment="1">
      <alignment horizontal="right" vertical="center" wrapText="1"/>
    </xf>
    <xf numFmtId="166" fontId="19" fillId="0" borderId="30" xfId="1" applyNumberFormat="1" applyFont="1" applyBorder="1" applyAlignment="1">
      <alignment vertical="center" wrapText="1"/>
    </xf>
    <xf numFmtId="0" fontId="19" fillId="0" borderId="29" xfId="1" applyFont="1" applyBorder="1" applyAlignment="1">
      <alignment horizontal="center" vertical="center" wrapText="1"/>
    </xf>
    <xf numFmtId="0" fontId="19" fillId="0" borderId="31" xfId="1" applyFont="1" applyBorder="1" applyAlignment="1">
      <alignment horizontal="center" vertical="center" wrapText="1"/>
    </xf>
    <xf numFmtId="0" fontId="19" fillId="0" borderId="58" xfId="3" applyFont="1" applyBorder="1"/>
    <xf numFmtId="166" fontId="19" fillId="0" borderId="30" xfId="1" applyNumberFormat="1" applyFont="1" applyBorder="1" applyAlignment="1">
      <alignment horizontal="right" vertical="center" wrapText="1"/>
    </xf>
    <xf numFmtId="2" fontId="19" fillId="0" borderId="31" xfId="1" applyNumberFormat="1" applyFont="1" applyBorder="1" applyAlignment="1">
      <alignment horizontal="right" vertical="center" wrapText="1"/>
    </xf>
    <xf numFmtId="2" fontId="19" fillId="0" borderId="30" xfId="1" applyNumberFormat="1" applyFont="1" applyBorder="1" applyAlignment="1">
      <alignment horizontal="right" vertical="center" wrapText="1"/>
    </xf>
    <xf numFmtId="1" fontId="19" fillId="0" borderId="31" xfId="1" applyNumberFormat="1" applyFont="1" applyBorder="1" applyAlignment="1">
      <alignment horizontal="right" vertical="center" wrapText="1"/>
    </xf>
    <xf numFmtId="1" fontId="19" fillId="0" borderId="30" xfId="1" applyNumberFormat="1" applyFont="1" applyBorder="1" applyAlignment="1">
      <alignment horizontal="right" vertical="center" wrapText="1"/>
    </xf>
    <xf numFmtId="166" fontId="4" fillId="0" borderId="0" xfId="3" applyNumberFormat="1"/>
    <xf numFmtId="0" fontId="19" fillId="0" borderId="31" xfId="1" applyFont="1" applyBorder="1" applyAlignment="1" applyProtection="1">
      <alignment horizontal="right" vertical="center" wrapText="1"/>
      <protection locked="0"/>
    </xf>
    <xf numFmtId="0" fontId="19" fillId="0" borderId="30" xfId="1" applyFont="1" applyBorder="1" applyAlignment="1" applyProtection="1">
      <alignment horizontal="left" vertical="center" wrapText="1"/>
      <protection locked="0"/>
    </xf>
    <xf numFmtId="165" fontId="19" fillId="0" borderId="31" xfId="1" applyNumberFormat="1" applyFont="1" applyBorder="1" applyAlignment="1" applyProtection="1">
      <alignment horizontal="center" vertical="center" wrapText="1"/>
      <protection locked="0"/>
    </xf>
    <xf numFmtId="0" fontId="25" fillId="0" borderId="0" xfId="11" applyAlignment="1">
      <alignment horizontal="left" vertical="top"/>
    </xf>
    <xf numFmtId="0" fontId="26" fillId="0" borderId="31" xfId="11" applyFont="1" applyBorder="1" applyAlignment="1">
      <alignment vertical="center" wrapText="1"/>
    </xf>
    <xf numFmtId="1" fontId="25" fillId="0" borderId="0" xfId="11" applyNumberFormat="1" applyAlignment="1">
      <alignment horizontal="left" vertical="top"/>
    </xf>
    <xf numFmtId="14" fontId="25" fillId="0" borderId="0" xfId="11" applyNumberFormat="1" applyAlignment="1">
      <alignment horizontal="left" vertical="top"/>
    </xf>
    <xf numFmtId="18" fontId="25" fillId="0" borderId="0" xfId="11" applyNumberFormat="1" applyAlignment="1">
      <alignment horizontal="left" vertical="top"/>
    </xf>
    <xf numFmtId="16" fontId="25" fillId="0" borderId="0" xfId="11" applyNumberFormat="1" applyAlignment="1">
      <alignment horizontal="left" vertical="top"/>
    </xf>
    <xf numFmtId="166" fontId="29" fillId="2" borderId="30" xfId="11" applyNumberFormat="1" applyFont="1" applyFill="1" applyBorder="1" applyAlignment="1">
      <alignment horizontal="left" vertical="center" wrapText="1"/>
    </xf>
    <xf numFmtId="166" fontId="29" fillId="0" borderId="31" xfId="11" applyNumberFormat="1" applyFont="1" applyBorder="1" applyAlignment="1">
      <alignment horizontal="right" vertical="center"/>
    </xf>
    <xf numFmtId="0" fontId="29" fillId="0" borderId="29" xfId="11" applyFont="1" applyBorder="1" applyAlignment="1">
      <alignment horizontal="left" vertical="center"/>
    </xf>
    <xf numFmtId="166" fontId="29" fillId="2" borderId="29" xfId="11" applyNumberFormat="1" applyFont="1" applyFill="1" applyBorder="1" applyAlignment="1">
      <alignment horizontal="left" vertical="center" wrapText="1"/>
    </xf>
    <xf numFmtId="0" fontId="30" fillId="0" borderId="0" xfId="11" applyFont="1" applyAlignment="1">
      <alignment horizontal="left" vertical="top"/>
    </xf>
    <xf numFmtId="166" fontId="25" fillId="0" borderId="0" xfId="11" applyNumberFormat="1" applyAlignment="1">
      <alignment horizontal="left" vertical="top"/>
    </xf>
    <xf numFmtId="164" fontId="25" fillId="0" borderId="0" xfId="11" applyNumberFormat="1" applyAlignment="1">
      <alignment horizontal="left" vertical="top"/>
    </xf>
    <xf numFmtId="166" fontId="29" fillId="2" borderId="31" xfId="11" applyNumberFormat="1" applyFont="1" applyFill="1" applyBorder="1" applyAlignment="1">
      <alignment horizontal="right" vertical="center" wrapText="1"/>
    </xf>
    <xf numFmtId="0" fontId="29" fillId="2" borderId="31" xfId="11" applyFont="1" applyFill="1" applyBorder="1" applyAlignment="1" applyProtection="1">
      <alignment horizontal="right" vertical="center" wrapText="1"/>
      <protection locked="0"/>
    </xf>
    <xf numFmtId="0" fontId="29" fillId="2" borderId="29" xfId="11" applyFont="1" applyFill="1" applyBorder="1" applyAlignment="1" applyProtection="1">
      <alignment horizontal="left" vertical="center" wrapText="1"/>
      <protection locked="0"/>
    </xf>
    <xf numFmtId="165" fontId="29" fillId="0" borderId="31" xfId="11" applyNumberFormat="1" applyFont="1" applyBorder="1" applyAlignment="1">
      <alignment horizontal="right" vertical="center"/>
    </xf>
    <xf numFmtId="1" fontId="29" fillId="2" borderId="31" xfId="11" applyNumberFormat="1" applyFont="1" applyFill="1" applyBorder="1" applyAlignment="1">
      <alignment horizontal="right" vertical="center" wrapText="1"/>
    </xf>
    <xf numFmtId="0" fontId="5" fillId="3" borderId="33" xfId="10" applyFont="1" applyFill="1" applyBorder="1" applyAlignment="1">
      <alignment horizontal="center" vertical="center" wrapText="1"/>
    </xf>
    <xf numFmtId="0" fontId="5" fillId="3" borderId="58" xfId="10" applyFont="1" applyFill="1" applyBorder="1" applyAlignment="1">
      <alignment horizontal="center" vertical="center" wrapText="1"/>
    </xf>
    <xf numFmtId="164" fontId="19" fillId="0" borderId="58" xfId="0" applyNumberFormat="1" applyFont="1" applyBorder="1" applyAlignment="1" applyProtection="1">
      <alignment vertical="center" wrapText="1"/>
      <protection locked="0"/>
    </xf>
    <xf numFmtId="0" fontId="7" fillId="0" borderId="0" xfId="1" applyFont="1"/>
    <xf numFmtId="0" fontId="17" fillId="2" borderId="55" xfId="1" applyFont="1" applyFill="1" applyBorder="1" applyAlignment="1">
      <alignment horizontal="center" vertical="center" wrapText="1"/>
    </xf>
    <xf numFmtId="0" fontId="17" fillId="2" borderId="56" xfId="1" applyFont="1" applyFill="1" applyBorder="1" applyAlignment="1">
      <alignment horizontal="center" vertical="center" wrapText="1"/>
    </xf>
    <xf numFmtId="0" fontId="5" fillId="2" borderId="15" xfId="3" applyFont="1" applyFill="1" applyBorder="1" applyAlignment="1" applyProtection="1">
      <alignment horizontal="center"/>
      <protection locked="0"/>
    </xf>
    <xf numFmtId="0" fontId="5" fillId="2" borderId="14" xfId="3" applyFont="1" applyFill="1" applyBorder="1" applyAlignment="1" applyProtection="1">
      <alignment horizontal="center"/>
      <protection locked="0"/>
    </xf>
    <xf numFmtId="0" fontId="5" fillId="2" borderId="13" xfId="3" applyFont="1" applyFill="1" applyBorder="1" applyAlignment="1" applyProtection="1">
      <alignment horizontal="center"/>
      <protection locked="0"/>
    </xf>
    <xf numFmtId="0" fontId="5" fillId="2" borderId="10" xfId="3" applyFont="1" applyFill="1" applyBorder="1" applyAlignment="1" applyProtection="1">
      <alignment horizontal="center"/>
      <protection locked="0"/>
    </xf>
    <xf numFmtId="0" fontId="5" fillId="2" borderId="9" xfId="3" applyFont="1" applyFill="1" applyBorder="1" applyAlignment="1" applyProtection="1">
      <alignment horizontal="center"/>
      <protection locked="0"/>
    </xf>
    <xf numFmtId="0" fontId="5" fillId="2" borderId="8" xfId="3" applyFont="1" applyFill="1" applyBorder="1" applyAlignment="1" applyProtection="1">
      <alignment horizontal="center"/>
      <protection locked="0"/>
    </xf>
    <xf numFmtId="164" fontId="22" fillId="0" borderId="4" xfId="2" applyNumberFormat="1" applyFont="1" applyBorder="1" applyAlignment="1" applyProtection="1">
      <alignment horizontal="center" vertical="center"/>
      <protection locked="0"/>
    </xf>
    <xf numFmtId="164" fontId="22" fillId="0" borderId="3" xfId="2" applyNumberFormat="1" applyFont="1" applyBorder="1" applyAlignment="1" applyProtection="1">
      <alignment horizontal="center" vertical="center"/>
      <protection locked="0"/>
    </xf>
    <xf numFmtId="164" fontId="22" fillId="0" borderId="2" xfId="2" applyNumberFormat="1" applyFont="1" applyBorder="1" applyAlignment="1" applyProtection="1">
      <alignment horizontal="center" vertical="center"/>
      <protection locked="0"/>
    </xf>
    <xf numFmtId="0" fontId="12" fillId="0" borderId="1" xfId="1" applyFont="1" applyBorder="1" applyAlignment="1">
      <alignment horizontal="center" wrapText="1"/>
    </xf>
    <xf numFmtId="0" fontId="7" fillId="2" borderId="31" xfId="1" applyFont="1" applyFill="1" applyBorder="1" applyAlignment="1" applyProtection="1">
      <alignment horizontal="left" vertical="center" wrapText="1"/>
      <protection locked="0"/>
    </xf>
    <xf numFmtId="0" fontId="7" fillId="2" borderId="30" xfId="1" applyFont="1" applyFill="1" applyBorder="1" applyAlignment="1" applyProtection="1">
      <alignment horizontal="left" vertical="center" wrapText="1"/>
      <protection locked="0"/>
    </xf>
    <xf numFmtId="0" fontId="7" fillId="2" borderId="29" xfId="1" applyFont="1" applyFill="1" applyBorder="1" applyAlignment="1" applyProtection="1">
      <alignment horizontal="left" vertical="center" wrapText="1"/>
      <protection locked="0"/>
    </xf>
    <xf numFmtId="0" fontId="13" fillId="3" borderId="17" xfId="3" applyFont="1" applyFill="1" applyBorder="1" applyAlignment="1">
      <alignment horizontal="center" vertical="center"/>
    </xf>
    <xf numFmtId="0" fontId="13" fillId="3" borderId="1" xfId="3" applyFont="1" applyFill="1" applyBorder="1" applyAlignment="1">
      <alignment horizontal="center" vertical="center"/>
    </xf>
    <xf numFmtId="0" fontId="13" fillId="3" borderId="16" xfId="3" applyFont="1" applyFill="1" applyBorder="1" applyAlignment="1">
      <alignment horizontal="center" vertical="center"/>
    </xf>
    <xf numFmtId="0" fontId="13" fillId="2" borderId="12" xfId="3" applyFont="1" applyFill="1" applyBorder="1" applyAlignment="1">
      <alignment horizontal="center"/>
    </xf>
    <xf numFmtId="0" fontId="13" fillId="2" borderId="0" xfId="3" applyFont="1" applyFill="1" applyAlignment="1">
      <alignment horizontal="center"/>
    </xf>
    <xf numFmtId="0" fontId="13" fillId="2" borderId="11" xfId="3" applyFont="1" applyFill="1" applyBorder="1" applyAlignment="1">
      <alignment horizontal="center"/>
    </xf>
    <xf numFmtId="0" fontId="14" fillId="3" borderId="0" xfId="1" applyFont="1" applyFill="1" applyAlignment="1">
      <alignment horizontal="left" vertical="center" wrapText="1"/>
    </xf>
    <xf numFmtId="0" fontId="7" fillId="2" borderId="0" xfId="1" applyFont="1" applyFill="1" applyAlignment="1">
      <alignment horizontal="center" vertical="center" wrapText="1"/>
    </xf>
    <xf numFmtId="0" fontId="16" fillId="2" borderId="43" xfId="1" applyFont="1" applyFill="1" applyBorder="1" applyAlignment="1">
      <alignment horizontal="left" vertical="center"/>
    </xf>
    <xf numFmtId="0" fontId="16" fillId="2" borderId="39" xfId="1" applyFont="1" applyFill="1" applyBorder="1" applyAlignment="1">
      <alignment horizontal="left" vertical="center"/>
    </xf>
    <xf numFmtId="0" fontId="7" fillId="0" borderId="40"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41" xfId="1" applyFont="1" applyBorder="1" applyAlignment="1">
      <alignment horizontal="center" vertical="center" wrapText="1"/>
    </xf>
    <xf numFmtId="0" fontId="7" fillId="0" borderId="18" xfId="1" applyFont="1" applyBorder="1" applyAlignment="1">
      <alignment horizontal="center" vertical="center" wrapText="1"/>
    </xf>
    <xf numFmtId="0" fontId="17" fillId="0" borderId="27" xfId="1" applyFont="1" applyBorder="1" applyAlignment="1">
      <alignment horizontal="center" vertical="center" wrapText="1"/>
    </xf>
    <xf numFmtId="0" fontId="14" fillId="3" borderId="17"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16" xfId="1" applyFont="1" applyFill="1" applyBorder="1" applyAlignment="1">
      <alignment horizontal="center" vertical="center" wrapText="1"/>
    </xf>
    <xf numFmtId="0" fontId="14" fillId="3" borderId="20" xfId="1" applyFont="1" applyFill="1" applyBorder="1" applyAlignment="1">
      <alignment horizontal="center" vertical="center"/>
    </xf>
    <xf numFmtId="0" fontId="14" fillId="3" borderId="9" xfId="1" applyFont="1" applyFill="1" applyBorder="1" applyAlignment="1">
      <alignment horizontal="center" vertical="center"/>
    </xf>
    <xf numFmtId="0" fontId="14" fillId="3" borderId="52" xfId="1" applyFont="1" applyFill="1" applyBorder="1" applyAlignment="1">
      <alignment horizontal="center" vertical="center"/>
    </xf>
    <xf numFmtId="0" fontId="14" fillId="3" borderId="53" xfId="1" applyFont="1" applyFill="1" applyBorder="1" applyAlignment="1">
      <alignment horizontal="center" vertical="center" wrapText="1"/>
    </xf>
    <xf numFmtId="0" fontId="14" fillId="3" borderId="9" xfId="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10"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22" xfId="1" applyFont="1" applyFill="1" applyBorder="1" applyAlignment="1">
      <alignment horizontal="center" vertical="center"/>
    </xf>
    <xf numFmtId="0" fontId="14" fillId="3" borderId="8" xfId="1" applyFont="1" applyFill="1" applyBorder="1" applyAlignment="1">
      <alignment horizontal="center" vertical="center"/>
    </xf>
    <xf numFmtId="0" fontId="16" fillId="2" borderId="23" xfId="1" applyFont="1" applyFill="1" applyBorder="1" applyAlignment="1">
      <alignment horizontal="left" vertical="center"/>
    </xf>
    <xf numFmtId="0" fontId="16" fillId="2" borderId="12" xfId="1" applyFont="1" applyFill="1" applyBorder="1" applyAlignment="1">
      <alignment horizontal="left" vertical="center"/>
    </xf>
    <xf numFmtId="0" fontId="7" fillId="0" borderId="20"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8" xfId="1" applyFont="1" applyBorder="1" applyAlignment="1">
      <alignment horizontal="center" vertical="center" wrapText="1"/>
    </xf>
    <xf numFmtId="0" fontId="16" fillId="2" borderId="10" xfId="1" applyFont="1" applyFill="1" applyBorder="1" applyAlignment="1">
      <alignment vertical="center" wrapText="1"/>
    </xf>
    <xf numFmtId="0" fontId="16" fillId="2" borderId="9" xfId="1" applyFont="1" applyFill="1" applyBorder="1" applyAlignment="1">
      <alignment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6" fillId="2" borderId="19" xfId="1" applyFont="1" applyFill="1" applyBorder="1" applyAlignment="1">
      <alignment vertical="center" wrapText="1"/>
    </xf>
    <xf numFmtId="0" fontId="16" fillId="2" borderId="18" xfId="1" applyFont="1" applyFill="1" applyBorder="1" applyAlignment="1">
      <alignment vertical="center" wrapText="1"/>
    </xf>
    <xf numFmtId="0" fontId="7" fillId="2" borderId="18"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16" fillId="2" borderId="26" xfId="1" applyFont="1" applyFill="1" applyBorder="1" applyAlignment="1">
      <alignment horizontal="justify" vertical="top" wrapText="1"/>
    </xf>
    <xf numFmtId="0" fontId="16" fillId="2" borderId="25" xfId="1" applyFont="1" applyFill="1" applyBorder="1" applyAlignment="1">
      <alignment horizontal="justify" vertical="top" wrapText="1"/>
    </xf>
    <xf numFmtId="0" fontId="16" fillId="2" borderId="24" xfId="1" applyFont="1" applyFill="1" applyBorder="1" applyAlignment="1">
      <alignment horizontal="justify" vertical="top" wrapText="1"/>
    </xf>
    <xf numFmtId="0" fontId="16" fillId="2" borderId="12" xfId="1" applyFont="1" applyFill="1" applyBorder="1" applyAlignment="1">
      <alignment horizontal="justify" vertical="top" wrapText="1"/>
    </xf>
    <xf numFmtId="0" fontId="16" fillId="2" borderId="0" xfId="1" applyFont="1" applyFill="1" applyAlignment="1">
      <alignment horizontal="justify" vertical="top" wrapText="1"/>
    </xf>
    <xf numFmtId="0" fontId="16" fillId="2" borderId="11" xfId="1" applyFont="1" applyFill="1" applyBorder="1" applyAlignment="1">
      <alignment horizontal="justify" vertical="top" wrapText="1"/>
    </xf>
    <xf numFmtId="0" fontId="16" fillId="2" borderId="7" xfId="1" applyFont="1" applyFill="1" applyBorder="1" applyAlignment="1">
      <alignment horizontal="justify" vertical="top" wrapText="1"/>
    </xf>
    <xf numFmtId="0" fontId="16" fillId="2" borderId="6" xfId="1" applyFont="1" applyFill="1" applyBorder="1" applyAlignment="1">
      <alignment horizontal="justify" vertical="top" wrapText="1"/>
    </xf>
    <xf numFmtId="0" fontId="16" fillId="2" borderId="5" xfId="1" applyFont="1" applyFill="1" applyBorder="1" applyAlignment="1">
      <alignment horizontal="justify" vertical="top" wrapText="1"/>
    </xf>
    <xf numFmtId="0" fontId="13" fillId="2" borderId="30" xfId="1" applyFont="1" applyFill="1" applyBorder="1" applyAlignment="1">
      <alignment horizontal="center" vertical="center" wrapText="1"/>
    </xf>
    <xf numFmtId="0" fontId="14" fillId="2" borderId="30"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4" fillId="3" borderId="7"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5" fillId="0" borderId="12"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16" fillId="2" borderId="12" xfId="1" applyFont="1" applyFill="1" applyBorder="1" applyAlignment="1">
      <alignment vertical="center" wrapText="1"/>
    </xf>
    <xf numFmtId="0" fontId="16" fillId="2" borderId="0" xfId="1" applyFont="1" applyFill="1" applyAlignment="1">
      <alignment vertical="center" wrapText="1"/>
    </xf>
    <xf numFmtId="0" fontId="8" fillId="2" borderId="33" xfId="1" applyFont="1" applyFill="1" applyBorder="1" applyAlignment="1">
      <alignment horizontal="center" vertical="center"/>
    </xf>
    <xf numFmtId="0" fontId="8" fillId="2" borderId="23" xfId="1" applyFont="1" applyFill="1" applyBorder="1" applyAlignment="1">
      <alignment horizontal="center" vertical="center"/>
    </xf>
    <xf numFmtId="0" fontId="6" fillId="2" borderId="30"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21" fillId="2" borderId="16" xfId="1" applyFont="1" applyFill="1" applyBorder="1" applyAlignment="1">
      <alignment vertical="center" wrapText="1"/>
    </xf>
    <xf numFmtId="0" fontId="21" fillId="2" borderId="33" xfId="1" applyFont="1" applyFill="1" applyBorder="1" applyAlignment="1">
      <alignment vertical="center" wrapText="1"/>
    </xf>
    <xf numFmtId="0" fontId="21" fillId="2" borderId="17" xfId="1" applyFont="1" applyFill="1" applyBorder="1" applyAlignment="1">
      <alignment vertical="center" wrapText="1"/>
    </xf>
    <xf numFmtId="0" fontId="21" fillId="2" borderId="21" xfId="1" applyFont="1" applyFill="1" applyBorder="1" applyAlignment="1">
      <alignment vertical="center" wrapText="1"/>
    </xf>
    <xf numFmtId="0" fontId="21" fillId="2" borderId="59" xfId="1" applyFont="1" applyFill="1" applyBorder="1" applyAlignment="1">
      <alignment vertical="center" wrapText="1"/>
    </xf>
    <xf numFmtId="0" fontId="14" fillId="3" borderId="31" xfId="1" applyFont="1" applyFill="1" applyBorder="1" applyAlignment="1">
      <alignment horizontal="center" vertical="center" wrapText="1"/>
    </xf>
    <xf numFmtId="0" fontId="14" fillId="3" borderId="30" xfId="1" applyFont="1" applyFill="1" applyBorder="1" applyAlignment="1">
      <alignment horizontal="center" vertical="center" wrapText="1"/>
    </xf>
    <xf numFmtId="0" fontId="14" fillId="3" borderId="29" xfId="1" applyFont="1" applyFill="1" applyBorder="1" applyAlignment="1">
      <alignment horizontal="center" vertical="center" wrapText="1"/>
    </xf>
    <xf numFmtId="0" fontId="16" fillId="2" borderId="10" xfId="1" applyFont="1" applyFill="1" applyBorder="1" applyAlignment="1">
      <alignment horizontal="left" vertical="center" wrapText="1"/>
    </xf>
    <xf numFmtId="0" fontId="16" fillId="2" borderId="9" xfId="1" applyFont="1" applyFill="1" applyBorder="1" applyAlignment="1">
      <alignment horizontal="left" vertical="center" wrapText="1"/>
    </xf>
    <xf numFmtId="0" fontId="7" fillId="2" borderId="9" xfId="1" applyFont="1" applyFill="1" applyBorder="1" applyAlignment="1" applyProtection="1">
      <alignment horizontal="left" vertical="center" wrapText="1"/>
      <protection locked="0"/>
    </xf>
    <xf numFmtId="0" fontId="7" fillId="2" borderId="8" xfId="1" applyFont="1" applyFill="1" applyBorder="1" applyAlignment="1" applyProtection="1">
      <alignment horizontal="left" vertical="center" wrapText="1"/>
      <protection locked="0"/>
    </xf>
    <xf numFmtId="0" fontId="3" fillId="2" borderId="0" xfId="2" applyFont="1" applyFill="1" applyAlignment="1">
      <alignment horizontal="center" wrapText="1"/>
    </xf>
    <xf numFmtId="0" fontId="19" fillId="0" borderId="12" xfId="1" applyFont="1" applyBorder="1" applyAlignment="1" applyProtection="1">
      <alignment horizontal="center" vertical="center" wrapText="1"/>
      <protection locked="0"/>
    </xf>
    <xf numFmtId="0" fontId="19" fillId="0" borderId="0" xfId="1" applyFont="1" applyAlignment="1" applyProtection="1">
      <alignment horizontal="center" vertical="center" wrapText="1"/>
      <protection locked="0"/>
    </xf>
    <xf numFmtId="0" fontId="19" fillId="0" borderId="11" xfId="1" applyFont="1" applyBorder="1" applyAlignment="1" applyProtection="1">
      <alignment horizontal="center" vertical="center" wrapText="1"/>
      <protection locked="0"/>
    </xf>
    <xf numFmtId="0" fontId="19" fillId="0" borderId="10" xfId="1" applyFont="1" applyBorder="1" applyAlignment="1" applyProtection="1">
      <alignment horizontal="center" vertical="center" wrapText="1"/>
      <protection locked="0"/>
    </xf>
    <xf numFmtId="0" fontId="19" fillId="0" borderId="9" xfId="1" applyFont="1" applyBorder="1" applyAlignment="1" applyProtection="1">
      <alignment horizontal="center" vertical="center" wrapText="1"/>
      <protection locked="0"/>
    </xf>
    <xf numFmtId="0" fontId="19" fillId="0" borderId="8" xfId="1" applyFont="1" applyBorder="1" applyAlignment="1" applyProtection="1">
      <alignment horizontal="center" vertical="center" wrapText="1"/>
      <protection locked="0"/>
    </xf>
    <xf numFmtId="0" fontId="4" fillId="0" borderId="51" xfId="3" applyBorder="1" applyProtection="1">
      <protection locked="0"/>
    </xf>
    <xf numFmtId="0" fontId="4" fillId="0" borderId="44" xfId="3" applyBorder="1" applyProtection="1">
      <protection locked="0"/>
    </xf>
    <xf numFmtId="0" fontId="4" fillId="0" borderId="51" xfId="3" applyBorder="1" applyAlignment="1" applyProtection="1">
      <alignment horizontal="left" vertical="center" wrapText="1"/>
      <protection locked="0"/>
    </xf>
    <xf numFmtId="0" fontId="4" fillId="0" borderId="44" xfId="3" applyBorder="1" applyAlignment="1" applyProtection="1">
      <alignment horizontal="left" vertical="center" wrapText="1"/>
      <protection locked="0"/>
    </xf>
    <xf numFmtId="14" fontId="20" fillId="0" borderId="31" xfId="3" applyNumberFormat="1" applyFont="1" applyBorder="1" applyAlignment="1" applyProtection="1">
      <alignment horizontal="left" vertical="center" wrapText="1"/>
      <protection locked="0"/>
    </xf>
    <xf numFmtId="14" fontId="20" fillId="0" borderId="30" xfId="3" applyNumberFormat="1" applyFont="1" applyBorder="1" applyAlignment="1" applyProtection="1">
      <alignment horizontal="left" vertical="center" wrapText="1"/>
      <protection locked="0"/>
    </xf>
    <xf numFmtId="14" fontId="20" fillId="0" borderId="29" xfId="3" applyNumberFormat="1" applyFont="1" applyBorder="1" applyAlignment="1" applyProtection="1">
      <alignment horizontal="left" vertical="center" wrapText="1"/>
      <protection locked="0"/>
    </xf>
    <xf numFmtId="0" fontId="19" fillId="0" borderId="10"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9" fillId="0" borderId="51" xfId="3" applyFont="1" applyBorder="1" applyAlignment="1" applyProtection="1">
      <alignment horizontal="left" vertical="center" wrapText="1"/>
      <protection locked="0"/>
    </xf>
    <xf numFmtId="0" fontId="19" fillId="0" borderId="44" xfId="3" applyFont="1" applyBorder="1" applyAlignment="1" applyProtection="1">
      <alignment horizontal="left" vertical="center" wrapText="1"/>
      <protection locked="0"/>
    </xf>
    <xf numFmtId="0" fontId="19" fillId="0" borderId="19" xfId="1" applyFont="1" applyBorder="1" applyAlignment="1" applyProtection="1">
      <alignment horizontal="center" vertical="center" wrapText="1"/>
      <protection locked="0"/>
    </xf>
    <xf numFmtId="0" fontId="19" fillId="0" borderId="18" xfId="1" applyFont="1" applyBorder="1" applyAlignment="1" applyProtection="1">
      <alignment horizontal="center" vertical="center" wrapText="1"/>
      <protection locked="0"/>
    </xf>
    <xf numFmtId="0" fontId="19" fillId="0" borderId="27" xfId="1" applyFont="1" applyBorder="1" applyAlignment="1" applyProtection="1">
      <alignment horizontal="center" vertical="center" wrapText="1"/>
      <protection locked="0"/>
    </xf>
    <xf numFmtId="0" fontId="19" fillId="0" borderId="35" xfId="1" applyFont="1" applyBorder="1" applyAlignment="1" applyProtection="1">
      <alignment horizontal="center" vertical="center" wrapText="1"/>
      <protection locked="0"/>
    </xf>
    <xf numFmtId="0" fontId="19" fillId="0" borderId="1" xfId="1" applyFont="1" applyBorder="1" applyAlignment="1" applyProtection="1">
      <alignment horizontal="center" vertical="center" wrapText="1"/>
      <protection locked="0"/>
    </xf>
    <xf numFmtId="0" fontId="19" fillId="0" borderId="16" xfId="1" applyFont="1" applyBorder="1" applyAlignment="1" applyProtection="1">
      <alignment horizontal="center" vertical="center" wrapText="1"/>
      <protection locked="0"/>
    </xf>
    <xf numFmtId="0" fontId="19" fillId="0" borderId="48" xfId="1" applyFont="1" applyBorder="1" applyAlignment="1">
      <alignment horizontal="center" vertical="center" wrapText="1"/>
    </xf>
    <xf numFmtId="0" fontId="19" fillId="0" borderId="47" xfId="1" applyFont="1" applyBorder="1" applyAlignment="1">
      <alignment horizontal="center" vertical="center" wrapText="1"/>
    </xf>
    <xf numFmtId="0" fontId="19" fillId="0" borderId="37" xfId="1" applyFont="1" applyBorder="1" applyAlignment="1">
      <alignment horizontal="center" vertical="center" wrapText="1"/>
    </xf>
    <xf numFmtId="0" fontId="18" fillId="0" borderId="47" xfId="1" applyFont="1" applyBorder="1" applyAlignment="1">
      <alignment horizontal="center" vertical="center" wrapText="1"/>
    </xf>
    <xf numFmtId="0" fontId="18" fillId="0" borderId="37" xfId="1" applyFont="1" applyBorder="1" applyAlignment="1">
      <alignment horizontal="center" vertical="center" wrapText="1"/>
    </xf>
    <xf numFmtId="0" fontId="4" fillId="0" borderId="49" xfId="3" applyBorder="1" applyProtection="1">
      <protection locked="0"/>
    </xf>
    <xf numFmtId="0" fontId="4" fillId="0" borderId="50" xfId="3" applyBorder="1" applyProtection="1">
      <protection locked="0"/>
    </xf>
    <xf numFmtId="0" fontId="13" fillId="0" borderId="30" xfId="3" applyFont="1" applyBorder="1" applyAlignment="1">
      <alignment horizontal="center" vertical="center"/>
    </xf>
    <xf numFmtId="0" fontId="13" fillId="0" borderId="29" xfId="3" applyFont="1" applyBorder="1" applyAlignment="1">
      <alignment horizontal="center" vertical="center"/>
    </xf>
    <xf numFmtId="0" fontId="14" fillId="3" borderId="12" xfId="1" applyFont="1" applyFill="1" applyBorder="1" applyAlignment="1">
      <alignment horizontal="center" vertical="center" wrapText="1"/>
    </xf>
    <xf numFmtId="0" fontId="14" fillId="3" borderId="45" xfId="1"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46" xfId="1" applyFont="1" applyFill="1" applyBorder="1" applyAlignment="1">
      <alignment horizontal="center" vertical="center" wrapText="1"/>
    </xf>
    <xf numFmtId="0" fontId="14" fillId="3" borderId="35" xfId="10" applyFont="1" applyFill="1" applyBorder="1" applyAlignment="1">
      <alignment horizontal="center" vertical="center" wrapText="1"/>
    </xf>
    <xf numFmtId="0" fontId="14" fillId="3" borderId="1" xfId="10" applyFont="1" applyFill="1" applyBorder="1" applyAlignment="1">
      <alignment horizontal="center" vertical="center" wrapText="1"/>
    </xf>
    <xf numFmtId="0" fontId="14" fillId="3" borderId="16" xfId="10" applyFont="1" applyFill="1" applyBorder="1" applyAlignment="1">
      <alignment horizontal="center" vertical="center" wrapText="1"/>
    </xf>
    <xf numFmtId="0" fontId="14" fillId="3" borderId="36" xfId="10" applyFont="1" applyFill="1" applyBorder="1" applyAlignment="1">
      <alignment horizontal="center" vertical="center" wrapText="1"/>
    </xf>
    <xf numFmtId="0" fontId="14" fillId="3" borderId="0" xfId="10" applyFont="1" applyFill="1" applyAlignment="1">
      <alignment horizontal="center" vertical="center" wrapText="1"/>
    </xf>
    <xf numFmtId="0" fontId="14" fillId="3" borderId="11" xfId="10" applyFont="1" applyFill="1" applyBorder="1" applyAlignment="1">
      <alignment horizontal="center" vertical="center" wrapText="1"/>
    </xf>
    <xf numFmtId="0" fontId="14" fillId="3" borderId="17" xfId="10" applyFont="1" applyFill="1" applyBorder="1" applyAlignment="1">
      <alignment horizontal="center" vertical="center" wrapText="1"/>
    </xf>
    <xf numFmtId="0" fontId="14" fillId="3" borderId="12" xfId="10" applyFont="1" applyFill="1" applyBorder="1" applyAlignment="1">
      <alignment horizontal="center" vertical="center" wrapText="1"/>
    </xf>
    <xf numFmtId="0" fontId="6" fillId="3" borderId="31" xfId="10" applyFont="1" applyFill="1" applyBorder="1" applyAlignment="1">
      <alignment horizontal="center" vertical="center" wrapText="1"/>
    </xf>
    <xf numFmtId="0" fontId="6" fillId="3" borderId="30" xfId="10" applyFont="1" applyFill="1" applyBorder="1" applyAlignment="1">
      <alignment horizontal="center" vertical="center" wrapText="1"/>
    </xf>
    <xf numFmtId="0" fontId="6" fillId="3" borderId="29" xfId="10" applyFont="1" applyFill="1" applyBorder="1" applyAlignment="1">
      <alignment horizontal="center" vertical="center" wrapText="1"/>
    </xf>
    <xf numFmtId="0" fontId="10" fillId="0" borderId="17" xfId="3" applyFont="1" applyBorder="1" applyAlignment="1">
      <alignment horizontal="center"/>
    </xf>
    <xf numFmtId="0" fontId="10" fillId="0" borderId="12" xfId="3" applyFont="1" applyBorder="1" applyAlignment="1">
      <alignment horizontal="center"/>
    </xf>
    <xf numFmtId="0" fontId="10" fillId="0" borderId="7" xfId="3" applyFont="1" applyBorder="1" applyAlignment="1">
      <alignment horizontal="center"/>
    </xf>
    <xf numFmtId="0" fontId="6" fillId="2" borderId="58" xfId="1" applyFont="1" applyFill="1" applyBorder="1" applyAlignment="1">
      <alignment horizontal="center" vertical="center" wrapText="1"/>
    </xf>
    <xf numFmtId="0" fontId="6" fillId="2" borderId="58" xfId="1" applyFont="1" applyFill="1" applyBorder="1" applyAlignment="1">
      <alignment horizontal="center" vertical="center"/>
    </xf>
    <xf numFmtId="0" fontId="16" fillId="2" borderId="58" xfId="1" applyFont="1" applyFill="1" applyBorder="1" applyAlignment="1">
      <alignment horizontal="left" vertical="center" wrapText="1"/>
    </xf>
    <xf numFmtId="0" fontId="16" fillId="2" borderId="31"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18" fillId="0" borderId="48" xfId="1" applyFont="1" applyBorder="1" applyAlignment="1">
      <alignment horizontal="center" vertical="center" wrapText="1"/>
    </xf>
    <xf numFmtId="0" fontId="21" fillId="2" borderId="58" xfId="1" applyFont="1" applyFill="1" applyBorder="1" applyAlignment="1">
      <alignment horizontal="left" vertical="center" wrapText="1"/>
    </xf>
    <xf numFmtId="0" fontId="21" fillId="2" borderId="31" xfId="1" applyFont="1" applyFill="1" applyBorder="1" applyAlignment="1">
      <alignment horizontal="left" vertical="center" wrapText="1"/>
    </xf>
    <xf numFmtId="0" fontId="21" fillId="2" borderId="29" xfId="1" applyFont="1" applyFill="1" applyBorder="1" applyAlignment="1">
      <alignment horizontal="left" vertical="center" wrapText="1"/>
    </xf>
    <xf numFmtId="0" fontId="14" fillId="3" borderId="60" xfId="1" applyFont="1" applyFill="1" applyBorder="1" applyAlignment="1">
      <alignment horizontal="center" vertical="center" wrapText="1"/>
    </xf>
    <xf numFmtId="0" fontId="32" fillId="0" borderId="48" xfId="12" applyBorder="1" applyAlignment="1" applyProtection="1">
      <alignment horizontal="center" vertical="center" wrapText="1"/>
      <protection locked="0"/>
    </xf>
    <xf numFmtId="0" fontId="32" fillId="0" borderId="47" xfId="12" applyBorder="1" applyAlignment="1" applyProtection="1">
      <alignment horizontal="center" vertical="center" wrapText="1"/>
      <protection locked="0"/>
    </xf>
    <xf numFmtId="0" fontId="32" fillId="0" borderId="37" xfId="12" applyBorder="1" applyAlignment="1" applyProtection="1">
      <alignment horizontal="center" vertical="center" wrapText="1"/>
      <protection locked="0"/>
    </xf>
    <xf numFmtId="0" fontId="19" fillId="0" borderId="61" xfId="1" applyFont="1" applyBorder="1" applyAlignment="1" applyProtection="1">
      <alignment horizontal="center" vertical="center" wrapText="1"/>
      <protection locked="0"/>
    </xf>
    <xf numFmtId="0" fontId="19" fillId="0" borderId="62" xfId="1" applyFont="1" applyBorder="1" applyAlignment="1" applyProtection="1">
      <alignment horizontal="center" vertical="center" wrapText="1"/>
      <protection locked="0"/>
    </xf>
    <xf numFmtId="0" fontId="19" fillId="0" borderId="63" xfId="1" applyFont="1" applyBorder="1" applyAlignment="1" applyProtection="1">
      <alignment horizontal="center" vertical="center" wrapText="1"/>
      <protection locked="0"/>
    </xf>
    <xf numFmtId="0" fontId="32" fillId="0" borderId="10" xfId="12" applyBorder="1" applyAlignment="1" applyProtection="1">
      <alignment horizontal="center" vertical="center" wrapText="1"/>
      <protection locked="0"/>
    </xf>
    <xf numFmtId="0" fontId="32" fillId="0" borderId="9" xfId="12" applyBorder="1" applyAlignment="1" applyProtection="1">
      <alignment horizontal="center" vertical="center" wrapText="1"/>
      <protection locked="0"/>
    </xf>
    <xf numFmtId="0" fontId="32" fillId="0" borderId="8" xfId="12" applyBorder="1" applyAlignment="1" applyProtection="1">
      <alignment horizontal="center" vertical="center" wrapText="1"/>
      <protection locked="0"/>
    </xf>
    <xf numFmtId="0" fontId="4" fillId="0" borderId="51" xfId="3" applyBorder="1" applyAlignment="1" applyProtection="1">
      <alignment horizontal="left" wrapText="1"/>
      <protection locked="0"/>
    </xf>
    <xf numFmtId="0" fontId="4" fillId="0" borderId="44" xfId="3" applyBorder="1" applyAlignment="1" applyProtection="1">
      <alignment horizontal="left" wrapText="1"/>
      <protection locked="0"/>
    </xf>
    <xf numFmtId="0" fontId="19" fillId="0" borderId="15" xfId="1" applyFont="1" applyBorder="1" applyAlignment="1" applyProtection="1">
      <alignment horizontal="center" vertical="center" wrapText="1"/>
      <protection locked="0"/>
    </xf>
    <xf numFmtId="0" fontId="19" fillId="0" borderId="14" xfId="1" applyFont="1" applyBorder="1" applyAlignment="1" applyProtection="1">
      <alignment horizontal="center" vertical="center" wrapText="1"/>
      <protection locked="0"/>
    </xf>
    <xf numFmtId="0" fontId="19" fillId="0" borderId="13" xfId="1" applyFont="1" applyBorder="1" applyAlignment="1" applyProtection="1">
      <alignment horizontal="center" vertical="center" wrapText="1"/>
      <protection locked="0"/>
    </xf>
    <xf numFmtId="0" fontId="19" fillId="0" borderId="64" xfId="1" applyFont="1" applyBorder="1" applyAlignment="1" applyProtection="1">
      <alignment horizontal="center" vertical="center" wrapText="1"/>
      <protection locked="0"/>
    </xf>
    <xf numFmtId="0" fontId="19" fillId="0" borderId="65" xfId="1" applyFont="1" applyBorder="1" applyAlignment="1" applyProtection="1">
      <alignment horizontal="center" vertical="center" wrapText="1"/>
      <protection locked="0"/>
    </xf>
    <xf numFmtId="0" fontId="19" fillId="0" borderId="66" xfId="1" applyFont="1" applyBorder="1" applyAlignment="1" applyProtection="1">
      <alignment horizontal="center" vertical="center" wrapText="1"/>
      <protection locked="0"/>
    </xf>
    <xf numFmtId="0" fontId="19" fillId="0" borderId="33" xfId="1" applyFont="1" applyBorder="1" applyAlignment="1" applyProtection="1">
      <alignment horizontal="center" vertical="center" wrapText="1"/>
      <protection locked="0"/>
    </xf>
    <xf numFmtId="0" fontId="19" fillId="0" borderId="23" xfId="1" applyFont="1" applyBorder="1" applyAlignment="1" applyProtection="1">
      <alignment horizontal="center" vertical="center" wrapText="1"/>
      <protection locked="0"/>
    </xf>
    <xf numFmtId="0" fontId="19" fillId="0" borderId="32" xfId="1" applyFont="1" applyBorder="1" applyAlignment="1" applyProtection="1">
      <alignment horizontal="center" vertical="center" wrapText="1"/>
      <protection locked="0"/>
    </xf>
    <xf numFmtId="164" fontId="19" fillId="0" borderId="33" xfId="1" applyNumberFormat="1" applyFont="1" applyBorder="1" applyAlignment="1" applyProtection="1">
      <alignment horizontal="center" vertical="center" wrapText="1"/>
      <protection locked="0"/>
    </xf>
    <xf numFmtId="164" fontId="19" fillId="0" borderId="23" xfId="1" applyNumberFormat="1" applyFont="1" applyBorder="1" applyAlignment="1" applyProtection="1">
      <alignment horizontal="center" vertical="center" wrapText="1"/>
      <protection locked="0"/>
    </xf>
    <xf numFmtId="164" fontId="19" fillId="0" borderId="32" xfId="1" applyNumberFormat="1" applyFont="1" applyBorder="1" applyAlignment="1" applyProtection="1">
      <alignment horizontal="center" vertical="center" wrapText="1"/>
      <protection locked="0"/>
    </xf>
    <xf numFmtId="0" fontId="19" fillId="0" borderId="33" xfId="3" applyFont="1" applyBorder="1" applyAlignment="1" applyProtection="1">
      <alignment horizontal="center" vertical="center" wrapText="1"/>
      <protection locked="0"/>
    </xf>
    <xf numFmtId="0" fontId="19" fillId="0" borderId="23" xfId="3" applyFont="1" applyBorder="1" applyAlignment="1" applyProtection="1">
      <alignment horizontal="center" vertical="center" wrapText="1"/>
      <protection locked="0"/>
    </xf>
    <xf numFmtId="0" fontId="19" fillId="0" borderId="32" xfId="3" applyFont="1" applyBorder="1" applyAlignment="1" applyProtection="1">
      <alignment horizontal="center" vertical="center" wrapText="1"/>
      <protection locked="0"/>
    </xf>
    <xf numFmtId="164" fontId="19" fillId="0" borderId="33" xfId="0" applyNumberFormat="1" applyFont="1" applyBorder="1" applyAlignment="1" applyProtection="1">
      <alignment horizontal="center" vertical="center" wrapText="1"/>
      <protection locked="0"/>
    </xf>
    <xf numFmtId="164" fontId="19" fillId="0" borderId="23" xfId="0" applyNumberFormat="1" applyFont="1" applyBorder="1" applyAlignment="1" applyProtection="1">
      <alignment horizontal="center" vertical="center" wrapText="1"/>
      <protection locked="0"/>
    </xf>
    <xf numFmtId="164" fontId="19" fillId="0" borderId="32" xfId="0" applyNumberFormat="1" applyFont="1" applyBorder="1" applyAlignment="1" applyProtection="1">
      <alignment horizontal="center" vertical="center" wrapText="1"/>
      <protection locked="0"/>
    </xf>
    <xf numFmtId="164" fontId="19" fillId="0" borderId="33" xfId="0" applyNumberFormat="1" applyFont="1" applyBorder="1" applyAlignment="1" applyProtection="1">
      <alignment horizontal="center" vertical="center"/>
      <protection locked="0"/>
    </xf>
    <xf numFmtId="164" fontId="19" fillId="0" borderId="23" xfId="0" applyNumberFormat="1" applyFont="1" applyBorder="1" applyAlignment="1" applyProtection="1">
      <alignment horizontal="center" vertical="center"/>
      <protection locked="0"/>
    </xf>
    <xf numFmtId="164" fontId="19" fillId="0" borderId="32" xfId="0" applyNumberFormat="1" applyFont="1" applyBorder="1" applyAlignment="1" applyProtection="1">
      <alignment horizontal="center" vertical="center"/>
      <protection locked="0"/>
    </xf>
    <xf numFmtId="0" fontId="13" fillId="3" borderId="31" xfId="3" applyFont="1" applyFill="1" applyBorder="1" applyAlignment="1">
      <alignment horizontal="center" vertical="center"/>
    </xf>
    <xf numFmtId="0" fontId="13" fillId="3" borderId="30" xfId="3" applyFont="1" applyFill="1" applyBorder="1" applyAlignment="1">
      <alignment horizontal="center" vertical="center"/>
    </xf>
    <xf numFmtId="0" fontId="13" fillId="3" borderId="29" xfId="3" applyFont="1" applyFill="1" applyBorder="1" applyAlignment="1">
      <alignment horizontal="center" vertical="center"/>
    </xf>
    <xf numFmtId="0" fontId="10" fillId="0" borderId="58" xfId="3" applyFont="1" applyBorder="1" applyAlignment="1">
      <alignment horizontal="center"/>
    </xf>
    <xf numFmtId="0" fontId="6" fillId="2" borderId="1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1" xfId="1" applyFont="1" applyFill="1" applyBorder="1" applyAlignment="1">
      <alignment horizontal="center" vertical="center" wrapText="1"/>
    </xf>
    <xf numFmtId="0" fontId="13" fillId="2" borderId="30" xfId="3" applyFont="1" applyFill="1" applyBorder="1" applyAlignment="1" applyProtection="1">
      <alignment horizontal="center" vertical="center"/>
      <protection locked="0"/>
    </xf>
    <xf numFmtId="0" fontId="13" fillId="2" borderId="30" xfId="3" applyFont="1" applyFill="1" applyBorder="1" applyAlignment="1">
      <alignment horizontal="right" vertical="center"/>
    </xf>
    <xf numFmtId="0" fontId="13" fillId="2" borderId="29" xfId="3" applyFont="1" applyFill="1" applyBorder="1" applyAlignment="1" applyProtection="1">
      <alignment horizontal="center" vertical="center"/>
      <protection locked="0"/>
    </xf>
    <xf numFmtId="0" fontId="22" fillId="3" borderId="58" xfId="1" applyFont="1" applyFill="1" applyBorder="1" applyAlignment="1">
      <alignment horizontal="center" vertical="center" wrapText="1"/>
    </xf>
    <xf numFmtId="0" fontId="22" fillId="3" borderId="58" xfId="10" applyFont="1" applyFill="1" applyBorder="1" applyAlignment="1">
      <alignment horizontal="center" vertical="center" wrapText="1"/>
    </xf>
    <xf numFmtId="0" fontId="22" fillId="3" borderId="33" xfId="10" applyFont="1" applyFill="1" applyBorder="1" applyAlignment="1">
      <alignment horizontal="center" vertical="center" wrapText="1"/>
    </xf>
    <xf numFmtId="0" fontId="22" fillId="3" borderId="32" xfId="10" applyFont="1" applyFill="1" applyBorder="1" applyAlignment="1">
      <alignment horizontal="center" vertical="center" wrapText="1"/>
    </xf>
    <xf numFmtId="0" fontId="22" fillId="3" borderId="17" xfId="10" applyFont="1" applyFill="1" applyBorder="1" applyAlignment="1">
      <alignment horizontal="center" vertical="center" wrapText="1"/>
    </xf>
    <xf numFmtId="0" fontId="22" fillId="3" borderId="16" xfId="10" applyFont="1" applyFill="1" applyBorder="1" applyAlignment="1">
      <alignment horizontal="center" vertical="center" wrapText="1"/>
    </xf>
    <xf numFmtId="0" fontId="22" fillId="3" borderId="1" xfId="10" applyFont="1" applyFill="1" applyBorder="1" applyAlignment="1">
      <alignment horizontal="center" vertical="center" wrapText="1"/>
    </xf>
    <xf numFmtId="0" fontId="5" fillId="3" borderId="58" xfId="10" applyFont="1" applyFill="1" applyBorder="1" applyAlignment="1">
      <alignment horizontal="center" vertical="center" wrapText="1"/>
    </xf>
    <xf numFmtId="0" fontId="5" fillId="3" borderId="33" xfId="10" applyFont="1" applyFill="1" applyBorder="1" applyAlignment="1">
      <alignment horizontal="center" vertical="center" wrapText="1"/>
    </xf>
    <xf numFmtId="0" fontId="5" fillId="3" borderId="23" xfId="10" applyFont="1" applyFill="1" applyBorder="1" applyAlignment="1">
      <alignment horizontal="center" vertical="center" wrapText="1"/>
    </xf>
    <xf numFmtId="0" fontId="5" fillId="3" borderId="32" xfId="10" applyFont="1" applyFill="1" applyBorder="1" applyAlignment="1">
      <alignment horizontal="center" vertical="center" wrapText="1"/>
    </xf>
    <xf numFmtId="0" fontId="13" fillId="2" borderId="31" xfId="3" applyFont="1" applyFill="1" applyBorder="1" applyAlignment="1">
      <alignment vertical="center"/>
    </xf>
    <xf numFmtId="0" fontId="13" fillId="2" borderId="30" xfId="3" applyFont="1" applyFill="1" applyBorder="1" applyAlignment="1">
      <alignment vertical="center"/>
    </xf>
    <xf numFmtId="0" fontId="5" fillId="3" borderId="3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32" xfId="1" applyFont="1" applyFill="1" applyBorder="1" applyAlignment="1">
      <alignment horizontal="center" vertical="center" wrapText="1"/>
    </xf>
    <xf numFmtId="0" fontId="5" fillId="3" borderId="31" xfId="10" applyFont="1" applyFill="1" applyBorder="1" applyAlignment="1">
      <alignment horizontal="center" vertical="center" wrapText="1"/>
    </xf>
    <xf numFmtId="0" fontId="5" fillId="3" borderId="30" xfId="10" applyFont="1" applyFill="1" applyBorder="1" applyAlignment="1">
      <alignment horizontal="center" vertical="center" wrapText="1"/>
    </xf>
    <xf numFmtId="0" fontId="5" fillId="3" borderId="29" xfId="10" applyFont="1" applyFill="1" applyBorder="1" applyAlignment="1">
      <alignment horizontal="center" vertical="center" wrapText="1"/>
    </xf>
    <xf numFmtId="0" fontId="5" fillId="3" borderId="58" xfId="1" applyFont="1" applyFill="1" applyBorder="1" applyAlignment="1">
      <alignment horizontal="center" vertical="center" wrapText="1"/>
    </xf>
    <xf numFmtId="0" fontId="5" fillId="3" borderId="17" xfId="10" applyFont="1" applyFill="1" applyBorder="1" applyAlignment="1">
      <alignment horizontal="center" vertical="center" wrapText="1"/>
    </xf>
    <xf numFmtId="0" fontId="5" fillId="3" borderId="16" xfId="10" applyFont="1" applyFill="1" applyBorder="1" applyAlignment="1">
      <alignment horizontal="center" vertical="center" wrapText="1"/>
    </xf>
    <xf numFmtId="0" fontId="5" fillId="3" borderId="7" xfId="10" applyFont="1" applyFill="1" applyBorder="1" applyAlignment="1">
      <alignment horizontal="center" vertical="center" wrapText="1"/>
    </xf>
    <xf numFmtId="0" fontId="5" fillId="3" borderId="5" xfId="10" applyFont="1" applyFill="1" applyBorder="1" applyAlignment="1">
      <alignment horizontal="center" vertical="center" wrapText="1"/>
    </xf>
    <xf numFmtId="0" fontId="5" fillId="3" borderId="1" xfId="10" applyFont="1" applyFill="1" applyBorder="1" applyAlignment="1">
      <alignment horizontal="center" vertical="center" wrapText="1"/>
    </xf>
    <xf numFmtId="0" fontId="5" fillId="3" borderId="6" xfId="10" applyFont="1" applyFill="1" applyBorder="1" applyAlignment="1">
      <alignment horizontal="center" vertical="center" wrapText="1"/>
    </xf>
    <xf numFmtId="0" fontId="5" fillId="0" borderId="31" xfId="3" applyFont="1" applyBorder="1" applyAlignment="1">
      <alignment horizontal="center" vertical="center"/>
    </xf>
    <xf numFmtId="0" fontId="5" fillId="0" borderId="29" xfId="3" applyFont="1" applyBorder="1" applyAlignment="1">
      <alignment horizontal="center" vertical="center"/>
    </xf>
    <xf numFmtId="0" fontId="13" fillId="2" borderId="31" xfId="3" applyFont="1" applyFill="1" applyBorder="1" applyAlignment="1">
      <alignment horizontal="left" vertical="center"/>
    </xf>
    <xf numFmtId="0" fontId="13" fillId="2" borderId="30" xfId="3" applyFont="1" applyFill="1" applyBorder="1" applyAlignment="1">
      <alignment horizontal="left" vertical="center"/>
    </xf>
    <xf numFmtId="0" fontId="6" fillId="2" borderId="7"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21" fillId="2" borderId="30" xfId="1" applyFont="1" applyFill="1" applyBorder="1" applyAlignment="1">
      <alignment horizontal="left" vertical="center" wrapText="1"/>
    </xf>
    <xf numFmtId="0" fontId="4" fillId="0" borderId="30" xfId="3" applyBorder="1" applyAlignment="1" applyProtection="1">
      <alignment horizontal="center" vertical="center"/>
      <protection locked="0"/>
    </xf>
    <xf numFmtId="0" fontId="13" fillId="2" borderId="30" xfId="3" applyFont="1" applyFill="1" applyBorder="1" applyAlignment="1" applyProtection="1">
      <alignment horizontal="right" vertical="center"/>
      <protection locked="0"/>
    </xf>
    <xf numFmtId="0" fontId="13" fillId="2" borderId="29" xfId="3" applyFont="1" applyFill="1" applyBorder="1" applyAlignment="1" applyProtection="1">
      <alignment horizontal="right" vertical="center"/>
      <protection locked="0"/>
    </xf>
    <xf numFmtId="0" fontId="3" fillId="0" borderId="0" xfId="11" applyFont="1" applyAlignment="1">
      <alignment horizontal="center" vertical="top" wrapText="1"/>
    </xf>
    <xf numFmtId="0" fontId="26" fillId="0" borderId="7" xfId="11" applyFont="1" applyBorder="1" applyAlignment="1">
      <alignment horizontal="left" vertical="center" wrapText="1"/>
    </xf>
    <xf numFmtId="0" fontId="26" fillId="0" borderId="6" xfId="11" applyFont="1" applyBorder="1" applyAlignment="1">
      <alignment horizontal="left" vertical="center" wrapText="1"/>
    </xf>
    <xf numFmtId="164" fontId="4" fillId="0" borderId="6" xfId="11" applyNumberFormat="1" applyFont="1" applyBorder="1" applyAlignment="1" applyProtection="1">
      <alignment horizontal="center" vertical="center" wrapText="1"/>
      <protection locked="0"/>
    </xf>
    <xf numFmtId="164" fontId="4" fillId="0" borderId="5" xfId="11" applyNumberFormat="1" applyFont="1" applyBorder="1" applyAlignment="1" applyProtection="1">
      <alignment horizontal="center" vertical="center" wrapText="1"/>
      <protection locked="0"/>
    </xf>
    <xf numFmtId="0" fontId="28" fillId="3" borderId="58" xfId="11" applyFont="1" applyFill="1" applyBorder="1" applyAlignment="1">
      <alignment horizontal="center" vertical="center" wrapText="1"/>
    </xf>
    <xf numFmtId="0" fontId="28" fillId="3" borderId="33" xfId="11" applyFont="1" applyFill="1" applyBorder="1" applyAlignment="1">
      <alignment horizontal="center" vertical="center" wrapText="1"/>
    </xf>
    <xf numFmtId="0" fontId="29" fillId="2" borderId="7" xfId="11" applyFont="1" applyFill="1" applyBorder="1" applyAlignment="1">
      <alignment horizontal="left" vertical="center" wrapText="1"/>
    </xf>
    <xf numFmtId="0" fontId="29" fillId="2" borderId="6" xfId="11" applyFont="1" applyFill="1" applyBorder="1" applyAlignment="1">
      <alignment horizontal="left" vertical="center" wrapText="1"/>
    </xf>
    <xf numFmtId="0" fontId="29" fillId="2" borderId="30" xfId="11" applyFont="1" applyFill="1" applyBorder="1" applyAlignment="1">
      <alignment horizontal="left" vertical="center" wrapText="1"/>
    </xf>
    <xf numFmtId="1" fontId="28" fillId="2" borderId="30" xfId="11" applyNumberFormat="1" applyFont="1" applyFill="1" applyBorder="1" applyAlignment="1">
      <alignment horizontal="right" vertical="center" wrapText="1"/>
    </xf>
    <xf numFmtId="0" fontId="28" fillId="2" borderId="30" xfId="11" applyFont="1" applyFill="1" applyBorder="1" applyAlignment="1">
      <alignment horizontal="left" vertical="center" wrapText="1"/>
    </xf>
    <xf numFmtId="0" fontId="28" fillId="2" borderId="29" xfId="11" applyFont="1" applyFill="1" applyBorder="1" applyAlignment="1">
      <alignment horizontal="left" vertical="center" wrapText="1"/>
    </xf>
    <xf numFmtId="0" fontId="26" fillId="4" borderId="17" xfId="11" applyFont="1" applyFill="1" applyBorder="1" applyAlignment="1">
      <alignment horizontal="center" vertical="center" wrapText="1"/>
    </xf>
    <xf numFmtId="0" fontId="26" fillId="4" borderId="1" xfId="11" applyFont="1" applyFill="1" applyBorder="1" applyAlignment="1">
      <alignment horizontal="center" vertical="center" wrapText="1"/>
    </xf>
    <xf numFmtId="0" fontId="26" fillId="4" borderId="16" xfId="11" applyFont="1" applyFill="1" applyBorder="1" applyAlignment="1">
      <alignment horizontal="center" vertical="center" wrapText="1"/>
    </xf>
    <xf numFmtId="0" fontId="29" fillId="0" borderId="17" xfId="11" applyFont="1" applyBorder="1" applyAlignment="1" applyProtection="1">
      <alignment horizontal="justify" vertical="center" wrapText="1"/>
      <protection locked="0"/>
    </xf>
    <xf numFmtId="0" fontId="29" fillId="0" borderId="1" xfId="11" applyFont="1" applyBorder="1" applyAlignment="1" applyProtection="1">
      <alignment horizontal="justify" vertical="center" wrapText="1"/>
      <protection locked="0"/>
    </xf>
    <xf numFmtId="0" fontId="29" fillId="0" borderId="16" xfId="11" applyFont="1" applyBorder="1" applyAlignment="1" applyProtection="1">
      <alignment horizontal="justify" vertical="center" wrapText="1"/>
      <protection locked="0"/>
    </xf>
    <xf numFmtId="0" fontId="29" fillId="0" borderId="7" xfId="11" applyFont="1" applyBorder="1" applyAlignment="1" applyProtection="1">
      <alignment horizontal="justify" vertical="center" wrapText="1"/>
      <protection locked="0"/>
    </xf>
    <xf numFmtId="0" fontId="29" fillId="0" borderId="6" xfId="11" applyFont="1" applyBorder="1" applyAlignment="1" applyProtection="1">
      <alignment horizontal="justify" vertical="center" wrapText="1"/>
      <protection locked="0"/>
    </xf>
    <xf numFmtId="0" fontId="29" fillId="0" borderId="5" xfId="11" applyFont="1" applyBorder="1" applyAlignment="1" applyProtection="1">
      <alignment horizontal="justify" vertical="center" wrapText="1"/>
      <protection locked="0"/>
    </xf>
    <xf numFmtId="0" fontId="28" fillId="4" borderId="58" xfId="11" applyFont="1" applyFill="1" applyBorder="1" applyAlignment="1">
      <alignment horizontal="center" vertical="center" wrapText="1"/>
    </xf>
    <xf numFmtId="0" fontId="26" fillId="0" borderId="17" xfId="11" applyFont="1" applyBorder="1" applyAlignment="1">
      <alignment horizontal="center" vertical="center" wrapText="1"/>
    </xf>
    <xf numFmtId="0" fontId="26" fillId="0" borderId="1" xfId="11" applyFont="1" applyBorder="1" applyAlignment="1">
      <alignment horizontal="center" vertical="center" wrapText="1"/>
    </xf>
    <xf numFmtId="0" fontId="26" fillId="0" borderId="16" xfId="11" applyFont="1" applyBorder="1" applyAlignment="1">
      <alignment horizontal="center" vertical="center" wrapText="1"/>
    </xf>
    <xf numFmtId="0" fontId="26" fillId="0" borderId="12" xfId="11" applyFont="1" applyBorder="1" applyAlignment="1">
      <alignment horizontal="left" vertical="center" wrapText="1"/>
    </xf>
    <xf numFmtId="0" fontId="26" fillId="0" borderId="0" xfId="11" applyFont="1" applyAlignment="1">
      <alignment horizontal="left" vertical="center" wrapText="1"/>
    </xf>
    <xf numFmtId="0" fontId="4" fillId="0" borderId="0" xfId="11" applyFont="1" applyAlignment="1" applyProtection="1">
      <alignment horizontal="center" vertical="center" wrapText="1"/>
      <protection locked="0"/>
    </xf>
    <xf numFmtId="0" fontId="4" fillId="0" borderId="11" xfId="11" applyFont="1" applyBorder="1" applyAlignment="1" applyProtection="1">
      <alignment horizontal="center" vertical="center" wrapText="1"/>
      <protection locked="0"/>
    </xf>
    <xf numFmtId="0" fontId="31" fillId="0" borderId="30" xfId="11" applyFont="1" applyBorder="1" applyAlignment="1" applyProtection="1">
      <alignment horizontal="center" vertical="center" wrapText="1"/>
      <protection locked="0"/>
    </xf>
    <xf numFmtId="0" fontId="26" fillId="0" borderId="30" xfId="11" applyFont="1" applyBorder="1" applyAlignment="1">
      <alignment horizontal="left" vertical="center" wrapText="1"/>
    </xf>
    <xf numFmtId="0" fontId="31" fillId="0" borderId="29" xfId="11" applyFont="1" applyBorder="1" applyAlignment="1" applyProtection="1">
      <alignment horizontal="center" vertical="center" wrapText="1"/>
      <protection locked="0"/>
    </xf>
    <xf numFmtId="0" fontId="26" fillId="0" borderId="31" xfId="11" applyFont="1" applyBorder="1" applyAlignment="1">
      <alignment horizontal="left" vertical="center" wrapText="1"/>
    </xf>
    <xf numFmtId="0" fontId="4" fillId="0" borderId="1" xfId="11" applyFont="1" applyBorder="1" applyAlignment="1" applyProtection="1">
      <alignment horizontal="right" vertical="center" wrapText="1"/>
      <protection locked="0"/>
    </xf>
    <xf numFmtId="0" fontId="4" fillId="0" borderId="30" xfId="11" applyFont="1" applyBorder="1" applyAlignment="1" applyProtection="1">
      <alignment horizontal="left" vertical="center" wrapText="1"/>
      <protection locked="0"/>
    </xf>
    <xf numFmtId="0" fontId="4" fillId="0" borderId="29" xfId="11" applyFont="1" applyBorder="1" applyAlignment="1" applyProtection="1">
      <alignment horizontal="left" vertical="center" wrapText="1"/>
      <protection locked="0"/>
    </xf>
    <xf numFmtId="0" fontId="28" fillId="4" borderId="31" xfId="11" applyFont="1" applyFill="1" applyBorder="1" applyAlignment="1">
      <alignment horizontal="center" vertical="center" wrapText="1"/>
    </xf>
    <xf numFmtId="0" fontId="28" fillId="4" borderId="30" xfId="11" applyFont="1" applyFill="1" applyBorder="1" applyAlignment="1">
      <alignment horizontal="center" vertical="center" wrapText="1"/>
    </xf>
    <xf numFmtId="0" fontId="28" fillId="4" borderId="29" xfId="11" applyFont="1" applyFill="1" applyBorder="1" applyAlignment="1">
      <alignment horizontal="center" vertical="center" wrapText="1"/>
    </xf>
    <xf numFmtId="0" fontId="25" fillId="0" borderId="17" xfId="11" applyBorder="1" applyAlignment="1">
      <alignment horizontal="center" vertical="top" wrapText="1"/>
    </xf>
    <xf numFmtId="0" fontId="25" fillId="0" borderId="1" xfId="11" applyBorder="1" applyAlignment="1">
      <alignment horizontal="center" vertical="top" wrapText="1"/>
    </xf>
    <xf numFmtId="0" fontId="25" fillId="0" borderId="12" xfId="11" applyBorder="1" applyAlignment="1">
      <alignment horizontal="center" vertical="top" wrapText="1"/>
    </xf>
    <xf numFmtId="0" fontId="25" fillId="0" borderId="0" xfId="11" applyAlignment="1">
      <alignment horizontal="center" vertical="top" wrapText="1"/>
    </xf>
    <xf numFmtId="0" fontId="25" fillId="0" borderId="7" xfId="11" applyBorder="1" applyAlignment="1">
      <alignment horizontal="center" vertical="top" wrapText="1"/>
    </xf>
    <xf numFmtId="0" fontId="25" fillId="0" borderId="6" xfId="11" applyBorder="1" applyAlignment="1">
      <alignment horizontal="center" vertical="top" wrapText="1"/>
    </xf>
    <xf numFmtId="0" fontId="26" fillId="0" borderId="58" xfId="11" applyFont="1" applyBorder="1" applyAlignment="1">
      <alignment horizontal="center" vertical="center" wrapText="1"/>
    </xf>
    <xf numFmtId="0" fontId="27" fillId="0" borderId="58" xfId="11" applyFont="1" applyBorder="1" applyAlignment="1">
      <alignment horizontal="left" vertical="center" wrapText="1"/>
    </xf>
  </cellXfs>
  <cellStyles count="13">
    <cellStyle name="Hipervínculo" xfId="12" builtinId="8"/>
    <cellStyle name="Normal" xfId="0" builtinId="0"/>
    <cellStyle name="Normal 10 2" xfId="3" xr:uid="{00000000-0005-0000-0000-000002000000}"/>
    <cellStyle name="Normal 2" xfId="4" xr:uid="{00000000-0005-0000-0000-000003000000}"/>
    <cellStyle name="Normal 2 2" xfId="5" xr:uid="{00000000-0005-0000-0000-000004000000}"/>
    <cellStyle name="Normal 3" xfId="6" xr:uid="{00000000-0005-0000-0000-000005000000}"/>
    <cellStyle name="Normal 4" xfId="7" xr:uid="{00000000-0005-0000-0000-000006000000}"/>
    <cellStyle name="Normal 5" xfId="8" xr:uid="{00000000-0005-0000-0000-000007000000}"/>
    <cellStyle name="Normal 5 2" xfId="1" xr:uid="{00000000-0005-0000-0000-000008000000}"/>
    <cellStyle name="Normal 5 2 2" xfId="10" xr:uid="{00000000-0005-0000-0000-000009000000}"/>
    <cellStyle name="Normal 6" xfId="9" xr:uid="{00000000-0005-0000-0000-00000A000000}"/>
    <cellStyle name="Normal 7" xfId="11" xr:uid="{00000000-0005-0000-0000-00000B000000}"/>
    <cellStyle name="Normal_Grad. Lim. Auto 1-4" xfId="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142875</xdr:rowOff>
    </xdr:from>
    <xdr:to>
      <xdr:col>17</xdr:col>
      <xdr:colOff>628650</xdr:colOff>
      <xdr:row>0</xdr:row>
      <xdr:rowOff>146304</xdr:rowOff>
    </xdr:to>
    <xdr:pic>
      <xdr:nvPicPr>
        <xdr:cNvPr id="2" name="1 Imagen" descr="aaa-0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124575" y="142875"/>
          <a:ext cx="1390650" cy="3429"/>
        </a:xfrm>
        <a:prstGeom prst="rect">
          <a:avLst/>
        </a:prstGeom>
        <a:noFill/>
        <a:ln w="9525">
          <a:noFill/>
          <a:miter lim="800000"/>
          <a:headEnd/>
          <a:tailEnd/>
        </a:ln>
      </xdr:spPr>
    </xdr:pic>
    <xdr:clientData/>
  </xdr:twoCellAnchor>
  <xdr:twoCellAnchor editAs="oneCell">
    <xdr:from>
      <xdr:col>0</xdr:col>
      <xdr:colOff>161927</xdr:colOff>
      <xdr:row>0</xdr:row>
      <xdr:rowOff>47625</xdr:rowOff>
    </xdr:from>
    <xdr:to>
      <xdr:col>0</xdr:col>
      <xdr:colOff>895350</xdr:colOff>
      <xdr:row>2</xdr:row>
      <xdr:rowOff>167550</xdr:rowOff>
    </xdr:to>
    <xdr:pic>
      <xdr:nvPicPr>
        <xdr:cNvPr id="3"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61927" y="47625"/>
          <a:ext cx="733423" cy="720000"/>
        </a:xfrm>
        <a:prstGeom prst="rect">
          <a:avLst/>
        </a:prstGeom>
        <a:noFill/>
        <a:ln w="9525">
          <a:noFill/>
          <a:miter lim="800000"/>
          <a:headEnd/>
          <a:tailEnd/>
        </a:ln>
      </xdr:spPr>
    </xdr:pic>
    <xdr:clientData/>
  </xdr:twoCellAnchor>
  <xdr:twoCellAnchor>
    <xdr:from>
      <xdr:col>2</xdr:col>
      <xdr:colOff>514350</xdr:colOff>
      <xdr:row>37</xdr:row>
      <xdr:rowOff>0</xdr:rowOff>
    </xdr:from>
    <xdr:to>
      <xdr:col>8</xdr:col>
      <xdr:colOff>133350</xdr:colOff>
      <xdr:row>37</xdr:row>
      <xdr:rowOff>0</xdr:rowOff>
    </xdr:to>
    <xdr:cxnSp macro="">
      <xdr:nvCxnSpPr>
        <xdr:cNvPr id="4" name="Conector recto 3">
          <a:extLst>
            <a:ext uri="{FF2B5EF4-FFF2-40B4-BE49-F238E27FC236}">
              <a16:creationId xmlns:a16="http://schemas.microsoft.com/office/drawing/2014/main" id="{00000000-0008-0000-0000-000004000000}"/>
            </a:ext>
          </a:extLst>
        </xdr:cNvPr>
        <xdr:cNvCxnSpPr/>
      </xdr:nvCxnSpPr>
      <xdr:spPr>
        <a:xfrm>
          <a:off x="1971675" y="9172575"/>
          <a:ext cx="2200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152401</xdr:colOff>
      <xdr:row>6</xdr:row>
      <xdr:rowOff>133350</xdr:rowOff>
    </xdr:from>
    <xdr:to>
      <xdr:col>5</xdr:col>
      <xdr:colOff>95251</xdr:colOff>
      <xdr:row>16</xdr:row>
      <xdr:rowOff>114300</xdr:rowOff>
    </xdr:to>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1" y="1609725"/>
          <a:ext cx="2838450"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127860</xdr:rowOff>
    </xdr:from>
    <xdr:to>
      <xdr:col>0</xdr:col>
      <xdr:colOff>871668</xdr:colOff>
      <xdr:row>3</xdr:row>
      <xdr:rowOff>123960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52400" y="127860"/>
          <a:ext cx="719268" cy="720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127860</xdr:rowOff>
    </xdr:from>
    <xdr:to>
      <xdr:col>0</xdr:col>
      <xdr:colOff>871668</xdr:colOff>
      <xdr:row>3</xdr:row>
      <xdr:rowOff>123960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52400" y="127860"/>
          <a:ext cx="719268" cy="7200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127860</xdr:rowOff>
    </xdr:from>
    <xdr:to>
      <xdr:col>0</xdr:col>
      <xdr:colOff>871668</xdr:colOff>
      <xdr:row>3</xdr:row>
      <xdr:rowOff>123960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52400" y="127860"/>
          <a:ext cx="719268" cy="72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76943</xdr:colOff>
      <xdr:row>0</xdr:row>
      <xdr:rowOff>91122</xdr:rowOff>
    </xdr:from>
    <xdr:to>
      <xdr:col>0</xdr:col>
      <xdr:colOff>782323</xdr:colOff>
      <xdr:row>3</xdr:row>
      <xdr:rowOff>125322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6943" y="91122"/>
          <a:ext cx="705380" cy="7200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76943</xdr:colOff>
      <xdr:row>0</xdr:row>
      <xdr:rowOff>91122</xdr:rowOff>
    </xdr:from>
    <xdr:to>
      <xdr:col>0</xdr:col>
      <xdr:colOff>782323</xdr:colOff>
      <xdr:row>3</xdr:row>
      <xdr:rowOff>125322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6943" y="91122"/>
          <a:ext cx="705380" cy="7200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203593</xdr:colOff>
      <xdr:row>0</xdr:row>
      <xdr:rowOff>66675</xdr:rowOff>
    </xdr:from>
    <xdr:ext cx="720331" cy="720000"/>
    <xdr:pic>
      <xdr:nvPicPr>
        <xdr:cNvPr id="2" name="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593" y="66675"/>
          <a:ext cx="720331" cy="720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3.%20Equipamiento\1.%20Hoja%20de%20vida%20equipamiento\1.%20En%20uso\2..%20Hornos%20(cantidad%2008)\2.%20Hornos%20(cantidad%207)\Horno%2007\HV%20HORNO%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 VID - 1"/>
      <sheetName val="HM - 2"/>
      <sheetName val="HM - 3"/>
      <sheetName val="111-2"/>
      <sheetName val="INSP"/>
      <sheetName val="P-CAL 1"/>
    </sheetNames>
    <sheetDataSet>
      <sheetData sheetId="0">
        <row r="5">
          <cell r="B5" t="str">
            <v>HORNO ELECTRICO</v>
          </cell>
          <cell r="I5" t="str">
            <v>HORN 07</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3.%20Equipamiento/1.%20Hoja%20de%20vida%20equipamiento/1.%20En%20uso/2..%20Hornos/2.%20Hornos%20(cantidad%207)/Horno%2007/Comprobaciones%20Intermedias/2023-08-16.pdf" TargetMode="External"/><Relationship Id="rId3" Type="http://schemas.openxmlformats.org/officeDocument/2006/relationships/hyperlink" Target="../../../../3.%20Equipamiento/1.%20Hoja%20de%20vida%20equipamiento/1.%20En%20uso/2..%20Hornos/2.%20Hornos%20(cantidad%207)/Horno%2007/Calibracion/T-28222-005%20R0.pdf" TargetMode="External"/><Relationship Id="rId7" Type="http://schemas.openxmlformats.org/officeDocument/2006/relationships/hyperlink" Target="../../../../3.%20Equipamiento/1.%20Hoja%20de%20vida%20equipamiento/1.%20En%20uso/2..%20Hornos/2.%20Hornos%20(cantidad%207)/Horno%2007/Inspeccion/Inspeccion.xlsx" TargetMode="External"/><Relationship Id="rId2" Type="http://schemas.openxmlformats.org/officeDocument/2006/relationships/hyperlink" Target="../../../../3.%20Equipamiento/1.%20Hoja%20de%20vida%20equipamiento/1.%20En%20uso/2..%20Hornos/2.%20Hornos%20(cantidad%207)/Horno%2007/Comprobaciones%20Intermedias/IV%2028219-003%20R0.pdf" TargetMode="External"/><Relationship Id="rId1" Type="http://schemas.openxmlformats.org/officeDocument/2006/relationships/hyperlink" Target="../../../../3.%20Equipamiento/1.%20Hoja%20de%20vida%20equipamiento/1.%20En%20uso/2..%20Hornos/2.%20Hornos%20(cantidad%207)/Horno%2007/Mto%20preventivo/MP-5169-003.pdf" TargetMode="External"/><Relationship Id="rId6" Type="http://schemas.openxmlformats.org/officeDocument/2006/relationships/hyperlink" Target="../../../../3.%20Equipamiento/1.%20Hoja%20de%20vida%20equipamiento/1.%20En%20uso/2..%20Hornos/2.%20Hornos%20(cantidad%207)/Horno%2007/Mto%20preventivo/2023-08-11.pdf" TargetMode="External"/><Relationship Id="rId5" Type="http://schemas.openxmlformats.org/officeDocument/2006/relationships/hyperlink" Target="../../../../3.%20Equipamiento/1.%20Hoja%20de%20vida%20equipamiento/1.%20En%20uso/2..%20Hornos/2.%20Hornos%20(cantidad%207)/Horno%2007/Inspeccion/Inspeccion.xlsx" TargetMode="External"/><Relationship Id="rId10" Type="http://schemas.openxmlformats.org/officeDocument/2006/relationships/drawing" Target="../drawings/drawing4.xml"/><Relationship Id="rId4" Type="http://schemas.openxmlformats.org/officeDocument/2006/relationships/hyperlink" Target="../../../../3.%20Equipamiento/1.%20Hoja%20de%20vida%20equipamiento/1.%20En%20uso/2..%20Hornos/2.%20Hornos%20(cantidad%207)/Horno%2007/Inspeccion/Inspeccion.xlsx"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BX44"/>
  <sheetViews>
    <sheetView view="pageBreakPreview" zoomScaleNormal="100" zoomScaleSheetLayoutView="100" workbookViewId="0">
      <selection activeCell="V9" sqref="V9:Z10"/>
    </sheetView>
  </sheetViews>
  <sheetFormatPr baseColWidth="10" defaultRowHeight="24.95" customHeight="1" x14ac:dyDescent="0.2"/>
  <cols>
    <col min="1" max="1" width="14.7109375" style="21" customWidth="1"/>
    <col min="2" max="2" width="7.140625" style="21" customWidth="1"/>
    <col min="3" max="3" width="8.140625" style="21" customWidth="1"/>
    <col min="4" max="5" width="6.7109375" style="21" customWidth="1"/>
    <col min="6" max="6" width="3.7109375" style="21" customWidth="1"/>
    <col min="7" max="9" width="6.7109375" style="21" customWidth="1"/>
    <col min="10" max="10" width="4.7109375" style="21" customWidth="1"/>
    <col min="11" max="12" width="6.7109375" style="21" customWidth="1"/>
    <col min="13" max="13" width="6.42578125" style="21" customWidth="1"/>
    <col min="14" max="14" width="13.28515625" style="21" hidden="1" customWidth="1"/>
    <col min="15" max="16" width="0" style="21" hidden="1" customWidth="1"/>
    <col min="17" max="19" width="11.42578125" style="21"/>
    <col min="20" max="61" width="0" style="21" hidden="1" customWidth="1"/>
    <col min="62" max="16384" width="11.42578125" style="21"/>
  </cols>
  <sheetData>
    <row r="1" spans="1:76" s="18" customFormat="1" ht="30.75" customHeight="1" x14ac:dyDescent="0.2">
      <c r="A1" s="166"/>
      <c r="B1" s="168" t="s">
        <v>101</v>
      </c>
      <c r="C1" s="168"/>
      <c r="D1" s="168"/>
      <c r="E1" s="168"/>
      <c r="F1" s="168"/>
      <c r="G1" s="168"/>
      <c r="H1" s="168"/>
      <c r="I1" s="168"/>
      <c r="J1" s="168"/>
      <c r="K1" s="168"/>
      <c r="L1" s="168"/>
      <c r="M1" s="169"/>
    </row>
    <row r="2" spans="1:76" s="19" customFormat="1" ht="16.5" customHeight="1" x14ac:dyDescent="0.2">
      <c r="A2" s="167"/>
      <c r="B2" s="170" t="s">
        <v>20</v>
      </c>
      <c r="C2" s="171"/>
      <c r="D2" s="171"/>
      <c r="E2" s="171"/>
      <c r="F2" s="171"/>
      <c r="G2" s="171"/>
      <c r="H2" s="171"/>
      <c r="I2" s="171"/>
      <c r="J2" s="171"/>
      <c r="K2" s="171" t="s">
        <v>102</v>
      </c>
      <c r="L2" s="172"/>
      <c r="M2" s="171"/>
    </row>
    <row r="3" spans="1:76" s="19" customFormat="1" ht="15.75" customHeight="1" x14ac:dyDescent="0.2">
      <c r="A3" s="167"/>
      <c r="B3" s="173" t="s">
        <v>73</v>
      </c>
      <c r="C3" s="173"/>
      <c r="D3" s="173"/>
      <c r="E3" s="173"/>
      <c r="F3" s="173"/>
      <c r="G3" s="173"/>
      <c r="H3" s="173"/>
      <c r="I3" s="173"/>
      <c r="J3" s="173"/>
      <c r="K3" s="173"/>
      <c r="L3" s="173"/>
      <c r="M3" s="174"/>
    </row>
    <row r="4" spans="1:76" s="19" customFormat="1" ht="15.75" customHeight="1" x14ac:dyDescent="0.2">
      <c r="A4" s="175" t="s">
        <v>103</v>
      </c>
      <c r="B4" s="176"/>
      <c r="C4" s="176"/>
      <c r="D4" s="176"/>
      <c r="E4" s="176"/>
      <c r="F4" s="176"/>
      <c r="G4" s="176"/>
      <c r="H4" s="176"/>
      <c r="I4" s="176"/>
      <c r="J4" s="176"/>
      <c r="K4" s="176"/>
      <c r="L4" s="176"/>
      <c r="M4" s="177"/>
    </row>
    <row r="5" spans="1:76" ht="18" customHeight="1" x14ac:dyDescent="0.2">
      <c r="A5" s="20" t="s">
        <v>77</v>
      </c>
      <c r="B5" s="154" t="s">
        <v>112</v>
      </c>
      <c r="C5" s="154"/>
      <c r="D5" s="154"/>
      <c r="E5" s="154"/>
      <c r="F5" s="154"/>
      <c r="G5" s="155" t="s">
        <v>104</v>
      </c>
      <c r="H5" s="155"/>
      <c r="I5" s="155" t="s">
        <v>132</v>
      </c>
      <c r="J5" s="155"/>
      <c r="K5" s="155"/>
      <c r="L5" s="155"/>
      <c r="M5" s="156"/>
    </row>
    <row r="6" spans="1:76" s="22" customFormat="1" ht="20.100000000000001" customHeight="1" x14ac:dyDescent="0.2">
      <c r="A6" s="157" t="s">
        <v>19</v>
      </c>
      <c r="B6" s="158"/>
      <c r="C6" s="158"/>
      <c r="D6" s="158"/>
      <c r="E6" s="158"/>
      <c r="F6" s="158"/>
      <c r="G6" s="158"/>
      <c r="H6" s="158"/>
      <c r="I6" s="158"/>
      <c r="J6" s="158"/>
      <c r="K6" s="158"/>
      <c r="L6" s="158"/>
      <c r="M6" s="159"/>
      <c r="N6" s="21"/>
      <c r="O6" s="21"/>
      <c r="P6" s="21"/>
      <c r="Q6" s="21"/>
      <c r="R6" s="21"/>
      <c r="S6" s="21"/>
      <c r="BJ6" s="21"/>
      <c r="BK6" s="21"/>
      <c r="BL6" s="21"/>
      <c r="BM6" s="21"/>
      <c r="BN6" s="21"/>
      <c r="BO6" s="21"/>
      <c r="BP6" s="21"/>
      <c r="BQ6" s="21"/>
      <c r="BR6" s="21"/>
      <c r="BS6" s="21"/>
      <c r="BT6" s="21"/>
      <c r="BU6" s="21"/>
      <c r="BV6" s="21"/>
      <c r="BW6" s="21"/>
      <c r="BX6" s="21"/>
    </row>
    <row r="7" spans="1:76" ht="20.100000000000001" customHeight="1" x14ac:dyDescent="0.2">
      <c r="A7" s="160"/>
      <c r="B7" s="161"/>
      <c r="C7" s="161"/>
      <c r="D7" s="161"/>
      <c r="E7" s="161"/>
      <c r="F7" s="162"/>
      <c r="G7" s="164" t="s">
        <v>13</v>
      </c>
      <c r="H7" s="165"/>
      <c r="I7" s="165"/>
      <c r="J7" s="2"/>
      <c r="K7" s="139" t="s">
        <v>30</v>
      </c>
      <c r="L7" s="139"/>
      <c r="M7" s="140"/>
    </row>
    <row r="8" spans="1:76" ht="20.100000000000001" customHeight="1" x14ac:dyDescent="0.2">
      <c r="A8" s="163"/>
      <c r="B8" s="161"/>
      <c r="C8" s="161"/>
      <c r="D8" s="161"/>
      <c r="E8" s="161"/>
      <c r="F8" s="162"/>
      <c r="G8" s="141" t="s">
        <v>18</v>
      </c>
      <c r="H8" s="142"/>
      <c r="I8" s="142"/>
      <c r="J8" s="3" t="s">
        <v>15</v>
      </c>
      <c r="K8" s="139" t="s">
        <v>130</v>
      </c>
      <c r="L8" s="139"/>
      <c r="M8" s="140"/>
      <c r="N8" s="21" t="s">
        <v>17</v>
      </c>
    </row>
    <row r="9" spans="1:76" ht="20.100000000000001" customHeight="1" x14ac:dyDescent="0.2">
      <c r="A9" s="163"/>
      <c r="B9" s="161"/>
      <c r="C9" s="161"/>
      <c r="D9" s="161"/>
      <c r="E9" s="161"/>
      <c r="F9" s="162"/>
      <c r="G9" s="137" t="s">
        <v>16</v>
      </c>
      <c r="H9" s="138"/>
      <c r="I9" s="138"/>
      <c r="J9" s="4" t="s">
        <v>15</v>
      </c>
      <c r="K9" s="139">
        <v>128</v>
      </c>
      <c r="L9" s="139"/>
      <c r="M9" s="140"/>
      <c r="N9" s="21" t="s">
        <v>14</v>
      </c>
    </row>
    <row r="10" spans="1:76" ht="20.100000000000001" customHeight="1" x14ac:dyDescent="0.2">
      <c r="A10" s="163"/>
      <c r="B10" s="161"/>
      <c r="C10" s="161"/>
      <c r="D10" s="161"/>
      <c r="E10" s="161"/>
      <c r="F10" s="162"/>
      <c r="G10" s="178" t="s">
        <v>105</v>
      </c>
      <c r="H10" s="179"/>
      <c r="I10" s="179"/>
      <c r="J10" s="4" t="s">
        <v>15</v>
      </c>
      <c r="K10" s="23">
        <v>107502</v>
      </c>
      <c r="L10" s="23"/>
      <c r="M10" s="24"/>
    </row>
    <row r="11" spans="1:76" ht="20.100000000000001" customHeight="1" x14ac:dyDescent="0.2">
      <c r="A11" s="163"/>
      <c r="B11" s="161"/>
      <c r="C11" s="161"/>
      <c r="D11" s="161"/>
      <c r="E11" s="161"/>
      <c r="F11" s="162"/>
      <c r="G11" s="141" t="s">
        <v>28</v>
      </c>
      <c r="H11" s="142"/>
      <c r="I11" s="142"/>
      <c r="J11" s="4"/>
      <c r="K11" s="180" t="s">
        <v>113</v>
      </c>
      <c r="L11" s="180"/>
      <c r="M11" s="181"/>
    </row>
    <row r="12" spans="1:76" ht="20.100000000000001" customHeight="1" x14ac:dyDescent="0.2">
      <c r="A12" s="163"/>
      <c r="B12" s="161"/>
      <c r="C12" s="161"/>
      <c r="D12" s="161"/>
      <c r="E12" s="161"/>
      <c r="F12" s="162"/>
      <c r="G12" s="137" t="s">
        <v>12</v>
      </c>
      <c r="H12" s="138"/>
      <c r="I12" s="138"/>
      <c r="J12" s="3"/>
      <c r="K12" s="139" t="s">
        <v>14</v>
      </c>
      <c r="L12" s="139"/>
      <c r="M12" s="140"/>
      <c r="N12" s="21" t="s">
        <v>11</v>
      </c>
    </row>
    <row r="13" spans="1:76" ht="20.100000000000001" customHeight="1" x14ac:dyDescent="0.2">
      <c r="A13" s="163"/>
      <c r="B13" s="161"/>
      <c r="C13" s="161"/>
      <c r="D13" s="161"/>
      <c r="E13" s="161"/>
      <c r="F13" s="162"/>
      <c r="G13" s="137" t="s">
        <v>10</v>
      </c>
      <c r="H13" s="138"/>
      <c r="I13" s="138"/>
      <c r="J13" s="3" t="s">
        <v>9</v>
      </c>
      <c r="K13" s="139" t="s">
        <v>31</v>
      </c>
      <c r="L13" s="139"/>
      <c r="M13" s="140"/>
      <c r="N13" s="21" t="s">
        <v>38</v>
      </c>
    </row>
    <row r="14" spans="1:76" ht="20.100000000000001" customHeight="1" x14ac:dyDescent="0.2">
      <c r="A14" s="163"/>
      <c r="B14" s="161"/>
      <c r="C14" s="161"/>
      <c r="D14" s="161"/>
      <c r="E14" s="161"/>
      <c r="F14" s="162"/>
      <c r="G14" s="141" t="s">
        <v>8</v>
      </c>
      <c r="H14" s="142"/>
      <c r="I14" s="142"/>
      <c r="J14" s="5" t="s">
        <v>7</v>
      </c>
      <c r="K14" s="143">
        <v>110</v>
      </c>
      <c r="L14" s="143"/>
      <c r="M14" s="144"/>
    </row>
    <row r="15" spans="1:76" ht="21.95" customHeight="1" x14ac:dyDescent="0.2">
      <c r="A15" s="163"/>
      <c r="B15" s="161"/>
      <c r="C15" s="161"/>
      <c r="D15" s="161"/>
      <c r="E15" s="161"/>
      <c r="F15" s="162"/>
      <c r="G15" s="145" t="s">
        <v>68</v>
      </c>
      <c r="H15" s="146"/>
      <c r="I15" s="146"/>
      <c r="J15" s="146"/>
      <c r="K15" s="146"/>
      <c r="L15" s="146"/>
      <c r="M15" s="147"/>
    </row>
    <row r="16" spans="1:76" ht="21.95" customHeight="1" x14ac:dyDescent="0.2">
      <c r="A16" s="163"/>
      <c r="B16" s="161"/>
      <c r="C16" s="161"/>
      <c r="D16" s="161"/>
      <c r="E16" s="161"/>
      <c r="F16" s="162"/>
      <c r="G16" s="148"/>
      <c r="H16" s="149"/>
      <c r="I16" s="149"/>
      <c r="J16" s="149"/>
      <c r="K16" s="149"/>
      <c r="L16" s="149"/>
      <c r="M16" s="150"/>
    </row>
    <row r="17" spans="1:20" ht="21.95" customHeight="1" x14ac:dyDescent="0.2">
      <c r="A17" s="163"/>
      <c r="B17" s="161"/>
      <c r="C17" s="161"/>
      <c r="D17" s="161"/>
      <c r="E17" s="161"/>
      <c r="F17" s="162"/>
      <c r="G17" s="151"/>
      <c r="H17" s="152"/>
      <c r="I17" s="152"/>
      <c r="J17" s="152"/>
      <c r="K17" s="152"/>
      <c r="L17" s="152"/>
      <c r="M17" s="153"/>
    </row>
    <row r="18" spans="1:20" ht="20.100000000000001" customHeight="1" x14ac:dyDescent="0.2">
      <c r="A18" s="117" t="s">
        <v>106</v>
      </c>
      <c r="B18" s="118"/>
      <c r="C18" s="118"/>
      <c r="D18" s="118"/>
      <c r="E18" s="118"/>
      <c r="F18" s="118"/>
      <c r="G18" s="118"/>
      <c r="H18" s="118"/>
      <c r="I18" s="118"/>
      <c r="J18" s="118"/>
      <c r="K18" s="118"/>
      <c r="L18" s="118"/>
      <c r="M18" s="119"/>
    </row>
    <row r="19" spans="1:20" ht="20.100000000000001" customHeight="1" x14ac:dyDescent="0.2">
      <c r="A19" s="126" t="s">
        <v>6</v>
      </c>
      <c r="B19" s="127"/>
      <c r="C19" s="120" t="s">
        <v>5</v>
      </c>
      <c r="D19" s="121"/>
      <c r="E19" s="121"/>
      <c r="F19" s="128"/>
      <c r="G19" s="120" t="s">
        <v>4</v>
      </c>
      <c r="H19" s="121"/>
      <c r="I19" s="121"/>
      <c r="J19" s="121"/>
      <c r="K19" s="121"/>
      <c r="L19" s="121"/>
      <c r="M19" s="129"/>
    </row>
    <row r="20" spans="1:20" ht="20.100000000000001" customHeight="1" x14ac:dyDescent="0.2">
      <c r="A20" s="130" t="s">
        <v>3</v>
      </c>
      <c r="B20" s="131"/>
      <c r="C20" s="132" t="s">
        <v>32</v>
      </c>
      <c r="D20" s="133"/>
      <c r="E20" s="133"/>
      <c r="F20" s="134"/>
      <c r="G20" s="135">
        <v>0.01</v>
      </c>
      <c r="H20" s="133"/>
      <c r="I20" s="133"/>
      <c r="J20" s="133"/>
      <c r="K20" s="133"/>
      <c r="L20" s="133"/>
      <c r="M20" s="136"/>
      <c r="O20" s="25"/>
      <c r="P20" s="109"/>
      <c r="Q20" s="109"/>
    </row>
    <row r="21" spans="1:20" ht="20.100000000000001" customHeight="1" x14ac:dyDescent="0.2">
      <c r="A21" s="110" t="s">
        <v>2</v>
      </c>
      <c r="B21" s="111"/>
      <c r="C21" s="112" t="s">
        <v>32</v>
      </c>
      <c r="D21" s="113"/>
      <c r="E21" s="113"/>
      <c r="F21" s="114"/>
      <c r="G21" s="115" t="s">
        <v>131</v>
      </c>
      <c r="H21" s="113"/>
      <c r="I21" s="113"/>
      <c r="J21" s="113"/>
      <c r="K21" s="113"/>
      <c r="L21" s="113"/>
      <c r="M21" s="116"/>
      <c r="O21" s="25"/>
      <c r="P21" s="26"/>
      <c r="Q21" s="26"/>
    </row>
    <row r="22" spans="1:20" ht="20.100000000000001" customHeight="1" x14ac:dyDescent="0.2">
      <c r="A22" s="117" t="s">
        <v>39</v>
      </c>
      <c r="B22" s="118"/>
      <c r="C22" s="118"/>
      <c r="D22" s="118"/>
      <c r="E22" s="118"/>
      <c r="F22" s="118"/>
      <c r="G22" s="118"/>
      <c r="H22" s="118"/>
      <c r="I22" s="118"/>
      <c r="J22" s="118"/>
      <c r="K22" s="118"/>
      <c r="L22" s="118"/>
      <c r="M22" s="119"/>
    </row>
    <row r="23" spans="1:20" ht="25.5" customHeight="1" x14ac:dyDescent="0.2">
      <c r="A23" s="12" t="s">
        <v>40</v>
      </c>
      <c r="B23" s="120" t="s">
        <v>41</v>
      </c>
      <c r="C23" s="121"/>
      <c r="D23" s="121"/>
      <c r="E23" s="121" t="s">
        <v>4</v>
      </c>
      <c r="F23" s="121"/>
      <c r="G23" s="121"/>
      <c r="H23" s="121" t="s">
        <v>42</v>
      </c>
      <c r="I23" s="121"/>
      <c r="J23" s="122"/>
      <c r="K23" s="123" t="s">
        <v>43</v>
      </c>
      <c r="L23" s="124"/>
      <c r="M23" s="125"/>
    </row>
    <row r="24" spans="1:20" ht="15" customHeight="1" x14ac:dyDescent="0.2">
      <c r="A24" s="6" t="s">
        <v>47</v>
      </c>
      <c r="B24" s="87" t="s">
        <v>58</v>
      </c>
      <c r="C24" s="87"/>
      <c r="D24" s="87"/>
      <c r="E24" s="87" t="s">
        <v>67</v>
      </c>
      <c r="F24" s="87"/>
      <c r="G24" s="87"/>
      <c r="H24" s="87" t="s">
        <v>32</v>
      </c>
      <c r="I24" s="87"/>
      <c r="J24" s="87"/>
      <c r="K24" s="87" t="s">
        <v>61</v>
      </c>
      <c r="L24" s="87"/>
      <c r="M24" s="88"/>
      <c r="N24" s="21" t="s">
        <v>44</v>
      </c>
      <c r="O24" s="25"/>
      <c r="P24" s="109"/>
      <c r="Q24" s="109"/>
    </row>
    <row r="25" spans="1:20" ht="15" customHeight="1" x14ac:dyDescent="0.2">
      <c r="A25" s="7" t="s">
        <v>48</v>
      </c>
      <c r="B25" s="87" t="s">
        <v>58</v>
      </c>
      <c r="C25" s="87"/>
      <c r="D25" s="87"/>
      <c r="E25" s="87" t="s">
        <v>67</v>
      </c>
      <c r="F25" s="87"/>
      <c r="G25" s="87"/>
      <c r="H25" s="87" t="s">
        <v>32</v>
      </c>
      <c r="I25" s="87"/>
      <c r="J25" s="87"/>
      <c r="K25" s="87" t="s">
        <v>61</v>
      </c>
      <c r="L25" s="87"/>
      <c r="M25" s="88"/>
      <c r="N25" s="21" t="s">
        <v>107</v>
      </c>
      <c r="O25" s="25"/>
      <c r="P25" s="26"/>
      <c r="Q25" s="26"/>
    </row>
    <row r="26" spans="1:20" ht="15" customHeight="1" x14ac:dyDescent="0.2">
      <c r="A26" s="7" t="s">
        <v>49</v>
      </c>
      <c r="B26" s="87" t="s">
        <v>58</v>
      </c>
      <c r="C26" s="87"/>
      <c r="D26" s="87"/>
      <c r="E26" s="87" t="s">
        <v>67</v>
      </c>
      <c r="F26" s="87"/>
      <c r="G26" s="87"/>
      <c r="H26" s="87" t="s">
        <v>32</v>
      </c>
      <c r="I26" s="87"/>
      <c r="J26" s="87"/>
      <c r="K26" s="87" t="s">
        <v>61</v>
      </c>
      <c r="L26" s="87"/>
      <c r="M26" s="88"/>
      <c r="O26" s="25"/>
      <c r="P26" s="26"/>
      <c r="Q26" s="26"/>
    </row>
    <row r="27" spans="1:20" ht="15" customHeight="1" x14ac:dyDescent="0.2">
      <c r="A27" s="8" t="s">
        <v>50</v>
      </c>
      <c r="B27" s="87" t="s">
        <v>58</v>
      </c>
      <c r="C27" s="87"/>
      <c r="D27" s="87"/>
      <c r="E27" s="87" t="s">
        <v>67</v>
      </c>
      <c r="F27" s="87"/>
      <c r="G27" s="87"/>
      <c r="H27" s="87" t="s">
        <v>32</v>
      </c>
      <c r="I27" s="87"/>
      <c r="J27" s="87"/>
      <c r="K27" s="87" t="s">
        <v>61</v>
      </c>
      <c r="L27" s="87"/>
      <c r="M27" s="88"/>
      <c r="O27" s="108"/>
      <c r="P27" s="108"/>
      <c r="Q27" s="108"/>
      <c r="R27" s="108"/>
      <c r="S27" s="108"/>
      <c r="T27" s="108"/>
    </row>
    <row r="28" spans="1:20" ht="15" customHeight="1" x14ac:dyDescent="0.2">
      <c r="A28" s="8" t="s">
        <v>51</v>
      </c>
      <c r="B28" s="87" t="s">
        <v>58</v>
      </c>
      <c r="C28" s="87"/>
      <c r="D28" s="87"/>
      <c r="E28" s="87" t="s">
        <v>67</v>
      </c>
      <c r="F28" s="87"/>
      <c r="G28" s="87"/>
      <c r="H28" s="87" t="s">
        <v>32</v>
      </c>
      <c r="I28" s="87"/>
      <c r="J28" s="87"/>
      <c r="K28" s="87" t="s">
        <v>61</v>
      </c>
      <c r="L28" s="87"/>
      <c r="M28" s="88"/>
      <c r="O28" s="25"/>
      <c r="P28" s="25"/>
      <c r="Q28" s="25"/>
      <c r="R28" s="25"/>
      <c r="S28" s="25"/>
      <c r="T28" s="25"/>
    </row>
    <row r="29" spans="1:20" ht="15" customHeight="1" x14ac:dyDescent="0.2">
      <c r="A29" s="8" t="s">
        <v>52</v>
      </c>
      <c r="B29" s="87" t="s">
        <v>58</v>
      </c>
      <c r="C29" s="87"/>
      <c r="D29" s="87"/>
      <c r="E29" s="87" t="s">
        <v>67</v>
      </c>
      <c r="F29" s="87"/>
      <c r="G29" s="87"/>
      <c r="H29" s="87" t="s">
        <v>32</v>
      </c>
      <c r="I29" s="87"/>
      <c r="J29" s="87"/>
      <c r="K29" s="87" t="s">
        <v>61</v>
      </c>
      <c r="L29" s="87"/>
      <c r="M29" s="88"/>
      <c r="O29" s="25"/>
      <c r="P29" s="25"/>
      <c r="Q29" s="25"/>
      <c r="R29" s="25"/>
      <c r="S29" s="25"/>
      <c r="T29" s="25"/>
    </row>
    <row r="30" spans="1:20" ht="15" customHeight="1" x14ac:dyDescent="0.2">
      <c r="A30" s="8" t="s">
        <v>53</v>
      </c>
      <c r="B30" s="87" t="s">
        <v>58</v>
      </c>
      <c r="C30" s="87"/>
      <c r="D30" s="87"/>
      <c r="E30" s="87" t="s">
        <v>67</v>
      </c>
      <c r="F30" s="87"/>
      <c r="G30" s="87"/>
      <c r="H30" s="87" t="s">
        <v>32</v>
      </c>
      <c r="I30" s="87"/>
      <c r="J30" s="87"/>
      <c r="K30" s="87" t="s">
        <v>61</v>
      </c>
      <c r="L30" s="87"/>
      <c r="M30" s="88"/>
      <c r="O30" s="25"/>
      <c r="P30" s="25"/>
      <c r="Q30" s="25"/>
      <c r="R30" s="25"/>
      <c r="S30" s="25"/>
      <c r="T30" s="25"/>
    </row>
    <row r="31" spans="1:20" ht="15" customHeight="1" x14ac:dyDescent="0.2">
      <c r="A31" s="8" t="s">
        <v>54</v>
      </c>
      <c r="B31" s="87" t="s">
        <v>58</v>
      </c>
      <c r="C31" s="87"/>
      <c r="D31" s="87"/>
      <c r="E31" s="87" t="s">
        <v>67</v>
      </c>
      <c r="F31" s="87"/>
      <c r="G31" s="87"/>
      <c r="H31" s="87" t="s">
        <v>32</v>
      </c>
      <c r="I31" s="87"/>
      <c r="J31" s="87"/>
      <c r="K31" s="87" t="s">
        <v>61</v>
      </c>
      <c r="L31" s="87"/>
      <c r="M31" s="88"/>
      <c r="O31" s="25"/>
      <c r="P31" s="25"/>
      <c r="Q31" s="25"/>
      <c r="R31" s="25"/>
      <c r="S31" s="25"/>
      <c r="T31" s="25"/>
    </row>
    <row r="32" spans="1:20" ht="15" customHeight="1" x14ac:dyDescent="0.2">
      <c r="A32" s="8" t="s">
        <v>55</v>
      </c>
      <c r="B32" s="87" t="s">
        <v>58</v>
      </c>
      <c r="C32" s="87"/>
      <c r="D32" s="87"/>
      <c r="E32" s="87" t="s">
        <v>67</v>
      </c>
      <c r="F32" s="87"/>
      <c r="G32" s="87"/>
      <c r="H32" s="87" t="s">
        <v>32</v>
      </c>
      <c r="I32" s="87"/>
      <c r="J32" s="87"/>
      <c r="K32" s="87" t="s">
        <v>61</v>
      </c>
      <c r="L32" s="87"/>
      <c r="M32" s="88"/>
      <c r="O32" s="25"/>
      <c r="P32" s="25"/>
      <c r="Q32" s="25"/>
      <c r="R32" s="25"/>
      <c r="S32" s="25"/>
      <c r="T32" s="25"/>
    </row>
    <row r="33" spans="1:20" ht="15" customHeight="1" x14ac:dyDescent="0.2">
      <c r="A33" s="8" t="s">
        <v>56</v>
      </c>
      <c r="B33" s="87" t="s">
        <v>58</v>
      </c>
      <c r="C33" s="87"/>
      <c r="D33" s="87"/>
      <c r="E33" s="87" t="s">
        <v>67</v>
      </c>
      <c r="F33" s="87"/>
      <c r="G33" s="87"/>
      <c r="H33" s="87" t="s">
        <v>32</v>
      </c>
      <c r="I33" s="87"/>
      <c r="J33" s="87"/>
      <c r="K33" s="87" t="s">
        <v>61</v>
      </c>
      <c r="L33" s="87"/>
      <c r="M33" s="88"/>
      <c r="O33" s="25"/>
      <c r="P33" s="25"/>
      <c r="Q33" s="25"/>
      <c r="R33" s="25"/>
      <c r="S33" s="25"/>
      <c r="T33" s="25"/>
    </row>
    <row r="34" spans="1:20" ht="39.950000000000003" customHeight="1" x14ac:dyDescent="0.2">
      <c r="A34" s="8" t="s">
        <v>57</v>
      </c>
      <c r="B34" s="87" t="s">
        <v>60</v>
      </c>
      <c r="C34" s="87"/>
      <c r="D34" s="87"/>
      <c r="E34" s="87" t="s">
        <v>59</v>
      </c>
      <c r="F34" s="87"/>
      <c r="G34" s="87"/>
      <c r="H34" s="87" t="s">
        <v>32</v>
      </c>
      <c r="I34" s="87"/>
      <c r="J34" s="87"/>
      <c r="K34" s="87" t="s">
        <v>61</v>
      </c>
      <c r="L34" s="87"/>
      <c r="M34" s="88"/>
      <c r="O34" s="108"/>
      <c r="P34" s="108"/>
      <c r="Q34" s="108"/>
      <c r="R34" s="108"/>
      <c r="S34" s="108"/>
      <c r="T34" s="108"/>
    </row>
    <row r="35" spans="1:20" ht="25.5" customHeight="1" x14ac:dyDescent="0.2">
      <c r="A35" s="99" t="s">
        <v>108</v>
      </c>
      <c r="B35" s="100"/>
      <c r="C35" s="100"/>
      <c r="D35" s="100"/>
      <c r="E35" s="100"/>
      <c r="F35" s="100"/>
      <c r="G35" s="100"/>
      <c r="H35" s="100"/>
      <c r="I35" s="100"/>
      <c r="J35" s="100"/>
      <c r="K35" s="100"/>
      <c r="L35" s="100"/>
      <c r="M35" s="101"/>
      <c r="O35" s="86"/>
      <c r="P35" s="86"/>
      <c r="Q35" s="86"/>
      <c r="R35" s="86"/>
      <c r="S35" s="86"/>
      <c r="T35" s="86"/>
    </row>
    <row r="36" spans="1:20" ht="18.75" customHeight="1" x14ac:dyDescent="0.2">
      <c r="A36" s="102" t="s">
        <v>1</v>
      </c>
      <c r="B36" s="103"/>
      <c r="C36" s="103"/>
      <c r="D36" s="103"/>
      <c r="E36" s="103"/>
      <c r="F36" s="103"/>
      <c r="G36" s="103"/>
      <c r="H36" s="103"/>
      <c r="I36" s="103"/>
      <c r="J36" s="103"/>
      <c r="K36" s="103"/>
      <c r="L36" s="103"/>
      <c r="M36" s="104"/>
      <c r="O36" s="86"/>
      <c r="P36" s="86"/>
      <c r="Q36" s="86"/>
      <c r="R36" s="86"/>
      <c r="S36" s="86"/>
      <c r="T36" s="86"/>
    </row>
    <row r="37" spans="1:20" ht="27.75" customHeight="1" x14ac:dyDescent="0.2">
      <c r="A37" s="105"/>
      <c r="B37" s="106"/>
      <c r="C37" s="106"/>
      <c r="D37" s="106"/>
      <c r="E37" s="106"/>
      <c r="F37" s="106"/>
      <c r="G37" s="106"/>
      <c r="H37" s="106"/>
      <c r="I37" s="106"/>
      <c r="J37" s="106"/>
      <c r="K37" s="106"/>
      <c r="L37" s="106"/>
      <c r="M37" s="107"/>
      <c r="O37" s="86"/>
      <c r="P37" s="86"/>
      <c r="Q37" s="86"/>
      <c r="R37" s="86"/>
      <c r="S37" s="86"/>
      <c r="T37" s="86"/>
    </row>
    <row r="38" spans="1:20" ht="15.95" customHeight="1" x14ac:dyDescent="0.2">
      <c r="A38" s="89" t="s">
        <v>109</v>
      </c>
      <c r="B38" s="90"/>
      <c r="C38" s="90"/>
      <c r="D38" s="90"/>
      <c r="E38" s="90"/>
      <c r="F38" s="90"/>
      <c r="G38" s="90"/>
      <c r="H38" s="90"/>
      <c r="I38" s="90"/>
      <c r="J38" s="90"/>
      <c r="K38" s="90"/>
      <c r="L38" s="90"/>
      <c r="M38" s="91"/>
      <c r="O38" s="21" t="s">
        <v>109</v>
      </c>
      <c r="P38" s="21" t="s">
        <v>110</v>
      </c>
    </row>
    <row r="39" spans="1:20" ht="15.95" customHeight="1" x14ac:dyDescent="0.2">
      <c r="A39" s="92" t="str">
        <f>IF(A38="","",VLOOKUP(O38,O38:P38,2))</f>
        <v>Auxiliar de equipos</v>
      </c>
      <c r="B39" s="93"/>
      <c r="C39" s="93"/>
      <c r="D39" s="93"/>
      <c r="E39" s="93"/>
      <c r="F39" s="93"/>
      <c r="G39" s="93"/>
      <c r="H39" s="93"/>
      <c r="I39" s="93"/>
      <c r="J39" s="93"/>
      <c r="K39" s="93"/>
      <c r="L39" s="93"/>
      <c r="M39" s="94"/>
      <c r="P39" s="27" t="s">
        <v>111</v>
      </c>
    </row>
    <row r="40" spans="1:20" ht="15.95" customHeight="1" x14ac:dyDescent="0.2">
      <c r="A40" s="95">
        <v>44319</v>
      </c>
      <c r="B40" s="96"/>
      <c r="C40" s="96"/>
      <c r="D40" s="96"/>
      <c r="E40" s="96"/>
      <c r="F40" s="96"/>
      <c r="G40" s="96"/>
      <c r="H40" s="96"/>
      <c r="I40" s="96"/>
      <c r="J40" s="96"/>
      <c r="K40" s="96"/>
      <c r="L40" s="96"/>
      <c r="M40" s="97"/>
      <c r="O40" s="86"/>
      <c r="P40" s="86"/>
      <c r="Q40" s="86"/>
      <c r="R40" s="86"/>
      <c r="S40" s="86"/>
      <c r="T40" s="86"/>
    </row>
    <row r="41" spans="1:20" ht="39.75" customHeight="1" x14ac:dyDescent="0.2">
      <c r="A41" s="98" t="s">
        <v>45</v>
      </c>
      <c r="B41" s="98"/>
      <c r="C41" s="98"/>
      <c r="D41" s="98"/>
      <c r="E41" s="98"/>
      <c r="F41" s="98"/>
      <c r="G41" s="98"/>
      <c r="H41" s="98"/>
      <c r="I41" s="98"/>
      <c r="J41" s="98"/>
      <c r="K41" s="98"/>
      <c r="L41" s="98"/>
      <c r="M41" s="98"/>
      <c r="O41" s="86"/>
      <c r="P41" s="86"/>
      <c r="Q41" s="86"/>
      <c r="R41" s="86"/>
      <c r="S41" s="86"/>
      <c r="T41" s="86"/>
    </row>
    <row r="42" spans="1:20" ht="24.95" customHeight="1" x14ac:dyDescent="0.2">
      <c r="O42" s="86"/>
      <c r="P42" s="86"/>
      <c r="Q42" s="86"/>
      <c r="R42" s="86"/>
      <c r="S42" s="86"/>
      <c r="T42" s="86"/>
    </row>
    <row r="43" spans="1:20" ht="24.95" customHeight="1" x14ac:dyDescent="0.2">
      <c r="O43" s="86"/>
      <c r="P43" s="86"/>
      <c r="Q43" s="86"/>
      <c r="R43" s="86"/>
      <c r="S43" s="86"/>
      <c r="T43" s="86"/>
    </row>
    <row r="44" spans="1:20" ht="24.95" customHeight="1" x14ac:dyDescent="0.2">
      <c r="O44" s="86"/>
      <c r="P44" s="86"/>
      <c r="Q44" s="86"/>
      <c r="R44" s="86"/>
      <c r="S44" s="86"/>
      <c r="T44" s="86"/>
    </row>
  </sheetData>
  <mergeCells count="105">
    <mergeCell ref="A1:A3"/>
    <mergeCell ref="B1:M1"/>
    <mergeCell ref="B2:J2"/>
    <mergeCell ref="K2:M2"/>
    <mergeCell ref="B3:M3"/>
    <mergeCell ref="A4:M4"/>
    <mergeCell ref="K9:M9"/>
    <mergeCell ref="G10:I10"/>
    <mergeCell ref="G11:I11"/>
    <mergeCell ref="K11:M11"/>
    <mergeCell ref="G12:I12"/>
    <mergeCell ref="K12:M12"/>
    <mergeCell ref="B5:F5"/>
    <mergeCell ref="G5:H5"/>
    <mergeCell ref="I5:M5"/>
    <mergeCell ref="A6:M6"/>
    <mergeCell ref="A7:F17"/>
    <mergeCell ref="G7:I7"/>
    <mergeCell ref="K7:M7"/>
    <mergeCell ref="G8:I8"/>
    <mergeCell ref="K8:M8"/>
    <mergeCell ref="G9:I9"/>
    <mergeCell ref="A19:B19"/>
    <mergeCell ref="C19:F19"/>
    <mergeCell ref="G19:M19"/>
    <mergeCell ref="A20:B20"/>
    <mergeCell ref="C20:F20"/>
    <mergeCell ref="G20:M20"/>
    <mergeCell ref="G13:I13"/>
    <mergeCell ref="K13:M13"/>
    <mergeCell ref="G14:I14"/>
    <mergeCell ref="K14:M14"/>
    <mergeCell ref="G15:M17"/>
    <mergeCell ref="A18:M18"/>
    <mergeCell ref="P24:Q24"/>
    <mergeCell ref="B25:D25"/>
    <mergeCell ref="E25:G25"/>
    <mergeCell ref="H25:J25"/>
    <mergeCell ref="K25:M25"/>
    <mergeCell ref="P20:Q20"/>
    <mergeCell ref="A21:B21"/>
    <mergeCell ref="C21:F21"/>
    <mergeCell ref="G21:M21"/>
    <mergeCell ref="A22:M22"/>
    <mergeCell ref="B23:D23"/>
    <mergeCell ref="E23:G23"/>
    <mergeCell ref="H23:J23"/>
    <mergeCell ref="K23:M23"/>
    <mergeCell ref="B26:D26"/>
    <mergeCell ref="E26:G26"/>
    <mergeCell ref="H26:J26"/>
    <mergeCell ref="K26:M26"/>
    <mergeCell ref="B27:D27"/>
    <mergeCell ref="E27:G27"/>
    <mergeCell ref="H27:J27"/>
    <mergeCell ref="K27:M27"/>
    <mergeCell ref="B24:D24"/>
    <mergeCell ref="E24:G24"/>
    <mergeCell ref="H24:J24"/>
    <mergeCell ref="K24:M24"/>
    <mergeCell ref="O27:T27"/>
    <mergeCell ref="B34:D34"/>
    <mergeCell ref="E34:G34"/>
    <mergeCell ref="H34:J34"/>
    <mergeCell ref="K34:M34"/>
    <mergeCell ref="O34:T34"/>
    <mergeCell ref="K33:M33"/>
    <mergeCell ref="B28:D28"/>
    <mergeCell ref="E28:G28"/>
    <mergeCell ref="H28:J28"/>
    <mergeCell ref="B31:D31"/>
    <mergeCell ref="E31:G31"/>
    <mergeCell ref="H31:J31"/>
    <mergeCell ref="K31:M31"/>
    <mergeCell ref="K28:M28"/>
    <mergeCell ref="B29:D29"/>
    <mergeCell ref="E29:G29"/>
    <mergeCell ref="H29:J29"/>
    <mergeCell ref="K29:M29"/>
    <mergeCell ref="B30:D30"/>
    <mergeCell ref="E30:G30"/>
    <mergeCell ref="H30:J30"/>
    <mergeCell ref="K30:M30"/>
    <mergeCell ref="O42:T42"/>
    <mergeCell ref="O43:T43"/>
    <mergeCell ref="O44:T44"/>
    <mergeCell ref="B32:D32"/>
    <mergeCell ref="E32:G32"/>
    <mergeCell ref="H32:J32"/>
    <mergeCell ref="K32:M32"/>
    <mergeCell ref="B33:D33"/>
    <mergeCell ref="E33:G33"/>
    <mergeCell ref="H33:J33"/>
    <mergeCell ref="A38:M38"/>
    <mergeCell ref="A39:M39"/>
    <mergeCell ref="A40:M40"/>
    <mergeCell ref="O40:T40"/>
    <mergeCell ref="A41:M41"/>
    <mergeCell ref="O41:T41"/>
    <mergeCell ref="A35:M35"/>
    <mergeCell ref="O35:T35"/>
    <mergeCell ref="A36:M36"/>
    <mergeCell ref="O36:T36"/>
    <mergeCell ref="A37:M37"/>
    <mergeCell ref="O37:T37"/>
  </mergeCells>
  <dataValidations disablePrompts="1" count="2">
    <dataValidation type="list" allowBlank="1" showInputMessage="1" showErrorMessage="1" sqref="A38:M38" xr:uid="{00000000-0002-0000-0000-000000000000}">
      <formula1>$O$38:$O$39</formula1>
    </dataValidation>
    <dataValidation type="list" allowBlank="1" showInputMessage="1" showErrorMessage="1" sqref="K24:M34" xr:uid="{00000000-0002-0000-0000-000001000000}">
      <formula1>$N$22:$N$24</formula1>
    </dataValidation>
  </dataValidations>
  <pageMargins left="0.70866141732283472" right="0.31496062992125984" top="0.35433070866141736" bottom="0.35433070866141736" header="0.31496062992125984" footer="0.31496062992125984"/>
  <pageSetup scale="93" orientation="portrait" r:id="rId1"/>
  <headerFooter>
    <oddFooter>&amp;L&amp;"Calibri,Normal"&amp;8Calle 26 No. 57-41 Torre 8 Piso 8 CEMSA - CP: 1113111            
Pbx: 3779555  - Información: Línea 195     
www.umv.gov.co111311&amp;C&amp;8Página 1 de 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P26"/>
  <sheetViews>
    <sheetView view="pageBreakPreview" topLeftCell="A17" zoomScaleNormal="100" zoomScaleSheetLayoutView="100" workbookViewId="0">
      <selection activeCell="V9" sqref="V9:Z10"/>
    </sheetView>
  </sheetViews>
  <sheetFormatPr baseColWidth="10" defaultRowHeight="12.75" x14ac:dyDescent="0.2"/>
  <cols>
    <col min="1" max="1" width="15.5703125" style="1" customWidth="1"/>
    <col min="2" max="5" width="3.85546875" style="1" customWidth="1"/>
    <col min="6" max="8" width="5.42578125" style="1" customWidth="1"/>
    <col min="9" max="11" width="6.7109375" style="1" customWidth="1"/>
    <col min="12" max="12" width="16" style="1" customWidth="1"/>
    <col min="13" max="13" width="8.7109375" style="1" customWidth="1"/>
    <col min="14" max="15" width="11.42578125" style="1"/>
    <col min="16" max="16" width="12" style="1" hidden="1" customWidth="1"/>
    <col min="17" max="16384" width="11.42578125" style="1"/>
  </cols>
  <sheetData>
    <row r="1" spans="1:16" x14ac:dyDescent="0.2">
      <c r="A1" s="232"/>
      <c r="B1" s="235" t="s">
        <v>98</v>
      </c>
      <c r="C1" s="236"/>
      <c r="D1" s="236"/>
      <c r="E1" s="236"/>
      <c r="F1" s="236"/>
      <c r="G1" s="236"/>
      <c r="H1" s="236"/>
      <c r="I1" s="236"/>
      <c r="J1" s="236"/>
      <c r="K1" s="236"/>
      <c r="L1" s="236"/>
      <c r="M1" s="236"/>
    </row>
    <row r="2" spans="1:16" ht="31.5" customHeight="1" x14ac:dyDescent="0.2">
      <c r="A2" s="233"/>
      <c r="B2" s="236"/>
      <c r="C2" s="236"/>
      <c r="D2" s="236"/>
      <c r="E2" s="236"/>
      <c r="F2" s="236"/>
      <c r="G2" s="236"/>
      <c r="H2" s="236"/>
      <c r="I2" s="236"/>
      <c r="J2" s="236"/>
      <c r="K2" s="236"/>
      <c r="L2" s="236"/>
      <c r="M2" s="236"/>
    </row>
    <row r="3" spans="1:16" x14ac:dyDescent="0.2">
      <c r="A3" s="233"/>
      <c r="B3" s="237" t="s">
        <v>99</v>
      </c>
      <c r="C3" s="237"/>
      <c r="D3" s="237"/>
      <c r="E3" s="237"/>
      <c r="F3" s="237"/>
      <c r="G3" s="237"/>
      <c r="H3" s="237"/>
      <c r="I3" s="237"/>
      <c r="J3" s="237"/>
      <c r="K3" s="237"/>
      <c r="L3" s="238" t="s">
        <v>65</v>
      </c>
      <c r="M3" s="239"/>
    </row>
    <row r="4" spans="1:16" ht="16.5" customHeight="1" x14ac:dyDescent="0.2">
      <c r="A4" s="234"/>
      <c r="B4" s="237" t="s">
        <v>73</v>
      </c>
      <c r="C4" s="237"/>
      <c r="D4" s="237"/>
      <c r="E4" s="237"/>
      <c r="F4" s="237"/>
      <c r="G4" s="237"/>
      <c r="H4" s="237"/>
      <c r="I4" s="237"/>
      <c r="J4" s="237"/>
      <c r="K4" s="237"/>
      <c r="L4" s="237"/>
      <c r="M4" s="237"/>
    </row>
    <row r="5" spans="1:16" ht="18" customHeight="1" x14ac:dyDescent="0.2">
      <c r="A5" s="229" t="s">
        <v>75</v>
      </c>
      <c r="B5" s="230"/>
      <c r="C5" s="230"/>
      <c r="D5" s="230"/>
      <c r="E5" s="230"/>
      <c r="F5" s="230"/>
      <c r="G5" s="230"/>
      <c r="H5" s="230"/>
      <c r="I5" s="230"/>
      <c r="J5" s="230"/>
      <c r="K5" s="230"/>
      <c r="L5" s="230"/>
      <c r="M5" s="231"/>
    </row>
    <row r="6" spans="1:16" ht="15.75" customHeight="1" x14ac:dyDescent="0.2">
      <c r="A6" s="13" t="s">
        <v>77</v>
      </c>
      <c r="B6" s="215" t="str">
        <f>+'HOJ. VID - 1'!B5:F5</f>
        <v>HORNO ELECTRICO</v>
      </c>
      <c r="C6" s="215"/>
      <c r="D6" s="215"/>
      <c r="E6" s="215"/>
      <c r="F6" s="215"/>
      <c r="G6" s="215"/>
      <c r="H6" s="215"/>
      <c r="I6" s="215"/>
      <c r="J6" s="215"/>
      <c r="K6" s="215"/>
      <c r="L6" s="215"/>
      <c r="M6" s="216"/>
    </row>
    <row r="7" spans="1:16" ht="19.5" customHeight="1" x14ac:dyDescent="0.2">
      <c r="A7" s="14" t="s">
        <v>78</v>
      </c>
      <c r="B7" s="215" t="str">
        <f>+'HOJ. VID - 1'!I5</f>
        <v>HORN 07</v>
      </c>
      <c r="C7" s="215"/>
      <c r="D7" s="215"/>
      <c r="E7" s="215"/>
      <c r="F7" s="215"/>
      <c r="G7" s="215"/>
      <c r="H7" s="215"/>
      <c r="I7" s="215"/>
      <c r="J7" s="215"/>
      <c r="K7" s="215"/>
      <c r="L7" s="215"/>
      <c r="M7" s="216"/>
    </row>
    <row r="8" spans="1:16" ht="17.25" customHeight="1" x14ac:dyDescent="0.2">
      <c r="A8" s="117" t="s">
        <v>37</v>
      </c>
      <c r="B8" s="117" t="s">
        <v>23</v>
      </c>
      <c r="C8" s="118"/>
      <c r="D8" s="118"/>
      <c r="E8" s="218"/>
      <c r="F8" s="221" t="s">
        <v>100</v>
      </c>
      <c r="G8" s="222"/>
      <c r="H8" s="223"/>
      <c r="I8" s="227" t="s">
        <v>29</v>
      </c>
      <c r="J8" s="222"/>
      <c r="K8" s="223"/>
      <c r="L8" s="227" t="s">
        <v>34</v>
      </c>
      <c r="M8" s="223"/>
    </row>
    <row r="9" spans="1:16" x14ac:dyDescent="0.2">
      <c r="A9" s="217"/>
      <c r="B9" s="217"/>
      <c r="C9" s="219"/>
      <c r="D9" s="219"/>
      <c r="E9" s="220"/>
      <c r="F9" s="224"/>
      <c r="G9" s="225"/>
      <c r="H9" s="226"/>
      <c r="I9" s="228"/>
      <c r="J9" s="225"/>
      <c r="K9" s="226"/>
      <c r="L9" s="228"/>
      <c r="M9" s="226"/>
    </row>
    <row r="10" spans="1:16" ht="12.75" customHeight="1" x14ac:dyDescent="0.2">
      <c r="A10" s="217"/>
      <c r="B10" s="217"/>
      <c r="C10" s="219"/>
      <c r="D10" s="219"/>
      <c r="E10" s="220"/>
      <c r="F10" s="224"/>
      <c r="G10" s="225"/>
      <c r="H10" s="226"/>
      <c r="I10" s="228"/>
      <c r="J10" s="225"/>
      <c r="K10" s="226"/>
      <c r="L10" s="228"/>
      <c r="M10" s="226"/>
    </row>
    <row r="11" spans="1:16" ht="23.25" customHeight="1" x14ac:dyDescent="0.2">
      <c r="A11" s="15" t="s">
        <v>0</v>
      </c>
      <c r="B11" s="217"/>
      <c r="C11" s="219"/>
      <c r="D11" s="219"/>
      <c r="E11" s="220"/>
      <c r="F11" s="224"/>
      <c r="G11" s="225"/>
      <c r="H11" s="226"/>
      <c r="I11" s="228"/>
      <c r="J11" s="225"/>
      <c r="K11" s="226"/>
      <c r="L11" s="228"/>
      <c r="M11" s="226"/>
      <c r="P11" s="1" t="s">
        <v>24</v>
      </c>
    </row>
    <row r="12" spans="1:16" ht="35.1" customHeight="1" x14ac:dyDescent="0.2">
      <c r="A12" s="9">
        <v>44313</v>
      </c>
      <c r="B12" s="205" t="s">
        <v>26</v>
      </c>
      <c r="C12" s="206"/>
      <c r="D12" s="206"/>
      <c r="E12" s="207"/>
      <c r="F12" s="208" t="s">
        <v>133</v>
      </c>
      <c r="G12" s="209"/>
      <c r="H12" s="210"/>
      <c r="I12" s="211" t="s">
        <v>30</v>
      </c>
      <c r="J12" s="211"/>
      <c r="K12" s="212"/>
      <c r="L12" s="213"/>
      <c r="M12" s="214"/>
      <c r="P12" s="1" t="s">
        <v>25</v>
      </c>
    </row>
    <row r="13" spans="1:16" ht="35.1" customHeight="1" x14ac:dyDescent="0.2">
      <c r="A13" s="10">
        <v>44406</v>
      </c>
      <c r="B13" s="183" t="s">
        <v>27</v>
      </c>
      <c r="C13" s="184"/>
      <c r="D13" s="184"/>
      <c r="E13" s="185"/>
      <c r="F13" s="196" t="s">
        <v>134</v>
      </c>
      <c r="G13" s="197"/>
      <c r="H13" s="198"/>
      <c r="I13" s="199" t="s">
        <v>135</v>
      </c>
      <c r="J13" s="199"/>
      <c r="K13" s="199"/>
      <c r="L13" s="189"/>
      <c r="M13" s="190"/>
      <c r="P13" s="1" t="s">
        <v>33</v>
      </c>
    </row>
    <row r="14" spans="1:16" ht="35.1" customHeight="1" x14ac:dyDescent="0.2">
      <c r="A14" s="10">
        <v>44495</v>
      </c>
      <c r="B14" s="183" t="s">
        <v>64</v>
      </c>
      <c r="C14" s="184"/>
      <c r="D14" s="184"/>
      <c r="E14" s="185"/>
      <c r="F14" s="196" t="s">
        <v>136</v>
      </c>
      <c r="G14" s="197"/>
      <c r="H14" s="198"/>
      <c r="I14" s="199" t="s">
        <v>30</v>
      </c>
      <c r="J14" s="199"/>
      <c r="K14" s="199"/>
      <c r="L14" s="189"/>
      <c r="M14" s="190"/>
      <c r="P14" s="1" t="s">
        <v>26</v>
      </c>
    </row>
    <row r="15" spans="1:16" ht="35.1" customHeight="1" x14ac:dyDescent="0.2">
      <c r="A15" s="10">
        <v>44566</v>
      </c>
      <c r="B15" s="183" t="s">
        <v>27</v>
      </c>
      <c r="C15" s="184"/>
      <c r="D15" s="184"/>
      <c r="E15" s="185"/>
      <c r="F15" s="196" t="s">
        <v>134</v>
      </c>
      <c r="G15" s="197"/>
      <c r="H15" s="198"/>
      <c r="I15" s="199" t="s">
        <v>135</v>
      </c>
      <c r="J15" s="199"/>
      <c r="K15" s="199"/>
      <c r="L15" s="189"/>
      <c r="M15" s="190"/>
      <c r="P15" s="1" t="s">
        <v>64</v>
      </c>
    </row>
    <row r="16" spans="1:16" ht="35.1" customHeight="1" x14ac:dyDescent="0.2">
      <c r="A16" s="16">
        <v>44603</v>
      </c>
      <c r="B16" s="183" t="s">
        <v>24</v>
      </c>
      <c r="C16" s="184"/>
      <c r="D16" s="184"/>
      <c r="E16" s="185"/>
      <c r="F16" s="186" t="s">
        <v>137</v>
      </c>
      <c r="G16" s="187"/>
      <c r="H16" s="188"/>
      <c r="I16" s="202" t="s">
        <v>30</v>
      </c>
      <c r="J16" s="203"/>
      <c r="K16" s="204"/>
      <c r="L16" s="189"/>
      <c r="M16" s="190"/>
      <c r="P16" s="1" t="s">
        <v>27</v>
      </c>
    </row>
    <row r="17" spans="1:16" ht="35.1" customHeight="1" x14ac:dyDescent="0.2">
      <c r="A17" s="16">
        <v>44610</v>
      </c>
      <c r="B17" s="183" t="s">
        <v>64</v>
      </c>
      <c r="C17" s="184"/>
      <c r="D17" s="184"/>
      <c r="E17" s="185"/>
      <c r="F17" s="186" t="s">
        <v>138</v>
      </c>
      <c r="G17" s="187"/>
      <c r="H17" s="188"/>
      <c r="I17" s="183" t="s">
        <v>30</v>
      </c>
      <c r="J17" s="184"/>
      <c r="K17" s="185"/>
      <c r="L17" s="189"/>
      <c r="M17" s="190"/>
      <c r="P17" s="1" t="s">
        <v>35</v>
      </c>
    </row>
    <row r="18" spans="1:16" ht="35.1" customHeight="1" x14ac:dyDescent="0.2">
      <c r="A18" s="16">
        <v>44656</v>
      </c>
      <c r="B18" s="183" t="s">
        <v>27</v>
      </c>
      <c r="C18" s="184"/>
      <c r="D18" s="184"/>
      <c r="E18" s="185"/>
      <c r="F18" s="196" t="s">
        <v>134</v>
      </c>
      <c r="G18" s="197"/>
      <c r="H18" s="198"/>
      <c r="I18" s="199" t="s">
        <v>135</v>
      </c>
      <c r="J18" s="199"/>
      <c r="K18" s="199"/>
      <c r="L18" s="189"/>
      <c r="M18" s="190"/>
    </row>
    <row r="19" spans="1:16" ht="35.1" customHeight="1" x14ac:dyDescent="0.2">
      <c r="A19" s="16">
        <v>44677</v>
      </c>
      <c r="B19" s="183" t="s">
        <v>26</v>
      </c>
      <c r="C19" s="184"/>
      <c r="D19" s="184"/>
      <c r="E19" s="185"/>
      <c r="F19" s="186" t="s">
        <v>140</v>
      </c>
      <c r="G19" s="187"/>
      <c r="H19" s="188"/>
      <c r="I19" s="202" t="s">
        <v>30</v>
      </c>
      <c r="J19" s="203"/>
      <c r="K19" s="204"/>
      <c r="L19" s="189"/>
      <c r="M19" s="190"/>
    </row>
    <row r="20" spans="1:16" ht="35.1" customHeight="1" x14ac:dyDescent="0.2">
      <c r="A20" s="16">
        <v>44743</v>
      </c>
      <c r="B20" s="183" t="s">
        <v>27</v>
      </c>
      <c r="C20" s="184"/>
      <c r="D20" s="184"/>
      <c r="E20" s="185"/>
      <c r="F20" s="196" t="s">
        <v>134</v>
      </c>
      <c r="G20" s="197"/>
      <c r="H20" s="198"/>
      <c r="I20" s="199" t="s">
        <v>135</v>
      </c>
      <c r="J20" s="199"/>
      <c r="K20" s="199"/>
      <c r="L20" s="189"/>
      <c r="M20" s="190"/>
    </row>
    <row r="21" spans="1:16" ht="35.1" customHeight="1" x14ac:dyDescent="0.2">
      <c r="A21" s="16">
        <v>44734</v>
      </c>
      <c r="B21" s="183" t="s">
        <v>35</v>
      </c>
      <c r="C21" s="184"/>
      <c r="D21" s="184"/>
      <c r="E21" s="185"/>
      <c r="F21" s="196" t="s">
        <v>134</v>
      </c>
      <c r="G21" s="197"/>
      <c r="H21" s="198"/>
      <c r="I21" s="199" t="s">
        <v>135</v>
      </c>
      <c r="J21" s="199"/>
      <c r="K21" s="199"/>
      <c r="L21" s="200" t="s">
        <v>141</v>
      </c>
      <c r="M21" s="201"/>
    </row>
    <row r="22" spans="1:16" ht="35.1" customHeight="1" x14ac:dyDescent="0.2">
      <c r="A22" s="16">
        <v>44787</v>
      </c>
      <c r="B22" s="183" t="s">
        <v>24</v>
      </c>
      <c r="C22" s="184"/>
      <c r="D22" s="184"/>
      <c r="E22" s="185"/>
      <c r="F22" s="186" t="s">
        <v>145</v>
      </c>
      <c r="G22" s="187"/>
      <c r="H22" s="188"/>
      <c r="I22" s="186" t="s">
        <v>30</v>
      </c>
      <c r="J22" s="187"/>
      <c r="K22" s="188"/>
      <c r="L22" s="189"/>
      <c r="M22" s="190"/>
    </row>
    <row r="23" spans="1:16" ht="35.1" customHeight="1" x14ac:dyDescent="0.2">
      <c r="A23" s="16">
        <v>44790</v>
      </c>
      <c r="B23" s="183" t="s">
        <v>64</v>
      </c>
      <c r="C23" s="184"/>
      <c r="D23" s="184"/>
      <c r="E23" s="185"/>
      <c r="F23" s="186" t="s">
        <v>142</v>
      </c>
      <c r="G23" s="187"/>
      <c r="H23" s="188"/>
      <c r="I23" s="186" t="s">
        <v>30</v>
      </c>
      <c r="J23" s="187"/>
      <c r="K23" s="188"/>
      <c r="L23" s="189"/>
      <c r="M23" s="190"/>
    </row>
    <row r="24" spans="1:16" ht="40.5" customHeight="1" x14ac:dyDescent="0.2">
      <c r="A24" s="17">
        <v>44795</v>
      </c>
      <c r="B24" s="183" t="s">
        <v>26</v>
      </c>
      <c r="C24" s="184"/>
      <c r="D24" s="184"/>
      <c r="E24" s="185"/>
      <c r="F24" s="186" t="s">
        <v>143</v>
      </c>
      <c r="G24" s="187"/>
      <c r="H24" s="188"/>
      <c r="I24" s="186" t="s">
        <v>30</v>
      </c>
      <c r="J24" s="187"/>
      <c r="K24" s="188"/>
      <c r="L24" s="191" t="s">
        <v>144</v>
      </c>
      <c r="M24" s="192"/>
    </row>
    <row r="25" spans="1:16" ht="18" customHeight="1" x14ac:dyDescent="0.2">
      <c r="A25" s="193" t="s">
        <v>46</v>
      </c>
      <c r="B25" s="194"/>
      <c r="C25" s="194"/>
      <c r="D25" s="194"/>
      <c r="E25" s="194"/>
      <c r="F25" s="194"/>
      <c r="G25" s="194"/>
      <c r="H25" s="194"/>
      <c r="I25" s="194"/>
      <c r="J25" s="194"/>
      <c r="K25" s="194"/>
      <c r="L25" s="194"/>
      <c r="M25" s="195"/>
    </row>
    <row r="26" spans="1:16" s="11" customFormat="1" ht="30" customHeight="1" x14ac:dyDescent="0.25">
      <c r="A26" s="182" t="s">
        <v>22</v>
      </c>
      <c r="B26" s="182"/>
      <c r="C26" s="182"/>
      <c r="D26" s="182"/>
      <c r="E26" s="182"/>
      <c r="F26" s="182"/>
      <c r="G26" s="182"/>
      <c r="H26" s="182"/>
      <c r="I26" s="182"/>
      <c r="J26" s="182"/>
      <c r="K26" s="182"/>
      <c r="L26" s="182"/>
      <c r="M26" s="182"/>
    </row>
  </sheetData>
  <mergeCells count="67">
    <mergeCell ref="A5:M5"/>
    <mergeCell ref="A1:A4"/>
    <mergeCell ref="B1:M2"/>
    <mergeCell ref="B3:K3"/>
    <mergeCell ref="L3:M3"/>
    <mergeCell ref="B4:M4"/>
    <mergeCell ref="B6:M6"/>
    <mergeCell ref="B7:M7"/>
    <mergeCell ref="A8:A10"/>
    <mergeCell ref="B8:E11"/>
    <mergeCell ref="F8:H11"/>
    <mergeCell ref="I8:K11"/>
    <mergeCell ref="L8:M11"/>
    <mergeCell ref="B12:E12"/>
    <mergeCell ref="F12:H12"/>
    <mergeCell ref="I12:K12"/>
    <mergeCell ref="L12:M12"/>
    <mergeCell ref="B13:E13"/>
    <mergeCell ref="F13:H13"/>
    <mergeCell ref="I13:K13"/>
    <mergeCell ref="L13:M13"/>
    <mergeCell ref="B14:E14"/>
    <mergeCell ref="F14:H14"/>
    <mergeCell ref="I14:K14"/>
    <mergeCell ref="L14:M14"/>
    <mergeCell ref="B15:E15"/>
    <mergeCell ref="F15:H15"/>
    <mergeCell ref="I15:K15"/>
    <mergeCell ref="L15:M15"/>
    <mergeCell ref="B16:E16"/>
    <mergeCell ref="F16:H16"/>
    <mergeCell ref="I16:K16"/>
    <mergeCell ref="L16:M16"/>
    <mergeCell ref="B17:E17"/>
    <mergeCell ref="F17:H17"/>
    <mergeCell ref="I17:K17"/>
    <mergeCell ref="L17:M17"/>
    <mergeCell ref="B18:E18"/>
    <mergeCell ref="F18:H18"/>
    <mergeCell ref="I18:K18"/>
    <mergeCell ref="L18:M18"/>
    <mergeCell ref="B19:E19"/>
    <mergeCell ref="F19:H19"/>
    <mergeCell ref="I19:K19"/>
    <mergeCell ref="L19:M19"/>
    <mergeCell ref="B20:E20"/>
    <mergeCell ref="F20:H20"/>
    <mergeCell ref="I20:K20"/>
    <mergeCell ref="L20:M20"/>
    <mergeCell ref="B21:E21"/>
    <mergeCell ref="F21:H21"/>
    <mergeCell ref="I21:K21"/>
    <mergeCell ref="L21:M21"/>
    <mergeCell ref="A26:M26"/>
    <mergeCell ref="B22:E22"/>
    <mergeCell ref="F22:H22"/>
    <mergeCell ref="I22:K22"/>
    <mergeCell ref="L22:M22"/>
    <mergeCell ref="B23:E23"/>
    <mergeCell ref="F23:H23"/>
    <mergeCell ref="I23:K23"/>
    <mergeCell ref="L23:M23"/>
    <mergeCell ref="B24:E24"/>
    <mergeCell ref="F24:H24"/>
    <mergeCell ref="I24:K24"/>
    <mergeCell ref="L24:M24"/>
    <mergeCell ref="A25:M25"/>
  </mergeCells>
  <dataValidations count="1">
    <dataValidation type="list" allowBlank="1" showInputMessage="1" showErrorMessage="1" sqref="C12:E12 B12:B24" xr:uid="{00000000-0002-0000-0100-000000000000}">
      <formula1>$P$11:$P$17</formula1>
    </dataValidation>
  </dataValidations>
  <pageMargins left="0.70866141732283472" right="0.51181102362204722" top="0.55118110236220474" bottom="0.55118110236220474" header="0.31496062992125984" footer="0.31496062992125984"/>
  <pageSetup orientation="portrait" r:id="rId1"/>
  <headerFooter>
    <oddFooter>&amp;L&amp;8Calle 26 No. 57-41 Torre 8 Piso 8 CEMSA - CP: 1113111            
Pbx: 3779555  - Información: Línea 195     
www.umv.gov.co111311&amp;C&amp;8Pagina &amp;P de &amp;N</oddFooter>
  </headerFooter>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P26"/>
  <sheetViews>
    <sheetView view="pageBreakPreview" zoomScaleNormal="100" zoomScaleSheetLayoutView="100" workbookViewId="0">
      <selection activeCell="V9" sqref="V9:Z10"/>
    </sheetView>
  </sheetViews>
  <sheetFormatPr baseColWidth="10" defaultRowHeight="12.75" x14ac:dyDescent="0.2"/>
  <cols>
    <col min="1" max="1" width="15.5703125" style="1" customWidth="1"/>
    <col min="2" max="5" width="3.85546875" style="1" customWidth="1"/>
    <col min="6" max="8" width="5.42578125" style="1" customWidth="1"/>
    <col min="9" max="11" width="6.7109375" style="1" customWidth="1"/>
    <col min="12" max="12" width="16" style="1" customWidth="1"/>
    <col min="13" max="13" width="8.7109375" style="1" customWidth="1"/>
    <col min="14" max="15" width="11.42578125" style="1"/>
    <col min="16" max="16" width="12" style="1" hidden="1" customWidth="1"/>
    <col min="17" max="16384" width="11.42578125" style="1"/>
  </cols>
  <sheetData>
    <row r="1" spans="1:16" x14ac:dyDescent="0.2">
      <c r="A1" s="232"/>
      <c r="B1" s="235" t="s">
        <v>98</v>
      </c>
      <c r="C1" s="236"/>
      <c r="D1" s="236"/>
      <c r="E1" s="236"/>
      <c r="F1" s="236"/>
      <c r="G1" s="236"/>
      <c r="H1" s="236"/>
      <c r="I1" s="236"/>
      <c r="J1" s="236"/>
      <c r="K1" s="236"/>
      <c r="L1" s="236"/>
      <c r="M1" s="236"/>
    </row>
    <row r="2" spans="1:16" ht="31.5" customHeight="1" x14ac:dyDescent="0.2">
      <c r="A2" s="233"/>
      <c r="B2" s="236"/>
      <c r="C2" s="236"/>
      <c r="D2" s="236"/>
      <c r="E2" s="236"/>
      <c r="F2" s="236"/>
      <c r="G2" s="236"/>
      <c r="H2" s="236"/>
      <c r="I2" s="236"/>
      <c r="J2" s="236"/>
      <c r="K2" s="236"/>
      <c r="L2" s="236"/>
      <c r="M2" s="236"/>
    </row>
    <row r="3" spans="1:16" x14ac:dyDescent="0.2">
      <c r="A3" s="233"/>
      <c r="B3" s="237" t="s">
        <v>99</v>
      </c>
      <c r="C3" s="237"/>
      <c r="D3" s="237"/>
      <c r="E3" s="237"/>
      <c r="F3" s="237"/>
      <c r="G3" s="237"/>
      <c r="H3" s="237"/>
      <c r="I3" s="237"/>
      <c r="J3" s="237"/>
      <c r="K3" s="237"/>
      <c r="L3" s="238" t="s">
        <v>65</v>
      </c>
      <c r="M3" s="239"/>
    </row>
    <row r="4" spans="1:16" ht="16.5" customHeight="1" x14ac:dyDescent="0.2">
      <c r="A4" s="234"/>
      <c r="B4" s="237" t="s">
        <v>73</v>
      </c>
      <c r="C4" s="237"/>
      <c r="D4" s="237"/>
      <c r="E4" s="237"/>
      <c r="F4" s="237"/>
      <c r="G4" s="237"/>
      <c r="H4" s="237"/>
      <c r="I4" s="237"/>
      <c r="J4" s="237"/>
      <c r="K4" s="237"/>
      <c r="L4" s="237"/>
      <c r="M4" s="237"/>
    </row>
    <row r="5" spans="1:16" ht="18" customHeight="1" x14ac:dyDescent="0.2">
      <c r="A5" s="229" t="s">
        <v>75</v>
      </c>
      <c r="B5" s="230"/>
      <c r="C5" s="230"/>
      <c r="D5" s="230"/>
      <c r="E5" s="230"/>
      <c r="F5" s="230"/>
      <c r="G5" s="230"/>
      <c r="H5" s="230"/>
      <c r="I5" s="230"/>
      <c r="J5" s="230"/>
      <c r="K5" s="230"/>
      <c r="L5" s="230"/>
      <c r="M5" s="231"/>
    </row>
    <row r="6" spans="1:16" ht="15.75" customHeight="1" x14ac:dyDescent="0.2">
      <c r="A6" s="13" t="s">
        <v>77</v>
      </c>
      <c r="B6" s="215" t="str">
        <f>+'HOJ. VID - 1'!B5:F5</f>
        <v>HORNO ELECTRICO</v>
      </c>
      <c r="C6" s="215"/>
      <c r="D6" s="215"/>
      <c r="E6" s="215"/>
      <c r="F6" s="215"/>
      <c r="G6" s="215"/>
      <c r="H6" s="215"/>
      <c r="I6" s="215"/>
      <c r="J6" s="215"/>
      <c r="K6" s="215"/>
      <c r="L6" s="215"/>
      <c r="M6" s="216"/>
    </row>
    <row r="7" spans="1:16" ht="19.5" customHeight="1" x14ac:dyDescent="0.2">
      <c r="A7" s="14" t="s">
        <v>78</v>
      </c>
      <c r="B7" s="215" t="str">
        <f>+'HOJ. VID - 1'!I5</f>
        <v>HORN 07</v>
      </c>
      <c r="C7" s="215"/>
      <c r="D7" s="215"/>
      <c r="E7" s="215"/>
      <c r="F7" s="215"/>
      <c r="G7" s="215"/>
      <c r="H7" s="215"/>
      <c r="I7" s="215"/>
      <c r="J7" s="215"/>
      <c r="K7" s="215"/>
      <c r="L7" s="215"/>
      <c r="M7" s="216"/>
    </row>
    <row r="8" spans="1:16" ht="17.25" customHeight="1" x14ac:dyDescent="0.2">
      <c r="A8" s="117" t="s">
        <v>37</v>
      </c>
      <c r="B8" s="117" t="s">
        <v>23</v>
      </c>
      <c r="C8" s="118"/>
      <c r="D8" s="118"/>
      <c r="E8" s="218"/>
      <c r="F8" s="221" t="s">
        <v>100</v>
      </c>
      <c r="G8" s="222"/>
      <c r="H8" s="223"/>
      <c r="I8" s="227" t="s">
        <v>29</v>
      </c>
      <c r="J8" s="222"/>
      <c r="K8" s="223"/>
      <c r="L8" s="227" t="s">
        <v>34</v>
      </c>
      <c r="M8" s="223"/>
    </row>
    <row r="9" spans="1:16" x14ac:dyDescent="0.2">
      <c r="A9" s="217"/>
      <c r="B9" s="217"/>
      <c r="C9" s="219"/>
      <c r="D9" s="219"/>
      <c r="E9" s="220"/>
      <c r="F9" s="224"/>
      <c r="G9" s="225"/>
      <c r="H9" s="226"/>
      <c r="I9" s="228"/>
      <c r="J9" s="225"/>
      <c r="K9" s="226"/>
      <c r="L9" s="228"/>
      <c r="M9" s="226"/>
    </row>
    <row r="10" spans="1:16" ht="12.75" customHeight="1" x14ac:dyDescent="0.2">
      <c r="A10" s="217"/>
      <c r="B10" s="217"/>
      <c r="C10" s="219"/>
      <c r="D10" s="219"/>
      <c r="E10" s="220"/>
      <c r="F10" s="224"/>
      <c r="G10" s="225"/>
      <c r="H10" s="226"/>
      <c r="I10" s="228"/>
      <c r="J10" s="225"/>
      <c r="K10" s="226"/>
      <c r="L10" s="228"/>
      <c r="M10" s="226"/>
    </row>
    <row r="11" spans="1:16" ht="23.25" customHeight="1" x14ac:dyDescent="0.2">
      <c r="A11" s="15" t="s">
        <v>0</v>
      </c>
      <c r="B11" s="217"/>
      <c r="C11" s="219"/>
      <c r="D11" s="219"/>
      <c r="E11" s="220"/>
      <c r="F11" s="224"/>
      <c r="G11" s="225"/>
      <c r="H11" s="226"/>
      <c r="I11" s="228"/>
      <c r="J11" s="225"/>
      <c r="K11" s="226"/>
      <c r="L11" s="228"/>
      <c r="M11" s="226"/>
      <c r="P11" s="1" t="s">
        <v>24</v>
      </c>
    </row>
    <row r="12" spans="1:16" ht="35.1" customHeight="1" x14ac:dyDescent="0.2">
      <c r="A12" s="9">
        <v>44838</v>
      </c>
      <c r="B12" s="205" t="s">
        <v>27</v>
      </c>
      <c r="C12" s="206"/>
      <c r="D12" s="206"/>
      <c r="E12" s="207"/>
      <c r="F12" s="208" t="s">
        <v>134</v>
      </c>
      <c r="G12" s="209"/>
      <c r="H12" s="210"/>
      <c r="I12" s="240" t="s">
        <v>135</v>
      </c>
      <c r="J12" s="211"/>
      <c r="K12" s="212"/>
      <c r="L12" s="213"/>
      <c r="M12" s="214"/>
      <c r="P12" s="1" t="s">
        <v>25</v>
      </c>
    </row>
    <row r="13" spans="1:16" ht="35.1" customHeight="1" x14ac:dyDescent="0.2">
      <c r="A13" s="10">
        <v>44931</v>
      </c>
      <c r="B13" s="183" t="s">
        <v>27</v>
      </c>
      <c r="C13" s="184"/>
      <c r="D13" s="184"/>
      <c r="E13" s="185"/>
      <c r="F13" s="196" t="s">
        <v>134</v>
      </c>
      <c r="G13" s="197"/>
      <c r="H13" s="198"/>
      <c r="I13" s="199" t="s">
        <v>135</v>
      </c>
      <c r="J13" s="199"/>
      <c r="K13" s="199"/>
      <c r="L13" s="189"/>
      <c r="M13" s="190"/>
      <c r="P13" s="1" t="s">
        <v>33</v>
      </c>
    </row>
    <row r="14" spans="1:16" ht="35.1" customHeight="1" x14ac:dyDescent="0.2">
      <c r="A14" s="10"/>
      <c r="B14" s="183"/>
      <c r="C14" s="184"/>
      <c r="D14" s="184"/>
      <c r="E14" s="185"/>
      <c r="F14" s="196"/>
      <c r="G14" s="197"/>
      <c r="H14" s="198"/>
      <c r="I14" s="199"/>
      <c r="J14" s="199"/>
      <c r="K14" s="199"/>
      <c r="L14" s="189"/>
      <c r="M14" s="190"/>
      <c r="P14" s="1" t="s">
        <v>26</v>
      </c>
    </row>
    <row r="15" spans="1:16" ht="35.1" customHeight="1" x14ac:dyDescent="0.2">
      <c r="A15" s="10"/>
      <c r="B15" s="183"/>
      <c r="C15" s="184"/>
      <c r="D15" s="184"/>
      <c r="E15" s="185"/>
      <c r="F15" s="196"/>
      <c r="G15" s="197"/>
      <c r="H15" s="198"/>
      <c r="I15" s="199"/>
      <c r="J15" s="199"/>
      <c r="K15" s="199"/>
      <c r="L15" s="189"/>
      <c r="M15" s="190"/>
      <c r="P15" s="1" t="s">
        <v>64</v>
      </c>
    </row>
    <row r="16" spans="1:16" ht="35.1" customHeight="1" x14ac:dyDescent="0.2">
      <c r="A16" s="16"/>
      <c r="B16" s="183"/>
      <c r="C16" s="184"/>
      <c r="D16" s="184"/>
      <c r="E16" s="185"/>
      <c r="F16" s="186"/>
      <c r="G16" s="187"/>
      <c r="H16" s="188"/>
      <c r="I16" s="202"/>
      <c r="J16" s="203"/>
      <c r="K16" s="204"/>
      <c r="L16" s="189"/>
      <c r="M16" s="190"/>
      <c r="P16" s="1" t="s">
        <v>27</v>
      </c>
    </row>
    <row r="17" spans="1:16" ht="35.1" customHeight="1" x14ac:dyDescent="0.2">
      <c r="A17" s="16"/>
      <c r="B17" s="183"/>
      <c r="C17" s="184"/>
      <c r="D17" s="184"/>
      <c r="E17" s="185"/>
      <c r="F17" s="186"/>
      <c r="G17" s="187"/>
      <c r="H17" s="188"/>
      <c r="I17" s="183"/>
      <c r="J17" s="184"/>
      <c r="K17" s="185"/>
      <c r="L17" s="189"/>
      <c r="M17" s="190"/>
      <c r="P17" s="1" t="s">
        <v>35</v>
      </c>
    </row>
    <row r="18" spans="1:16" ht="35.1" customHeight="1" x14ac:dyDescent="0.2">
      <c r="A18" s="16"/>
      <c r="B18" s="183"/>
      <c r="C18" s="184"/>
      <c r="D18" s="184"/>
      <c r="E18" s="185"/>
      <c r="F18" s="196"/>
      <c r="G18" s="197"/>
      <c r="H18" s="198"/>
      <c r="I18" s="199"/>
      <c r="J18" s="199"/>
      <c r="K18" s="199"/>
      <c r="L18" s="189"/>
      <c r="M18" s="190"/>
    </row>
    <row r="19" spans="1:16" ht="35.1" customHeight="1" x14ac:dyDescent="0.2">
      <c r="A19" s="16"/>
      <c r="B19" s="183"/>
      <c r="C19" s="184"/>
      <c r="D19" s="184"/>
      <c r="E19" s="185"/>
      <c r="F19" s="186"/>
      <c r="G19" s="187"/>
      <c r="H19" s="188"/>
      <c r="I19" s="202"/>
      <c r="J19" s="203"/>
      <c r="K19" s="204"/>
      <c r="L19" s="189"/>
      <c r="M19" s="190"/>
    </row>
    <row r="20" spans="1:16" ht="35.1" customHeight="1" x14ac:dyDescent="0.2">
      <c r="A20" s="16"/>
      <c r="B20" s="183"/>
      <c r="C20" s="184"/>
      <c r="D20" s="184"/>
      <c r="E20" s="185"/>
      <c r="F20" s="196"/>
      <c r="G20" s="197"/>
      <c r="H20" s="198"/>
      <c r="I20" s="199"/>
      <c r="J20" s="199"/>
      <c r="K20" s="199"/>
      <c r="L20" s="189"/>
      <c r="M20" s="190"/>
    </row>
    <row r="21" spans="1:16" ht="35.1" customHeight="1" x14ac:dyDescent="0.2">
      <c r="A21" s="16"/>
      <c r="B21" s="183"/>
      <c r="C21" s="184"/>
      <c r="D21" s="184"/>
      <c r="E21" s="185"/>
      <c r="F21" s="196"/>
      <c r="G21" s="197"/>
      <c r="H21" s="198"/>
      <c r="I21" s="199"/>
      <c r="J21" s="199"/>
      <c r="K21" s="199"/>
      <c r="L21" s="200"/>
      <c r="M21" s="201"/>
    </row>
    <row r="22" spans="1:16" ht="35.1" customHeight="1" x14ac:dyDescent="0.2">
      <c r="A22" s="16"/>
      <c r="B22" s="183"/>
      <c r="C22" s="184"/>
      <c r="D22" s="184"/>
      <c r="E22" s="185"/>
      <c r="F22" s="186"/>
      <c r="G22" s="187"/>
      <c r="H22" s="188"/>
      <c r="I22" s="186"/>
      <c r="J22" s="187"/>
      <c r="K22" s="188"/>
      <c r="L22" s="189"/>
      <c r="M22" s="190"/>
    </row>
    <row r="23" spans="1:16" ht="35.1" customHeight="1" x14ac:dyDescent="0.2">
      <c r="A23" s="16"/>
      <c r="B23" s="183"/>
      <c r="C23" s="184"/>
      <c r="D23" s="184"/>
      <c r="E23" s="185"/>
      <c r="F23" s="186"/>
      <c r="G23" s="187"/>
      <c r="H23" s="188"/>
      <c r="I23" s="186"/>
      <c r="J23" s="187"/>
      <c r="K23" s="188"/>
      <c r="L23" s="189"/>
      <c r="M23" s="190"/>
    </row>
    <row r="24" spans="1:16" ht="35.1" customHeight="1" x14ac:dyDescent="0.2">
      <c r="A24" s="17"/>
      <c r="B24" s="183"/>
      <c r="C24" s="184"/>
      <c r="D24" s="184"/>
      <c r="E24" s="185"/>
      <c r="F24" s="186"/>
      <c r="G24" s="187"/>
      <c r="H24" s="188"/>
      <c r="I24" s="186"/>
      <c r="J24" s="187"/>
      <c r="K24" s="188"/>
      <c r="L24" s="191"/>
      <c r="M24" s="192"/>
    </row>
    <row r="25" spans="1:16" ht="18" customHeight="1" x14ac:dyDescent="0.2">
      <c r="A25" s="193" t="s">
        <v>46</v>
      </c>
      <c r="B25" s="194"/>
      <c r="C25" s="194"/>
      <c r="D25" s="194"/>
      <c r="E25" s="194"/>
      <c r="F25" s="194"/>
      <c r="G25" s="194"/>
      <c r="H25" s="194"/>
      <c r="I25" s="194"/>
      <c r="J25" s="194"/>
      <c r="K25" s="194"/>
      <c r="L25" s="194"/>
      <c r="M25" s="195"/>
    </row>
    <row r="26" spans="1:16" s="11" customFormat="1" ht="30" customHeight="1" x14ac:dyDescent="0.25">
      <c r="A26" s="182" t="s">
        <v>22</v>
      </c>
      <c r="B26" s="182"/>
      <c r="C26" s="182"/>
      <c r="D26" s="182"/>
      <c r="E26" s="182"/>
      <c r="F26" s="182"/>
      <c r="G26" s="182"/>
      <c r="H26" s="182"/>
      <c r="I26" s="182"/>
      <c r="J26" s="182"/>
      <c r="K26" s="182"/>
      <c r="L26" s="182"/>
      <c r="M26" s="182"/>
    </row>
  </sheetData>
  <mergeCells count="67">
    <mergeCell ref="A5:M5"/>
    <mergeCell ref="A1:A4"/>
    <mergeCell ref="B1:M2"/>
    <mergeCell ref="B3:K3"/>
    <mergeCell ref="L3:M3"/>
    <mergeCell ref="B4:M4"/>
    <mergeCell ref="B6:M6"/>
    <mergeCell ref="B7:M7"/>
    <mergeCell ref="A8:A10"/>
    <mergeCell ref="B8:E11"/>
    <mergeCell ref="F8:H11"/>
    <mergeCell ref="I8:K11"/>
    <mergeCell ref="L8:M11"/>
    <mergeCell ref="B12:E12"/>
    <mergeCell ref="F12:H12"/>
    <mergeCell ref="I12:K12"/>
    <mergeCell ref="L12:M12"/>
    <mergeCell ref="B13:E13"/>
    <mergeCell ref="F13:H13"/>
    <mergeCell ref="I13:K13"/>
    <mergeCell ref="L13:M13"/>
    <mergeCell ref="B14:E14"/>
    <mergeCell ref="F14:H14"/>
    <mergeCell ref="I14:K14"/>
    <mergeCell ref="L14:M14"/>
    <mergeCell ref="B15:E15"/>
    <mergeCell ref="F15:H15"/>
    <mergeCell ref="I15:K15"/>
    <mergeCell ref="L15:M15"/>
    <mergeCell ref="B16:E16"/>
    <mergeCell ref="F16:H16"/>
    <mergeCell ref="I16:K16"/>
    <mergeCell ref="L16:M16"/>
    <mergeCell ref="B17:E17"/>
    <mergeCell ref="F17:H17"/>
    <mergeCell ref="I17:K17"/>
    <mergeCell ref="L17:M17"/>
    <mergeCell ref="B18:E18"/>
    <mergeCell ref="F18:H18"/>
    <mergeCell ref="I18:K18"/>
    <mergeCell ref="L18:M18"/>
    <mergeCell ref="B19:E19"/>
    <mergeCell ref="F19:H19"/>
    <mergeCell ref="I19:K19"/>
    <mergeCell ref="L19:M19"/>
    <mergeCell ref="B20:E20"/>
    <mergeCell ref="F20:H20"/>
    <mergeCell ref="I20:K20"/>
    <mergeCell ref="L20:M20"/>
    <mergeCell ref="B21:E21"/>
    <mergeCell ref="F21:H21"/>
    <mergeCell ref="I21:K21"/>
    <mergeCell ref="L21:M21"/>
    <mergeCell ref="A26:M26"/>
    <mergeCell ref="B22:E22"/>
    <mergeCell ref="F22:H22"/>
    <mergeCell ref="I22:K22"/>
    <mergeCell ref="L22:M22"/>
    <mergeCell ref="B23:E23"/>
    <mergeCell ref="F23:H23"/>
    <mergeCell ref="I23:K23"/>
    <mergeCell ref="L23:M23"/>
    <mergeCell ref="B24:E24"/>
    <mergeCell ref="F24:H24"/>
    <mergeCell ref="I24:K24"/>
    <mergeCell ref="L24:M24"/>
    <mergeCell ref="A25:M25"/>
  </mergeCells>
  <dataValidations count="1">
    <dataValidation type="list" allowBlank="1" showInputMessage="1" showErrorMessage="1" sqref="C12:E12 B12:B24" xr:uid="{00000000-0002-0000-0200-000000000000}">
      <formula1>$P$11:$P$17</formula1>
    </dataValidation>
  </dataValidations>
  <pageMargins left="0.70866141732283472" right="0.51181102362204722" top="0.55118110236220474" bottom="0.55118110236220474" header="0.31496062992125984" footer="0.31496062992125984"/>
  <pageSetup orientation="portrait" r:id="rId1"/>
  <headerFooter>
    <oddFooter>&amp;L&amp;8Calle 26 No. 57-41 Torre 8 Piso 8 CEMSA - CP: 1113111            
Pbx: 3779555  - Información: Línea 195     
www.umv.gov.co111311&amp;C&amp;8Pagina &amp;P de &amp;N</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P26"/>
  <sheetViews>
    <sheetView view="pageBreakPreview" topLeftCell="A5" zoomScaleNormal="100" zoomScaleSheetLayoutView="100" workbookViewId="0">
      <selection activeCell="V9" sqref="V9:Z10"/>
    </sheetView>
  </sheetViews>
  <sheetFormatPr baseColWidth="10" defaultRowHeight="12.75" x14ac:dyDescent="0.2"/>
  <cols>
    <col min="1" max="1" width="15.5703125" style="1" customWidth="1"/>
    <col min="2" max="5" width="3.85546875" style="1" customWidth="1"/>
    <col min="6" max="8" width="5.42578125" style="1" customWidth="1"/>
    <col min="9" max="11" width="6.7109375" style="1" customWidth="1"/>
    <col min="12" max="12" width="16" style="1" customWidth="1"/>
    <col min="13" max="13" width="8.7109375" style="1" customWidth="1"/>
    <col min="14" max="15" width="11.42578125" style="1"/>
    <col min="16" max="16" width="14.5703125" style="1" customWidth="1"/>
    <col min="17" max="16384" width="11.42578125" style="1"/>
  </cols>
  <sheetData>
    <row r="1" spans="1:16" x14ac:dyDescent="0.2">
      <c r="A1" s="232"/>
      <c r="B1" s="235" t="s">
        <v>98</v>
      </c>
      <c r="C1" s="236"/>
      <c r="D1" s="236"/>
      <c r="E1" s="236"/>
      <c r="F1" s="236"/>
      <c r="G1" s="236"/>
      <c r="H1" s="236"/>
      <c r="I1" s="236"/>
      <c r="J1" s="236"/>
      <c r="K1" s="236"/>
      <c r="L1" s="236"/>
      <c r="M1" s="236"/>
    </row>
    <row r="2" spans="1:16" ht="31.5" customHeight="1" x14ac:dyDescent="0.2">
      <c r="A2" s="233"/>
      <c r="B2" s="236"/>
      <c r="C2" s="236"/>
      <c r="D2" s="236"/>
      <c r="E2" s="236"/>
      <c r="F2" s="236"/>
      <c r="G2" s="236"/>
      <c r="H2" s="236"/>
      <c r="I2" s="236"/>
      <c r="J2" s="236"/>
      <c r="K2" s="236"/>
      <c r="L2" s="236"/>
      <c r="M2" s="236"/>
    </row>
    <row r="3" spans="1:16" x14ac:dyDescent="0.2">
      <c r="A3" s="233"/>
      <c r="B3" s="241" t="s">
        <v>99</v>
      </c>
      <c r="C3" s="241"/>
      <c r="D3" s="241"/>
      <c r="E3" s="241"/>
      <c r="F3" s="241"/>
      <c r="G3" s="241"/>
      <c r="H3" s="241"/>
      <c r="I3" s="241"/>
      <c r="J3" s="241"/>
      <c r="K3" s="241"/>
      <c r="L3" s="242" t="s">
        <v>117</v>
      </c>
      <c r="M3" s="243"/>
    </row>
    <row r="4" spans="1:16" ht="16.5" customHeight="1" x14ac:dyDescent="0.2">
      <c r="A4" s="234"/>
      <c r="B4" s="241" t="s">
        <v>146</v>
      </c>
      <c r="C4" s="241"/>
      <c r="D4" s="241"/>
      <c r="E4" s="241"/>
      <c r="F4" s="241"/>
      <c r="G4" s="241"/>
      <c r="H4" s="241"/>
      <c r="I4" s="241"/>
      <c r="J4" s="241"/>
      <c r="K4" s="241"/>
      <c r="L4" s="241"/>
      <c r="M4" s="241"/>
    </row>
    <row r="5" spans="1:16" ht="18" customHeight="1" x14ac:dyDescent="0.2">
      <c r="A5" s="229" t="s">
        <v>75</v>
      </c>
      <c r="B5" s="230"/>
      <c r="C5" s="230"/>
      <c r="D5" s="230"/>
      <c r="E5" s="230"/>
      <c r="F5" s="230"/>
      <c r="G5" s="230"/>
      <c r="H5" s="230"/>
      <c r="I5" s="230"/>
      <c r="J5" s="230"/>
      <c r="K5" s="230"/>
      <c r="L5" s="230"/>
      <c r="M5" s="231"/>
    </row>
    <row r="6" spans="1:16" ht="15.75" customHeight="1" x14ac:dyDescent="0.2">
      <c r="A6" s="13" t="s">
        <v>77</v>
      </c>
      <c r="B6" s="215" t="str">
        <f>+'HOJ. VID - 1'!B5:F5</f>
        <v>HORNO ELECTRICO</v>
      </c>
      <c r="C6" s="215"/>
      <c r="D6" s="215"/>
      <c r="E6" s="215"/>
      <c r="F6" s="215"/>
      <c r="G6" s="215"/>
      <c r="H6" s="215"/>
      <c r="I6" s="215"/>
      <c r="J6" s="215"/>
      <c r="K6" s="215"/>
      <c r="L6" s="215"/>
      <c r="M6" s="216"/>
    </row>
    <row r="7" spans="1:16" ht="19.5" customHeight="1" x14ac:dyDescent="0.2">
      <c r="A7" s="14" t="s">
        <v>78</v>
      </c>
      <c r="B7" s="215" t="str">
        <f>+'HOJ. VID - 1'!I5</f>
        <v>HORN 07</v>
      </c>
      <c r="C7" s="215"/>
      <c r="D7" s="215"/>
      <c r="E7" s="215"/>
      <c r="F7" s="215"/>
      <c r="G7" s="215"/>
      <c r="H7" s="215"/>
      <c r="I7" s="215"/>
      <c r="J7" s="215"/>
      <c r="K7" s="215"/>
      <c r="L7" s="215"/>
      <c r="M7" s="216"/>
    </row>
    <row r="8" spans="1:16" ht="17.25" customHeight="1" x14ac:dyDescent="0.2">
      <c r="A8" s="117" t="s">
        <v>37</v>
      </c>
      <c r="B8" s="117" t="s">
        <v>23</v>
      </c>
      <c r="C8" s="118"/>
      <c r="D8" s="118"/>
      <c r="E8" s="218"/>
      <c r="F8" s="221" t="s">
        <v>147</v>
      </c>
      <c r="G8" s="222"/>
      <c r="H8" s="223"/>
      <c r="I8" s="227" t="s">
        <v>29</v>
      </c>
      <c r="J8" s="222"/>
      <c r="K8" s="223"/>
      <c r="L8" s="227" t="s">
        <v>34</v>
      </c>
      <c r="M8" s="223"/>
    </row>
    <row r="9" spans="1:16" x14ac:dyDescent="0.2">
      <c r="A9" s="217"/>
      <c r="B9" s="217"/>
      <c r="C9" s="219"/>
      <c r="D9" s="219"/>
      <c r="E9" s="220"/>
      <c r="F9" s="224"/>
      <c r="G9" s="225"/>
      <c r="H9" s="226"/>
      <c r="I9" s="228"/>
      <c r="J9" s="225"/>
      <c r="K9" s="226"/>
      <c r="L9" s="228"/>
      <c r="M9" s="226"/>
    </row>
    <row r="10" spans="1:16" ht="12.75" customHeight="1" x14ac:dyDescent="0.2">
      <c r="A10" s="217"/>
      <c r="B10" s="217"/>
      <c r="C10" s="219"/>
      <c r="D10" s="219"/>
      <c r="E10" s="220"/>
      <c r="F10" s="224"/>
      <c r="G10" s="225"/>
      <c r="H10" s="226"/>
      <c r="I10" s="228"/>
      <c r="J10" s="225"/>
      <c r="K10" s="226"/>
      <c r="L10" s="228"/>
      <c r="M10" s="226"/>
    </row>
    <row r="11" spans="1:16" ht="23.25" customHeight="1" x14ac:dyDescent="0.2">
      <c r="A11" s="15" t="s">
        <v>0</v>
      </c>
      <c r="B11" s="157"/>
      <c r="C11" s="158"/>
      <c r="D11" s="158"/>
      <c r="E11" s="244"/>
      <c r="F11" s="224"/>
      <c r="G11" s="225"/>
      <c r="H11" s="226"/>
      <c r="I11" s="228"/>
      <c r="J11" s="225"/>
      <c r="K11" s="226"/>
      <c r="L11" s="228"/>
      <c r="M11" s="226"/>
      <c r="P11" s="1" t="s">
        <v>24</v>
      </c>
    </row>
    <row r="12" spans="1:16" ht="35.1" customHeight="1" x14ac:dyDescent="0.2">
      <c r="A12" s="32">
        <v>44956</v>
      </c>
      <c r="B12" s="205" t="s">
        <v>24</v>
      </c>
      <c r="C12" s="206"/>
      <c r="D12" s="206"/>
      <c r="E12" s="207"/>
      <c r="F12" s="245" t="s">
        <v>148</v>
      </c>
      <c r="G12" s="246"/>
      <c r="H12" s="247"/>
      <c r="I12" s="248" t="s">
        <v>30</v>
      </c>
      <c r="J12" s="249"/>
      <c r="K12" s="250"/>
      <c r="L12" s="213"/>
      <c r="M12" s="214"/>
      <c r="P12" s="1" t="s">
        <v>25</v>
      </c>
    </row>
    <row r="13" spans="1:16" ht="39.75" customHeight="1" x14ac:dyDescent="0.2">
      <c r="A13" s="16">
        <v>44958</v>
      </c>
      <c r="B13" s="183" t="s">
        <v>64</v>
      </c>
      <c r="C13" s="184"/>
      <c r="D13" s="184"/>
      <c r="E13" s="185"/>
      <c r="F13" s="251" t="s">
        <v>149</v>
      </c>
      <c r="G13" s="252"/>
      <c r="H13" s="253"/>
      <c r="I13" s="186" t="s">
        <v>30</v>
      </c>
      <c r="J13" s="187"/>
      <c r="K13" s="188"/>
      <c r="L13" s="254" t="s">
        <v>151</v>
      </c>
      <c r="M13" s="255"/>
      <c r="P13" s="1" t="s">
        <v>64</v>
      </c>
    </row>
    <row r="14" spans="1:16" ht="57" customHeight="1" x14ac:dyDescent="0.2">
      <c r="A14" s="16">
        <v>44959</v>
      </c>
      <c r="B14" s="183" t="s">
        <v>26</v>
      </c>
      <c r="C14" s="184"/>
      <c r="D14" s="184"/>
      <c r="E14" s="185"/>
      <c r="F14" s="251" t="s">
        <v>150</v>
      </c>
      <c r="G14" s="252"/>
      <c r="H14" s="253"/>
      <c r="I14" s="186" t="s">
        <v>30</v>
      </c>
      <c r="J14" s="187"/>
      <c r="K14" s="188"/>
      <c r="L14" s="191" t="s">
        <v>152</v>
      </c>
      <c r="M14" s="192"/>
      <c r="P14" s="1" t="s">
        <v>26</v>
      </c>
    </row>
    <row r="15" spans="1:16" ht="35.1" customHeight="1" x14ac:dyDescent="0.2">
      <c r="A15" s="16">
        <v>45020</v>
      </c>
      <c r="B15" s="183" t="s">
        <v>27</v>
      </c>
      <c r="C15" s="184"/>
      <c r="D15" s="184"/>
      <c r="E15" s="185"/>
      <c r="F15" s="251" t="s">
        <v>134</v>
      </c>
      <c r="G15" s="252"/>
      <c r="H15" s="253"/>
      <c r="I15" s="202" t="s">
        <v>153</v>
      </c>
      <c r="J15" s="203"/>
      <c r="K15" s="204"/>
      <c r="L15" s="189"/>
      <c r="M15" s="190"/>
      <c r="P15" s="1" t="s">
        <v>27</v>
      </c>
    </row>
    <row r="16" spans="1:16" ht="35.1" customHeight="1" x14ac:dyDescent="0.2">
      <c r="A16" s="16">
        <v>45112</v>
      </c>
      <c r="B16" s="183" t="s">
        <v>27</v>
      </c>
      <c r="C16" s="184"/>
      <c r="D16" s="184"/>
      <c r="E16" s="185"/>
      <c r="F16" s="251" t="s">
        <v>134</v>
      </c>
      <c r="G16" s="252"/>
      <c r="H16" s="253"/>
      <c r="I16" s="183" t="s">
        <v>153</v>
      </c>
      <c r="J16" s="184"/>
      <c r="K16" s="185"/>
      <c r="L16" s="189"/>
      <c r="M16" s="190"/>
      <c r="P16" s="1" t="s">
        <v>35</v>
      </c>
    </row>
    <row r="17" spans="1:13" ht="35.1" customHeight="1" x14ac:dyDescent="0.2">
      <c r="A17" s="16">
        <v>45149</v>
      </c>
      <c r="B17" s="183" t="s">
        <v>24</v>
      </c>
      <c r="C17" s="184"/>
      <c r="D17" s="184"/>
      <c r="E17" s="185"/>
      <c r="F17" s="251" t="s">
        <v>154</v>
      </c>
      <c r="G17" s="252"/>
      <c r="H17" s="253"/>
      <c r="I17" s="256" t="s">
        <v>30</v>
      </c>
      <c r="J17" s="257"/>
      <c r="K17" s="258"/>
      <c r="L17" s="189"/>
      <c r="M17" s="190"/>
    </row>
    <row r="18" spans="1:13" ht="35.1" customHeight="1" x14ac:dyDescent="0.2">
      <c r="A18" s="16">
        <v>45154</v>
      </c>
      <c r="B18" s="183" t="s">
        <v>64</v>
      </c>
      <c r="C18" s="184"/>
      <c r="D18" s="184"/>
      <c r="E18" s="185"/>
      <c r="F18" s="251" t="s">
        <v>155</v>
      </c>
      <c r="G18" s="252"/>
      <c r="H18" s="253"/>
      <c r="I18" s="202" t="s">
        <v>30</v>
      </c>
      <c r="J18" s="203"/>
      <c r="K18" s="204"/>
      <c r="L18" s="189"/>
      <c r="M18" s="190"/>
    </row>
    <row r="19" spans="1:13" ht="35.1" customHeight="1" x14ac:dyDescent="0.2">
      <c r="A19" s="16">
        <v>45204</v>
      </c>
      <c r="B19" s="183" t="s">
        <v>27</v>
      </c>
      <c r="C19" s="184"/>
      <c r="D19" s="184"/>
      <c r="E19" s="185"/>
      <c r="F19" s="251" t="s">
        <v>134</v>
      </c>
      <c r="G19" s="252"/>
      <c r="H19" s="253"/>
      <c r="I19" s="202" t="s">
        <v>153</v>
      </c>
      <c r="J19" s="203"/>
      <c r="K19" s="204"/>
      <c r="L19" s="189"/>
      <c r="M19" s="190"/>
    </row>
    <row r="20" spans="1:13" ht="35.1" customHeight="1" x14ac:dyDescent="0.2">
      <c r="A20" s="16"/>
      <c r="B20" s="183"/>
      <c r="C20" s="184"/>
      <c r="D20" s="184"/>
      <c r="E20" s="185"/>
      <c r="F20" s="259"/>
      <c r="G20" s="260"/>
      <c r="H20" s="261"/>
      <c r="I20" s="186"/>
      <c r="J20" s="187"/>
      <c r="K20" s="188"/>
      <c r="L20" s="189"/>
      <c r="M20" s="190"/>
    </row>
    <row r="21" spans="1:13" ht="35.1" customHeight="1" x14ac:dyDescent="0.2">
      <c r="A21" s="16"/>
      <c r="B21" s="183"/>
      <c r="C21" s="184"/>
      <c r="D21" s="184"/>
      <c r="E21" s="185"/>
      <c r="F21" s="186"/>
      <c r="G21" s="187"/>
      <c r="H21" s="188"/>
      <c r="I21" s="186"/>
      <c r="J21" s="187"/>
      <c r="K21" s="188"/>
      <c r="L21" s="189"/>
      <c r="M21" s="190"/>
    </row>
    <row r="22" spans="1:13" ht="35.1" customHeight="1" x14ac:dyDescent="0.2">
      <c r="A22" s="16"/>
      <c r="B22" s="183"/>
      <c r="C22" s="184"/>
      <c r="D22" s="184"/>
      <c r="E22" s="185"/>
      <c r="F22" s="186"/>
      <c r="G22" s="187"/>
      <c r="H22" s="188"/>
      <c r="I22" s="186"/>
      <c r="J22" s="187"/>
      <c r="K22" s="188"/>
      <c r="L22" s="189"/>
      <c r="M22" s="190"/>
    </row>
    <row r="23" spans="1:13" ht="35.1" customHeight="1" x14ac:dyDescent="0.2">
      <c r="A23" s="16"/>
      <c r="B23" s="183"/>
      <c r="C23" s="184"/>
      <c r="D23" s="184"/>
      <c r="E23" s="185"/>
      <c r="F23" s="186"/>
      <c r="G23" s="187"/>
      <c r="H23" s="188"/>
      <c r="I23" s="186"/>
      <c r="J23" s="187"/>
      <c r="K23" s="188"/>
      <c r="L23" s="189"/>
      <c r="M23" s="190"/>
    </row>
    <row r="24" spans="1:13" ht="35.1" customHeight="1" x14ac:dyDescent="0.2">
      <c r="A24" s="17"/>
      <c r="B24" s="183"/>
      <c r="C24" s="184"/>
      <c r="D24" s="184"/>
      <c r="E24" s="185"/>
      <c r="F24" s="186"/>
      <c r="G24" s="187"/>
      <c r="H24" s="188"/>
      <c r="I24" s="186"/>
      <c r="J24" s="187"/>
      <c r="K24" s="188"/>
      <c r="L24" s="189"/>
      <c r="M24" s="190"/>
    </row>
    <row r="25" spans="1:13" ht="18" customHeight="1" x14ac:dyDescent="0.2">
      <c r="A25" s="193" t="s">
        <v>46</v>
      </c>
      <c r="B25" s="194"/>
      <c r="C25" s="194"/>
      <c r="D25" s="194"/>
      <c r="E25" s="194"/>
      <c r="F25" s="194"/>
      <c r="G25" s="194"/>
      <c r="H25" s="194"/>
      <c r="I25" s="194"/>
      <c r="J25" s="194"/>
      <c r="K25" s="194"/>
      <c r="L25" s="194"/>
      <c r="M25" s="195"/>
    </row>
    <row r="26" spans="1:13" s="11" customFormat="1" ht="30" customHeight="1" x14ac:dyDescent="0.25">
      <c r="A26" s="182" t="s">
        <v>22</v>
      </c>
      <c r="B26" s="182"/>
      <c r="C26" s="182"/>
      <c r="D26" s="182"/>
      <c r="E26" s="182"/>
      <c r="F26" s="182"/>
      <c r="G26" s="182"/>
      <c r="H26" s="182"/>
      <c r="I26" s="182"/>
      <c r="J26" s="182"/>
      <c r="K26" s="182"/>
      <c r="L26" s="182"/>
      <c r="M26" s="182"/>
    </row>
  </sheetData>
  <sheetProtection formatCells="0" formatColumns="0" formatRows="0" insertColumns="0" insertRows="0" insertHyperlinks="0" deleteColumns="0" deleteRows="0"/>
  <mergeCells count="67">
    <mergeCell ref="A26:M26"/>
    <mergeCell ref="B22:E22"/>
    <mergeCell ref="F22:H22"/>
    <mergeCell ref="I22:K22"/>
    <mergeCell ref="L22:M22"/>
    <mergeCell ref="B23:E23"/>
    <mergeCell ref="F23:H23"/>
    <mergeCell ref="I23:K23"/>
    <mergeCell ref="L23:M23"/>
    <mergeCell ref="B24:E24"/>
    <mergeCell ref="F24:H24"/>
    <mergeCell ref="I24:K24"/>
    <mergeCell ref="L24:M24"/>
    <mergeCell ref="A25:M25"/>
    <mergeCell ref="B20:E20"/>
    <mergeCell ref="F20:H20"/>
    <mergeCell ref="I20:K20"/>
    <mergeCell ref="L20:M20"/>
    <mergeCell ref="B21:E21"/>
    <mergeCell ref="F21:H21"/>
    <mergeCell ref="I21:K21"/>
    <mergeCell ref="L21:M21"/>
    <mergeCell ref="B18:E18"/>
    <mergeCell ref="F18:H18"/>
    <mergeCell ref="I18:K18"/>
    <mergeCell ref="L18:M18"/>
    <mergeCell ref="B19:E19"/>
    <mergeCell ref="F19:H19"/>
    <mergeCell ref="I19:K19"/>
    <mergeCell ref="L19:M19"/>
    <mergeCell ref="B16:E16"/>
    <mergeCell ref="F16:H16"/>
    <mergeCell ref="I16:K16"/>
    <mergeCell ref="L16:M16"/>
    <mergeCell ref="B17:E17"/>
    <mergeCell ref="F17:H17"/>
    <mergeCell ref="I17:K17"/>
    <mergeCell ref="L17:M17"/>
    <mergeCell ref="B14:E14"/>
    <mergeCell ref="F14:H14"/>
    <mergeCell ref="I14:K14"/>
    <mergeCell ref="L14:M14"/>
    <mergeCell ref="B15:E15"/>
    <mergeCell ref="F15:H15"/>
    <mergeCell ref="I15:K15"/>
    <mergeCell ref="L15:M15"/>
    <mergeCell ref="B12:E12"/>
    <mergeCell ref="F12:H12"/>
    <mergeCell ref="I12:K12"/>
    <mergeCell ref="L12:M12"/>
    <mergeCell ref="B13:E13"/>
    <mergeCell ref="F13:H13"/>
    <mergeCell ref="I13:K13"/>
    <mergeCell ref="L13:M13"/>
    <mergeCell ref="B6:M6"/>
    <mergeCell ref="B7:M7"/>
    <mergeCell ref="A8:A10"/>
    <mergeCell ref="B8:E11"/>
    <mergeCell ref="F8:H11"/>
    <mergeCell ref="I8:K11"/>
    <mergeCell ref="L8:M11"/>
    <mergeCell ref="A5:M5"/>
    <mergeCell ref="A1:A4"/>
    <mergeCell ref="B1:M2"/>
    <mergeCell ref="B3:K3"/>
    <mergeCell ref="L3:M3"/>
    <mergeCell ref="B4:M4"/>
  </mergeCells>
  <dataValidations count="1">
    <dataValidation type="list" allowBlank="1" showInputMessage="1" showErrorMessage="1" sqref="C12:E12 B12:B24" xr:uid="{00000000-0002-0000-0300-000000000000}">
      <formula1>$P$11:$P$16</formula1>
    </dataValidation>
  </dataValidations>
  <hyperlinks>
    <hyperlink ref="F12:H12" r:id="rId1" display="MP-5169-003" xr:uid="{00000000-0004-0000-0300-000000000000}"/>
    <hyperlink ref="F13:H13" r:id="rId2" display="IV-28219-003 R0" xr:uid="{00000000-0004-0000-0300-000001000000}"/>
    <hyperlink ref="F14:H14" r:id="rId3" display="T-28222-005 R0" xr:uid="{00000000-0004-0000-0300-000002000000}"/>
    <hyperlink ref="F15:H15" r:id="rId4" display="N/A" xr:uid="{00000000-0004-0000-0300-000003000000}"/>
    <hyperlink ref="F16:H16" r:id="rId5" display="N/A" xr:uid="{00000000-0004-0000-0300-000004000000}"/>
    <hyperlink ref="F17:H17" r:id="rId6" display="N° 5619-04" xr:uid="{00000000-0004-0000-0300-000005000000}"/>
    <hyperlink ref="F19:H19" r:id="rId7" display="N/A" xr:uid="{00000000-0004-0000-0300-000006000000}"/>
    <hyperlink ref="F18:H18" r:id="rId8" display="IV-29649-018 R0" xr:uid="{00000000-0004-0000-0300-000007000000}"/>
  </hyperlinks>
  <pageMargins left="0.70866141732283472" right="0.51181102362204722" top="0.55118110236220474" bottom="0.55118110236220474" header="0.31496062992125984" footer="0.31496062992125984"/>
  <pageSetup orientation="portrait" r:id="rId9"/>
  <headerFooter>
    <oddFooter>&amp;L&amp;8Calle 26 No.69-76 Edificio Elemento Torre 1, Piso 3 – C.P. 111071
PBX: 3779555 – Información: Línea 195
Sede Operativa - Atención al Ciudadano: Calle 22D No. 120-40
www.umv.gov.co&amp;C&amp;8Pagina &amp;P de &amp;N</oddFooter>
  </headerFooter>
  <colBreaks count="1" manualBreakCount="1">
    <brk id="13" max="1048575" man="1"/>
  </colBreak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F28"/>
  <sheetViews>
    <sheetView showGridLines="0" view="pageBreakPreview" zoomScale="90" zoomScaleNormal="100" zoomScaleSheetLayoutView="90" workbookViewId="0">
      <selection activeCell="V9" sqref="V9:Z10"/>
    </sheetView>
  </sheetViews>
  <sheetFormatPr baseColWidth="10" defaultRowHeight="12.75" x14ac:dyDescent="0.2"/>
  <cols>
    <col min="1" max="1" width="12.7109375" style="1" customWidth="1"/>
    <col min="2" max="2" width="14.7109375" style="1" customWidth="1"/>
    <col min="3" max="3" width="11.140625" style="1" customWidth="1"/>
    <col min="4" max="5" width="13.7109375" style="1" customWidth="1"/>
    <col min="6" max="6" width="9" style="1" customWidth="1"/>
    <col min="7" max="7" width="5.7109375" style="1" customWidth="1"/>
    <col min="8" max="8" width="6.7109375" style="1" customWidth="1"/>
    <col min="9" max="9" width="3.7109375" style="1" customWidth="1"/>
    <col min="10" max="10" width="3.5703125" style="1" customWidth="1"/>
    <col min="11" max="11" width="9.5703125" style="1" customWidth="1"/>
    <col min="12" max="12" width="5" style="1" customWidth="1"/>
    <col min="13" max="13" width="6" style="1" customWidth="1"/>
    <col min="14" max="14" width="3.7109375" style="1" customWidth="1"/>
    <col min="15" max="15" width="1.7109375" style="1" customWidth="1"/>
    <col min="16" max="16" width="6.85546875" style="1" customWidth="1"/>
    <col min="17" max="17" width="3.7109375" style="1" customWidth="1"/>
    <col min="18" max="18" width="6.85546875" style="1" customWidth="1"/>
    <col min="19" max="19" width="3.7109375" style="1" customWidth="1"/>
    <col min="20" max="20" width="1.7109375" style="1" customWidth="1"/>
    <col min="21" max="21" width="7.28515625" style="1" customWidth="1"/>
    <col min="22" max="22" width="3.7109375" style="1" customWidth="1"/>
    <col min="23" max="23" width="15" style="1" customWidth="1"/>
    <col min="24" max="24" width="10.7109375" style="1" customWidth="1"/>
    <col min="25" max="25" width="11" style="1" customWidth="1"/>
    <col min="26" max="26" width="20.7109375" style="1" customWidth="1"/>
    <col min="27" max="27" width="13.42578125" style="1" hidden="1" customWidth="1"/>
    <col min="28" max="31" width="0" style="1" hidden="1" customWidth="1"/>
    <col min="32" max="16384" width="11.42578125" style="1"/>
  </cols>
  <sheetData>
    <row r="1" spans="1:27" ht="18" customHeight="1" x14ac:dyDescent="0.2">
      <c r="A1" s="280"/>
      <c r="B1" s="281" t="s">
        <v>69</v>
      </c>
      <c r="C1" s="282"/>
      <c r="D1" s="282"/>
      <c r="E1" s="282"/>
      <c r="F1" s="282"/>
      <c r="G1" s="282"/>
      <c r="H1" s="282"/>
      <c r="I1" s="282"/>
      <c r="J1" s="282"/>
      <c r="K1" s="282"/>
      <c r="L1" s="282"/>
      <c r="M1" s="282"/>
      <c r="N1" s="282"/>
      <c r="O1" s="282"/>
      <c r="P1" s="282"/>
      <c r="Q1" s="282"/>
      <c r="R1" s="282"/>
      <c r="S1" s="282"/>
      <c r="T1" s="282"/>
      <c r="U1" s="282"/>
      <c r="V1" s="282"/>
      <c r="W1" s="282"/>
      <c r="X1" s="282"/>
      <c r="Y1" s="282"/>
      <c r="Z1" s="283"/>
      <c r="AA1" s="33" t="s">
        <v>70</v>
      </c>
    </row>
    <row r="2" spans="1:27" ht="18" customHeight="1" x14ac:dyDescent="0.2">
      <c r="A2" s="280"/>
      <c r="B2" s="284"/>
      <c r="C2" s="285"/>
      <c r="D2" s="285"/>
      <c r="E2" s="285"/>
      <c r="F2" s="285"/>
      <c r="G2" s="285"/>
      <c r="H2" s="285"/>
      <c r="I2" s="285"/>
      <c r="J2" s="285"/>
      <c r="K2" s="285"/>
      <c r="L2" s="285"/>
      <c r="M2" s="285"/>
      <c r="N2" s="285"/>
      <c r="O2" s="285"/>
      <c r="P2" s="285"/>
      <c r="Q2" s="285"/>
      <c r="R2" s="285"/>
      <c r="S2" s="285"/>
      <c r="T2" s="285"/>
      <c r="U2" s="285"/>
      <c r="V2" s="285"/>
      <c r="W2" s="285"/>
      <c r="X2" s="285"/>
      <c r="Y2" s="285"/>
      <c r="Z2" s="286"/>
      <c r="AA2" s="33" t="s">
        <v>71</v>
      </c>
    </row>
    <row r="3" spans="1:27" ht="18" customHeight="1" x14ac:dyDescent="0.2">
      <c r="A3" s="280"/>
      <c r="B3" s="241" t="s">
        <v>62</v>
      </c>
      <c r="C3" s="241"/>
      <c r="D3" s="241"/>
      <c r="E3" s="241"/>
      <c r="F3" s="241"/>
      <c r="G3" s="241"/>
      <c r="H3" s="241"/>
      <c r="I3" s="241"/>
      <c r="J3" s="241"/>
      <c r="K3" s="241"/>
      <c r="L3" s="241"/>
      <c r="M3" s="241"/>
      <c r="N3" s="241"/>
      <c r="O3" s="241"/>
      <c r="P3" s="241"/>
      <c r="Q3" s="241"/>
      <c r="R3" s="241"/>
      <c r="S3" s="241"/>
      <c r="T3" s="241"/>
      <c r="U3" s="241"/>
      <c r="V3" s="241"/>
      <c r="W3" s="241"/>
      <c r="X3" s="241" t="s">
        <v>21</v>
      </c>
      <c r="Y3" s="241"/>
      <c r="Z3" s="241"/>
      <c r="AA3" s="33" t="s">
        <v>72</v>
      </c>
    </row>
    <row r="4" spans="1:27" ht="18" customHeight="1" x14ac:dyDescent="0.2">
      <c r="A4" s="280"/>
      <c r="B4" s="241" t="s">
        <v>73</v>
      </c>
      <c r="C4" s="241"/>
      <c r="D4" s="241"/>
      <c r="E4" s="241"/>
      <c r="F4" s="241"/>
      <c r="G4" s="241"/>
      <c r="H4" s="241"/>
      <c r="I4" s="241"/>
      <c r="J4" s="241"/>
      <c r="K4" s="241"/>
      <c r="L4" s="241"/>
      <c r="M4" s="241"/>
      <c r="N4" s="241"/>
      <c r="O4" s="241"/>
      <c r="P4" s="241"/>
      <c r="Q4" s="241"/>
      <c r="R4" s="241"/>
      <c r="S4" s="241"/>
      <c r="T4" s="241"/>
      <c r="U4" s="241"/>
      <c r="V4" s="241"/>
      <c r="W4" s="241"/>
      <c r="X4" s="241"/>
      <c r="Y4" s="241"/>
      <c r="Z4" s="241"/>
      <c r="AA4" s="34" t="s">
        <v>74</v>
      </c>
    </row>
    <row r="5" spans="1:27" ht="19.5" customHeight="1" x14ac:dyDescent="0.2">
      <c r="A5" s="277" t="s">
        <v>75</v>
      </c>
      <c r="B5" s="278"/>
      <c r="C5" s="278"/>
      <c r="D5" s="278"/>
      <c r="E5" s="278"/>
      <c r="F5" s="278"/>
      <c r="G5" s="278"/>
      <c r="H5" s="278"/>
      <c r="I5" s="278"/>
      <c r="J5" s="278"/>
      <c r="K5" s="278"/>
      <c r="L5" s="278"/>
      <c r="M5" s="278"/>
      <c r="N5" s="278"/>
      <c r="O5" s="278"/>
      <c r="P5" s="278"/>
      <c r="Q5" s="278"/>
      <c r="R5" s="278"/>
      <c r="S5" s="278"/>
      <c r="T5" s="278"/>
      <c r="U5" s="278"/>
      <c r="V5" s="278"/>
      <c r="W5" s="278"/>
      <c r="X5" s="278"/>
      <c r="Y5" s="278"/>
      <c r="Z5" s="279"/>
      <c r="AA5" s="34" t="s">
        <v>76</v>
      </c>
    </row>
    <row r="6" spans="1:27" ht="23.25" customHeight="1" x14ac:dyDescent="0.2">
      <c r="A6" s="35" t="s">
        <v>77</v>
      </c>
      <c r="B6" s="287" t="str">
        <f>+'HOJ. VID - 1'!B5:F5</f>
        <v>HORNO ELECTRICO</v>
      </c>
      <c r="C6" s="287"/>
      <c r="D6" s="287"/>
      <c r="E6" s="287"/>
      <c r="F6" s="287"/>
      <c r="G6" s="287"/>
      <c r="H6" s="287"/>
      <c r="I6" s="287"/>
      <c r="J6" s="287"/>
      <c r="K6" s="287"/>
      <c r="L6" s="287"/>
      <c r="M6" s="287"/>
      <c r="N6" s="287"/>
      <c r="O6" s="287"/>
      <c r="P6" s="287"/>
      <c r="Q6" s="287"/>
      <c r="R6" s="287"/>
      <c r="S6" s="287"/>
      <c r="T6" s="287"/>
      <c r="U6" s="288" t="s">
        <v>78</v>
      </c>
      <c r="V6" s="288"/>
      <c r="W6" s="288"/>
      <c r="X6" s="287" t="str">
        <f>+'HOJ. VID - 1'!I5</f>
        <v>HORN 07</v>
      </c>
      <c r="Y6" s="287"/>
      <c r="Z6" s="289"/>
      <c r="AA6" s="34" t="str">
        <f>+J8</f>
        <v>INCERTIDUMBRE</v>
      </c>
    </row>
    <row r="7" spans="1:27" ht="24" customHeight="1" x14ac:dyDescent="0.2">
      <c r="A7" s="290" t="s">
        <v>63</v>
      </c>
      <c r="B7" s="291" t="s">
        <v>79</v>
      </c>
      <c r="C7" s="291"/>
      <c r="D7" s="291"/>
      <c r="E7" s="292" t="s">
        <v>80</v>
      </c>
      <c r="F7" s="291" t="s">
        <v>81</v>
      </c>
      <c r="G7" s="291"/>
      <c r="H7" s="291"/>
      <c r="I7" s="291"/>
      <c r="J7" s="291"/>
      <c r="K7" s="291"/>
      <c r="L7" s="291"/>
      <c r="M7" s="291"/>
      <c r="N7" s="291"/>
      <c r="O7" s="291"/>
      <c r="P7" s="291"/>
      <c r="Q7" s="291"/>
      <c r="R7" s="291" t="s">
        <v>82</v>
      </c>
      <c r="S7" s="291"/>
      <c r="T7" s="291"/>
      <c r="U7" s="291"/>
      <c r="V7" s="291"/>
      <c r="W7" s="291" t="s">
        <v>83</v>
      </c>
      <c r="X7" s="291" t="s">
        <v>84</v>
      </c>
      <c r="Y7" s="291"/>
      <c r="Z7" s="291" t="s">
        <v>34</v>
      </c>
      <c r="AA7" s="36" t="s">
        <v>85</v>
      </c>
    </row>
    <row r="8" spans="1:27" ht="31.5" customHeight="1" x14ac:dyDescent="0.2">
      <c r="A8" s="290"/>
      <c r="B8" s="37" t="s">
        <v>86</v>
      </c>
      <c r="C8" s="37" t="s">
        <v>66</v>
      </c>
      <c r="D8" s="37" t="s">
        <v>29</v>
      </c>
      <c r="E8" s="293"/>
      <c r="F8" s="292" t="s">
        <v>87</v>
      </c>
      <c r="G8" s="292"/>
      <c r="H8" s="294" t="s">
        <v>88</v>
      </c>
      <c r="I8" s="295"/>
      <c r="J8" s="294" t="s">
        <v>89</v>
      </c>
      <c r="K8" s="296"/>
      <c r="L8" s="295"/>
      <c r="M8" s="292" t="s">
        <v>90</v>
      </c>
      <c r="N8" s="292"/>
      <c r="O8" s="292"/>
      <c r="P8" s="292"/>
      <c r="Q8" s="292"/>
      <c r="R8" s="291"/>
      <c r="S8" s="291"/>
      <c r="T8" s="291"/>
      <c r="U8" s="291"/>
      <c r="V8" s="291"/>
      <c r="W8" s="291"/>
      <c r="X8" s="37" t="s">
        <v>91</v>
      </c>
      <c r="Y8" s="37" t="s">
        <v>66</v>
      </c>
      <c r="Z8" s="291"/>
    </row>
    <row r="9" spans="1:27" ht="24.95" hidden="1" customHeight="1" x14ac:dyDescent="0.2">
      <c r="A9" s="38" t="s">
        <v>71</v>
      </c>
      <c r="B9" s="39"/>
      <c r="C9" s="40">
        <f ca="1">+TODAY()</f>
        <v>45351</v>
      </c>
      <c r="D9" s="41" t="s">
        <v>92</v>
      </c>
      <c r="E9" s="42" t="s">
        <v>93</v>
      </c>
      <c r="F9" s="43">
        <v>200</v>
      </c>
      <c r="G9" s="44" t="s">
        <v>94</v>
      </c>
      <c r="H9" s="45">
        <v>-0.01</v>
      </c>
      <c r="I9" s="46" t="str">
        <f>+IF($A9="","",$G9)</f>
        <v>g</v>
      </c>
      <c r="J9" s="47" t="str">
        <f t="shared" ref="J9" si="0">IF(OR(A9="",A9=$AA$1,A9=$AA$3),"",$AA$7)</f>
        <v>±</v>
      </c>
      <c r="K9" s="44">
        <v>1.6E-2</v>
      </c>
      <c r="L9" s="48" t="str">
        <f t="shared" ref="L9" si="1">+IF($A9="","",$G9)</f>
        <v>g</v>
      </c>
      <c r="M9" s="49">
        <f>+H9-K9</f>
        <v>-2.6000000000000002E-2</v>
      </c>
      <c r="N9" s="48" t="str">
        <f t="shared" ref="N9:N10" si="2">+IF($A9="","",$G9)</f>
        <v>g</v>
      </c>
      <c r="O9" s="41" t="str">
        <f>IF($A9="","","-")</f>
        <v>-</v>
      </c>
      <c r="P9" s="48">
        <f>+H9+K9</f>
        <v>6.0000000000000001E-3</v>
      </c>
      <c r="Q9" s="50" t="str">
        <f t="shared" ref="Q9:Q10" si="3">+IF($A9="","",$G9)</f>
        <v>g</v>
      </c>
      <c r="R9" s="51">
        <f>+-0.03</f>
        <v>-0.03</v>
      </c>
      <c r="S9" s="48" t="str">
        <f t="shared" ref="S9:S10" si="4">+IF($A9="","",$G9)</f>
        <v>g</v>
      </c>
      <c r="T9" s="41" t="str">
        <f t="shared" ref="T9:T10" si="5">IF($A9="","","-")</f>
        <v>-</v>
      </c>
      <c r="U9" s="52">
        <v>0.03</v>
      </c>
      <c r="V9" s="50" t="str">
        <f t="shared" ref="V9:V10" si="6">+IF($A9="","",$G9)</f>
        <v>g</v>
      </c>
      <c r="W9" s="53" t="str">
        <f t="shared" ref="W9" si="7">IF(A9="","",IF(AND(M9&gt;R9,P9&lt;U9),$AA$4,$AA$5))</f>
        <v>Apto</v>
      </c>
      <c r="X9" s="54" t="s">
        <v>95</v>
      </c>
      <c r="Y9" s="40">
        <f ca="1">+TODAY()</f>
        <v>45351</v>
      </c>
      <c r="Z9" s="55"/>
    </row>
    <row r="10" spans="1:27" ht="24.95" customHeight="1" x14ac:dyDescent="0.2">
      <c r="A10" s="271" t="s">
        <v>71</v>
      </c>
      <c r="B10" s="274" t="s">
        <v>133</v>
      </c>
      <c r="C10" s="265">
        <v>44323</v>
      </c>
      <c r="D10" s="262" t="s">
        <v>92</v>
      </c>
      <c r="E10" s="262" t="s">
        <v>97</v>
      </c>
      <c r="F10" s="62">
        <v>60</v>
      </c>
      <c r="G10" s="63" t="s">
        <v>32</v>
      </c>
      <c r="H10" s="64">
        <v>-0.3</v>
      </c>
      <c r="I10" s="46" t="str">
        <f t="shared" ref="I10" si="8">+IF($A10="","",$G10)</f>
        <v>°C</v>
      </c>
      <c r="J10" s="47" t="str">
        <f>IF(OR(K10="",K10=$AA$1,K10=$AA$3),"",$AA$7)</f>
        <v>±</v>
      </c>
      <c r="K10" s="63">
        <v>1.7</v>
      </c>
      <c r="L10" s="48" t="str">
        <f>+IF($K10="","",$G10)</f>
        <v>°C</v>
      </c>
      <c r="M10" s="49">
        <v>0.4</v>
      </c>
      <c r="N10" s="48" t="str">
        <f t="shared" si="2"/>
        <v>°C</v>
      </c>
      <c r="O10" s="41" t="str">
        <f>IF(F10="","","-")</f>
        <v>-</v>
      </c>
      <c r="P10" s="56">
        <v>0.4</v>
      </c>
      <c r="Q10" s="50" t="str">
        <f t="shared" si="3"/>
        <v>°C</v>
      </c>
      <c r="R10" s="57">
        <v>-5</v>
      </c>
      <c r="S10" s="48" t="str">
        <f t="shared" si="4"/>
        <v>°C</v>
      </c>
      <c r="T10" s="41" t="str">
        <f t="shared" si="5"/>
        <v>-</v>
      </c>
      <c r="U10" s="58">
        <v>5</v>
      </c>
      <c r="V10" s="50" t="str">
        <f t="shared" si="6"/>
        <v>°C</v>
      </c>
      <c r="W10" s="53" t="str">
        <f>IF(F10="","",IF(AND(M10&gt;=R10,P10&lt;=U10),$AA$4,$AA$5))</f>
        <v>Apto</v>
      </c>
      <c r="X10" s="262" t="s">
        <v>36</v>
      </c>
      <c r="Y10" s="265">
        <v>44329</v>
      </c>
      <c r="Z10" s="268" t="s">
        <v>96</v>
      </c>
    </row>
    <row r="11" spans="1:27" ht="24.95" customHeight="1" x14ac:dyDescent="0.2">
      <c r="A11" s="272"/>
      <c r="B11" s="275"/>
      <c r="C11" s="266"/>
      <c r="D11" s="263"/>
      <c r="E11" s="263"/>
      <c r="F11" s="62">
        <v>110</v>
      </c>
      <c r="G11" s="63" t="s">
        <v>32</v>
      </c>
      <c r="H11" s="64">
        <v>-0.7</v>
      </c>
      <c r="I11" s="46" t="str">
        <f>+IF(G11="","",$G11)</f>
        <v>°C</v>
      </c>
      <c r="J11" s="47" t="str">
        <f t="shared" ref="J11:J12" si="9">IF(OR(K11="",K11=$AA$1,K11=$AA$3),"",$AA$7)</f>
        <v>±</v>
      </c>
      <c r="K11" s="63">
        <v>2.8</v>
      </c>
      <c r="L11" s="48" t="str">
        <f t="shared" ref="L11:L18" si="10">+IF($K11="","",$G11)</f>
        <v>°C</v>
      </c>
      <c r="M11" s="49">
        <v>1.7</v>
      </c>
      <c r="N11" s="48" t="str">
        <f>+IF($G11="","",$G11)</f>
        <v>°C</v>
      </c>
      <c r="O11" s="41" t="str">
        <f t="shared" ref="O11:O12" si="11">IF(F11="","","-")</f>
        <v>-</v>
      </c>
      <c r="P11" s="56">
        <v>1.7</v>
      </c>
      <c r="Q11" s="50" t="str">
        <f>+IF($G11="","",$G11)</f>
        <v>°C</v>
      </c>
      <c r="R11" s="57">
        <v>-5</v>
      </c>
      <c r="S11" s="48" t="str">
        <f>+IF($G11="","",$G11)</f>
        <v>°C</v>
      </c>
      <c r="T11" s="41" t="str">
        <f>IF($F11="","","-")</f>
        <v>-</v>
      </c>
      <c r="U11" s="58">
        <v>5</v>
      </c>
      <c r="V11" s="50" t="str">
        <f>+IF($G11="","",$G11)</f>
        <v>°C</v>
      </c>
      <c r="W11" s="53" t="str">
        <f t="shared" ref="W11:W12" si="12">IF(F11="","",IF(AND(M11&gt;=R11,P11&lt;=U11),$AA$4,$AA$5))</f>
        <v>Apto</v>
      </c>
      <c r="X11" s="263"/>
      <c r="Y11" s="266"/>
      <c r="Z11" s="269"/>
    </row>
    <row r="12" spans="1:27" ht="24.95" customHeight="1" x14ac:dyDescent="0.2">
      <c r="A12" s="272"/>
      <c r="B12" s="275"/>
      <c r="C12" s="266"/>
      <c r="D12" s="263"/>
      <c r="E12" s="263"/>
      <c r="F12" s="62">
        <v>180</v>
      </c>
      <c r="G12" s="63" t="s">
        <v>32</v>
      </c>
      <c r="H12" s="64">
        <v>-0.1</v>
      </c>
      <c r="I12" s="46" t="str">
        <f t="shared" ref="I12" si="13">+IF(G12="","",$G12)</f>
        <v>°C</v>
      </c>
      <c r="J12" s="47" t="str">
        <f t="shared" si="9"/>
        <v>±</v>
      </c>
      <c r="K12" s="63">
        <v>3.8</v>
      </c>
      <c r="L12" s="48" t="str">
        <f t="shared" si="10"/>
        <v>°C</v>
      </c>
      <c r="M12" s="49">
        <v>3.5</v>
      </c>
      <c r="N12" s="48" t="str">
        <f t="shared" ref="N12:N18" si="14">+IF($G12="","",$G12)</f>
        <v>°C</v>
      </c>
      <c r="O12" s="41" t="str">
        <f t="shared" si="11"/>
        <v>-</v>
      </c>
      <c r="P12" s="56">
        <v>3.5</v>
      </c>
      <c r="Q12" s="50" t="str">
        <f t="shared" ref="Q12:Q18" si="15">+IF($G12="","",$G12)</f>
        <v>°C</v>
      </c>
      <c r="R12" s="57">
        <v>-5</v>
      </c>
      <c r="S12" s="48" t="str">
        <f t="shared" ref="S12:S18" si="16">+IF($G12="","",$G12)</f>
        <v>°C</v>
      </c>
      <c r="T12" s="41" t="str">
        <f t="shared" ref="T12:T18" si="17">IF($F12="","","-")</f>
        <v>-</v>
      </c>
      <c r="U12" s="58">
        <v>5</v>
      </c>
      <c r="V12" s="50" t="str">
        <f t="shared" ref="V12:V18" si="18">+IF($G12="","",$G12)</f>
        <v>°C</v>
      </c>
      <c r="W12" s="53" t="str">
        <f t="shared" si="12"/>
        <v>Apto</v>
      </c>
      <c r="X12" s="263"/>
      <c r="Y12" s="266"/>
      <c r="Z12" s="269"/>
    </row>
    <row r="13" spans="1:27" ht="24.95" customHeight="1" x14ac:dyDescent="0.2">
      <c r="A13" s="271" t="s">
        <v>72</v>
      </c>
      <c r="B13" s="274" t="s">
        <v>136</v>
      </c>
      <c r="C13" s="265">
        <v>44498</v>
      </c>
      <c r="D13" s="262" t="s">
        <v>92</v>
      </c>
      <c r="E13" s="262" t="s">
        <v>97</v>
      </c>
      <c r="F13" s="62">
        <v>60</v>
      </c>
      <c r="G13" s="63" t="s">
        <v>32</v>
      </c>
      <c r="H13" s="64">
        <v>-0.6</v>
      </c>
      <c r="I13" s="46" t="str">
        <f t="shared" ref="I13" si="19">+IF($A13="","",$G13)</f>
        <v>°C</v>
      </c>
      <c r="J13" s="47" t="str">
        <f>IF(OR(K13="",K13=$AA$1,K13=$AA$3),"",$AA$7)</f>
        <v/>
      </c>
      <c r="K13" s="63"/>
      <c r="L13" s="48" t="str">
        <f>+IF($K13="","",$G13)</f>
        <v/>
      </c>
      <c r="M13" s="49">
        <v>0.4</v>
      </c>
      <c r="N13" s="48" t="str">
        <f t="shared" ref="N13" si="20">+IF($A13="","",$G13)</f>
        <v>°C</v>
      </c>
      <c r="O13" s="41" t="str">
        <f>IF(F13="","","-")</f>
        <v>-</v>
      </c>
      <c r="P13" s="56">
        <v>0.4</v>
      </c>
      <c r="Q13" s="50" t="str">
        <f t="shared" ref="Q13" si="21">+IF($A13="","",$G13)</f>
        <v>°C</v>
      </c>
      <c r="R13" s="57">
        <v>-5</v>
      </c>
      <c r="S13" s="48" t="str">
        <f t="shared" ref="S13" si="22">+IF($A13="","",$G13)</f>
        <v>°C</v>
      </c>
      <c r="T13" s="41" t="str">
        <f t="shared" ref="T13" si="23">IF($A13="","","-")</f>
        <v>-</v>
      </c>
      <c r="U13" s="58">
        <v>5</v>
      </c>
      <c r="V13" s="50" t="str">
        <f t="shared" ref="V13" si="24">+IF($A13="","",$G13)</f>
        <v>°C</v>
      </c>
      <c r="W13" s="53" t="str">
        <f>IF(F13="","",IF(AND(M13&gt;=R13,P13&lt;=U13),$AA$4,$AA$5))</f>
        <v>Apto</v>
      </c>
      <c r="X13" s="262" t="s">
        <v>36</v>
      </c>
      <c r="Y13" s="265">
        <v>44504</v>
      </c>
      <c r="Z13" s="268" t="s">
        <v>96</v>
      </c>
    </row>
    <row r="14" spans="1:27" ht="24.95" customHeight="1" x14ac:dyDescent="0.2">
      <c r="A14" s="272"/>
      <c r="B14" s="275"/>
      <c r="C14" s="266"/>
      <c r="D14" s="263"/>
      <c r="E14" s="263"/>
      <c r="F14" s="62">
        <v>110</v>
      </c>
      <c r="G14" s="63" t="s">
        <v>32</v>
      </c>
      <c r="H14" s="64">
        <v>-0.1</v>
      </c>
      <c r="I14" s="46" t="str">
        <f>+IF(G14="","",$G14)</f>
        <v>°C</v>
      </c>
      <c r="J14" s="47" t="str">
        <f t="shared" ref="J14:J15" si="25">IF(OR(K14="",K14=$AA$1,K14=$AA$3),"",$AA$7)</f>
        <v/>
      </c>
      <c r="K14" s="63"/>
      <c r="L14" s="48" t="str">
        <f t="shared" si="10"/>
        <v/>
      </c>
      <c r="M14" s="49">
        <v>1.7</v>
      </c>
      <c r="N14" s="48" t="str">
        <f>+IF($G14="","",$G14)</f>
        <v>°C</v>
      </c>
      <c r="O14" s="41" t="str">
        <f t="shared" ref="O14:O15" si="26">IF(F14="","","-")</f>
        <v>-</v>
      </c>
      <c r="P14" s="56">
        <v>1.7</v>
      </c>
      <c r="Q14" s="50" t="str">
        <f>+IF($G14="","",$G14)</f>
        <v>°C</v>
      </c>
      <c r="R14" s="57">
        <v>-5</v>
      </c>
      <c r="S14" s="48" t="str">
        <f>+IF($G14="","",$G14)</f>
        <v>°C</v>
      </c>
      <c r="T14" s="41" t="str">
        <f>IF($F14="","","-")</f>
        <v>-</v>
      </c>
      <c r="U14" s="58">
        <v>5</v>
      </c>
      <c r="V14" s="50" t="str">
        <f>+IF($G14="","",$G14)</f>
        <v>°C</v>
      </c>
      <c r="W14" s="53" t="str">
        <f t="shared" ref="W14:W15" si="27">IF(F14="","",IF(AND(M14&gt;=R14,P14&lt;=U14),$AA$4,$AA$5))</f>
        <v>Apto</v>
      </c>
      <c r="X14" s="263"/>
      <c r="Y14" s="266"/>
      <c r="Z14" s="269"/>
    </row>
    <row r="15" spans="1:27" ht="24.95" customHeight="1" x14ac:dyDescent="0.2">
      <c r="A15" s="272"/>
      <c r="B15" s="275"/>
      <c r="C15" s="266"/>
      <c r="D15" s="263"/>
      <c r="E15" s="263"/>
      <c r="F15" s="62">
        <v>180</v>
      </c>
      <c r="G15" s="63" t="s">
        <v>32</v>
      </c>
      <c r="H15" s="64">
        <v>-0.2</v>
      </c>
      <c r="I15" s="46" t="str">
        <f t="shared" ref="I15" si="28">+IF(G15="","",$G15)</f>
        <v>°C</v>
      </c>
      <c r="J15" s="47" t="str">
        <f t="shared" si="25"/>
        <v/>
      </c>
      <c r="K15" s="63"/>
      <c r="L15" s="48" t="str">
        <f t="shared" si="10"/>
        <v/>
      </c>
      <c r="M15" s="49">
        <v>3.5</v>
      </c>
      <c r="N15" s="48" t="str">
        <f t="shared" si="14"/>
        <v>°C</v>
      </c>
      <c r="O15" s="41" t="str">
        <f t="shared" si="26"/>
        <v>-</v>
      </c>
      <c r="P15" s="56">
        <v>3.5</v>
      </c>
      <c r="Q15" s="50" t="str">
        <f t="shared" si="15"/>
        <v>°C</v>
      </c>
      <c r="R15" s="57">
        <v>-5</v>
      </c>
      <c r="S15" s="48" t="str">
        <f t="shared" si="16"/>
        <v>°C</v>
      </c>
      <c r="T15" s="41" t="str">
        <f t="shared" si="17"/>
        <v>-</v>
      </c>
      <c r="U15" s="58">
        <v>5</v>
      </c>
      <c r="V15" s="50" t="str">
        <f t="shared" si="18"/>
        <v>°C</v>
      </c>
      <c r="W15" s="53" t="str">
        <f t="shared" si="27"/>
        <v>Apto</v>
      </c>
      <c r="X15" s="263"/>
      <c r="Y15" s="266"/>
      <c r="Z15" s="269"/>
    </row>
    <row r="16" spans="1:27" ht="24.95" customHeight="1" x14ac:dyDescent="0.2">
      <c r="A16" s="271" t="s">
        <v>72</v>
      </c>
      <c r="B16" s="274" t="s">
        <v>139</v>
      </c>
      <c r="C16" s="265">
        <v>44610</v>
      </c>
      <c r="D16" s="262" t="s">
        <v>92</v>
      </c>
      <c r="E16" s="262" t="s">
        <v>97</v>
      </c>
      <c r="F16" s="62">
        <v>60</v>
      </c>
      <c r="G16" s="63" t="s">
        <v>32</v>
      </c>
      <c r="H16" s="64">
        <v>-0.3</v>
      </c>
      <c r="I16" s="46" t="str">
        <f t="shared" ref="I16" si="29">+IF($A16="","",$G16)</f>
        <v>°C</v>
      </c>
      <c r="J16" s="47" t="str">
        <f>IF(OR(K16="",K16=$AA$1,K16=$AA$3),"",$AA$7)</f>
        <v/>
      </c>
      <c r="K16" s="63"/>
      <c r="L16" s="48" t="str">
        <f>+IF($K16="","",$G16)</f>
        <v/>
      </c>
      <c r="M16" s="49">
        <v>0.4</v>
      </c>
      <c r="N16" s="48" t="str">
        <f t="shared" ref="N16" si="30">+IF($A16="","",$G16)</f>
        <v>°C</v>
      </c>
      <c r="O16" s="41" t="str">
        <f>IF(F16="","","-")</f>
        <v>-</v>
      </c>
      <c r="P16" s="56">
        <v>0.4</v>
      </c>
      <c r="Q16" s="50" t="str">
        <f t="shared" ref="Q16" si="31">+IF($A16="","",$G16)</f>
        <v>°C</v>
      </c>
      <c r="R16" s="57">
        <v>-5</v>
      </c>
      <c r="S16" s="48" t="str">
        <f t="shared" ref="S16" si="32">+IF($A16="","",$G16)</f>
        <v>°C</v>
      </c>
      <c r="T16" s="41" t="str">
        <f t="shared" ref="T16" si="33">IF($A16="","","-")</f>
        <v>-</v>
      </c>
      <c r="U16" s="58">
        <v>5</v>
      </c>
      <c r="V16" s="50" t="str">
        <f t="shared" ref="V16" si="34">+IF($A16="","",$G16)</f>
        <v>°C</v>
      </c>
      <c r="W16" s="53" t="str">
        <f>IF(F16="","",IF(AND(M16&gt;=R16,P16&lt;=U16),$AA$4,$AA$5))</f>
        <v>Apto</v>
      </c>
      <c r="X16" s="262" t="s">
        <v>36</v>
      </c>
      <c r="Y16" s="265">
        <v>44614</v>
      </c>
      <c r="Z16" s="268" t="s">
        <v>96</v>
      </c>
    </row>
    <row r="17" spans="1:32" ht="24.95" customHeight="1" x14ac:dyDescent="0.2">
      <c r="A17" s="272"/>
      <c r="B17" s="275"/>
      <c r="C17" s="266"/>
      <c r="D17" s="263"/>
      <c r="E17" s="263"/>
      <c r="F17" s="62">
        <v>110</v>
      </c>
      <c r="G17" s="63" t="s">
        <v>32</v>
      </c>
      <c r="H17" s="64">
        <v>-0.8</v>
      </c>
      <c r="I17" s="46" t="str">
        <f>+IF(G17="","",$G17)</f>
        <v>°C</v>
      </c>
      <c r="J17" s="47" t="str">
        <f t="shared" ref="J17:J18" si="35">IF(OR(K17="",K17=$AA$1,K17=$AA$3),"",$AA$7)</f>
        <v/>
      </c>
      <c r="K17" s="63"/>
      <c r="L17" s="48" t="str">
        <f t="shared" si="10"/>
        <v/>
      </c>
      <c r="M17" s="49">
        <v>1.7</v>
      </c>
      <c r="N17" s="48" t="str">
        <f>+IF($G17="","",$G17)</f>
        <v>°C</v>
      </c>
      <c r="O17" s="41" t="str">
        <f t="shared" ref="O17:O18" si="36">IF(F17="","","-")</f>
        <v>-</v>
      </c>
      <c r="P17" s="56">
        <v>1.7</v>
      </c>
      <c r="Q17" s="50" t="str">
        <f>+IF($G17="","",$G17)</f>
        <v>°C</v>
      </c>
      <c r="R17" s="57">
        <v>-5</v>
      </c>
      <c r="S17" s="48" t="str">
        <f>+IF($G17="","",$G17)</f>
        <v>°C</v>
      </c>
      <c r="T17" s="41" t="str">
        <f>IF($F17="","","-")</f>
        <v>-</v>
      </c>
      <c r="U17" s="58">
        <v>5</v>
      </c>
      <c r="V17" s="50" t="str">
        <f>+IF($G17="","",$G17)</f>
        <v>°C</v>
      </c>
      <c r="W17" s="53" t="str">
        <f t="shared" ref="W17:W18" si="37">IF(F17="","",IF(AND(M17&gt;=R17,P17&lt;=U17),$AA$4,$AA$5))</f>
        <v>Apto</v>
      </c>
      <c r="X17" s="263"/>
      <c r="Y17" s="266"/>
      <c r="Z17" s="269"/>
    </row>
    <row r="18" spans="1:32" ht="24.95" customHeight="1" x14ac:dyDescent="0.2">
      <c r="A18" s="272"/>
      <c r="B18" s="275"/>
      <c r="C18" s="266"/>
      <c r="D18" s="263"/>
      <c r="E18" s="263"/>
      <c r="F18" s="62">
        <v>180</v>
      </c>
      <c r="G18" s="63" t="s">
        <v>32</v>
      </c>
      <c r="H18" s="64">
        <v>-1.9</v>
      </c>
      <c r="I18" s="46" t="str">
        <f t="shared" ref="I18" si="38">+IF(G18="","",$G18)</f>
        <v>°C</v>
      </c>
      <c r="J18" s="47" t="str">
        <f t="shared" si="35"/>
        <v/>
      </c>
      <c r="K18" s="63"/>
      <c r="L18" s="48" t="str">
        <f t="shared" si="10"/>
        <v/>
      </c>
      <c r="M18" s="49">
        <v>3.5</v>
      </c>
      <c r="N18" s="48" t="str">
        <f t="shared" si="14"/>
        <v>°C</v>
      </c>
      <c r="O18" s="41" t="str">
        <f t="shared" si="36"/>
        <v>-</v>
      </c>
      <c r="P18" s="56">
        <v>3.5</v>
      </c>
      <c r="Q18" s="50" t="str">
        <f t="shared" si="15"/>
        <v>°C</v>
      </c>
      <c r="R18" s="57">
        <v>-5</v>
      </c>
      <c r="S18" s="48" t="str">
        <f t="shared" si="16"/>
        <v>°C</v>
      </c>
      <c r="T18" s="41" t="str">
        <f t="shared" si="17"/>
        <v>-</v>
      </c>
      <c r="U18" s="58">
        <v>5</v>
      </c>
      <c r="V18" s="50" t="str">
        <f t="shared" si="18"/>
        <v>°C</v>
      </c>
      <c r="W18" s="53" t="str">
        <f t="shared" si="37"/>
        <v>Apto</v>
      </c>
      <c r="X18" s="263"/>
      <c r="Y18" s="266"/>
      <c r="Z18" s="269"/>
    </row>
    <row r="19" spans="1:32" ht="24.95" customHeight="1" x14ac:dyDescent="0.2">
      <c r="A19" s="271" t="s">
        <v>71</v>
      </c>
      <c r="B19" s="274" t="s">
        <v>140</v>
      </c>
      <c r="C19" s="265">
        <v>44690</v>
      </c>
      <c r="D19" s="262" t="s">
        <v>92</v>
      </c>
      <c r="E19" s="262" t="s">
        <v>97</v>
      </c>
      <c r="F19" s="62">
        <v>60</v>
      </c>
      <c r="G19" s="63" t="s">
        <v>32</v>
      </c>
      <c r="H19" s="64">
        <v>0.5</v>
      </c>
      <c r="I19" s="46" t="str">
        <f t="shared" ref="I19" si="39">+IF($A19="","",$G19)</f>
        <v>°C</v>
      </c>
      <c r="J19" s="47" t="str">
        <f>IF(OR(K19="",K19=$AA$1,K19=$AA$3),"",$AA$7)</f>
        <v>±</v>
      </c>
      <c r="K19" s="63">
        <v>1.7</v>
      </c>
      <c r="L19" s="48" t="str">
        <f>+IF($K19="","",$G19)</f>
        <v>°C</v>
      </c>
      <c r="M19" s="49">
        <v>0.4</v>
      </c>
      <c r="N19" s="48" t="str">
        <f t="shared" ref="N19" si="40">+IF($A19="","",$G19)</f>
        <v>°C</v>
      </c>
      <c r="O19" s="41" t="str">
        <f>IF(F19="","","-")</f>
        <v>-</v>
      </c>
      <c r="P19" s="56">
        <v>0.4</v>
      </c>
      <c r="Q19" s="50" t="str">
        <f t="shared" ref="Q19" si="41">+IF($A19="","",$G19)</f>
        <v>°C</v>
      </c>
      <c r="R19" s="59">
        <v>-5</v>
      </c>
      <c r="S19" s="48" t="str">
        <f t="shared" ref="S19" si="42">+IF($A19="","",$G19)</f>
        <v>°C</v>
      </c>
      <c r="T19" s="41" t="str">
        <f t="shared" ref="T19" si="43">IF($A19="","","-")</f>
        <v>-</v>
      </c>
      <c r="U19" s="60">
        <v>5</v>
      </c>
      <c r="V19" s="50" t="str">
        <f t="shared" ref="V19" si="44">+IF($A19="","",$G19)</f>
        <v>°C</v>
      </c>
      <c r="W19" s="53" t="str">
        <f>IF(F19="","",IF(AND(M19&gt;=R19,P19&lt;=U19),$AA$4,$AA$5))</f>
        <v>Apto</v>
      </c>
      <c r="X19" s="262" t="s">
        <v>36</v>
      </c>
      <c r="Y19" s="265">
        <v>44694</v>
      </c>
      <c r="Z19" s="268" t="s">
        <v>96</v>
      </c>
    </row>
    <row r="20" spans="1:32" ht="24.95" customHeight="1" x14ac:dyDescent="0.2">
      <c r="A20" s="272"/>
      <c r="B20" s="275"/>
      <c r="C20" s="266"/>
      <c r="D20" s="263"/>
      <c r="E20" s="263"/>
      <c r="F20" s="62">
        <v>110</v>
      </c>
      <c r="G20" s="63" t="s">
        <v>32</v>
      </c>
      <c r="H20" s="64">
        <v>0.5</v>
      </c>
      <c r="I20" s="46" t="str">
        <f>+IF(G20="","",$G20)</f>
        <v>°C</v>
      </c>
      <c r="J20" s="47" t="str">
        <f t="shared" ref="J20:J21" si="45">IF(OR(K20="",K20=$AA$1,K20=$AA$3),"",$AA$7)</f>
        <v>±</v>
      </c>
      <c r="K20" s="63">
        <v>2.6</v>
      </c>
      <c r="L20" s="48" t="str">
        <f t="shared" ref="L20:L27" si="46">+IF($K20="","",$G20)</f>
        <v>°C</v>
      </c>
      <c r="M20" s="49">
        <v>1.7</v>
      </c>
      <c r="N20" s="48" t="str">
        <f>+IF($G20="","",$G20)</f>
        <v>°C</v>
      </c>
      <c r="O20" s="41" t="str">
        <f t="shared" ref="O20:O21" si="47">IF(F20="","","-")</f>
        <v>-</v>
      </c>
      <c r="P20" s="56">
        <v>1.7</v>
      </c>
      <c r="Q20" s="50" t="str">
        <f>+IF($G20="","",$G20)</f>
        <v>°C</v>
      </c>
      <c r="R20" s="59">
        <v>-5</v>
      </c>
      <c r="S20" s="48" t="str">
        <f>+IF($G20="","",$G20)</f>
        <v>°C</v>
      </c>
      <c r="T20" s="41" t="str">
        <f>IF($F20="","","-")</f>
        <v>-</v>
      </c>
      <c r="U20" s="60">
        <v>5</v>
      </c>
      <c r="V20" s="50" t="str">
        <f>+IF($G20="","",$G20)</f>
        <v>°C</v>
      </c>
      <c r="W20" s="53" t="str">
        <f t="shared" ref="W20:W21" si="48">IF(F20="","",IF(AND(M20&gt;=R20,P20&lt;=U20),$AA$4,$AA$5))</f>
        <v>Apto</v>
      </c>
      <c r="X20" s="263"/>
      <c r="Y20" s="266"/>
      <c r="Z20" s="269"/>
    </row>
    <row r="21" spans="1:32" ht="24.95" customHeight="1" x14ac:dyDescent="0.2">
      <c r="A21" s="272"/>
      <c r="B21" s="275"/>
      <c r="C21" s="266"/>
      <c r="D21" s="263"/>
      <c r="E21" s="263"/>
      <c r="F21" s="62">
        <v>180</v>
      </c>
      <c r="G21" s="63" t="s">
        <v>32</v>
      </c>
      <c r="H21" s="64">
        <v>-0.3</v>
      </c>
      <c r="I21" s="46" t="str">
        <f t="shared" ref="I21" si="49">+IF(G21="","",$G21)</f>
        <v>°C</v>
      </c>
      <c r="J21" s="47" t="str">
        <f t="shared" si="45"/>
        <v>±</v>
      </c>
      <c r="K21" s="63">
        <v>4.4000000000000004</v>
      </c>
      <c r="L21" s="48" t="str">
        <f t="shared" si="46"/>
        <v>°C</v>
      </c>
      <c r="M21" s="49">
        <v>3.5</v>
      </c>
      <c r="N21" s="48" t="str">
        <f t="shared" ref="N21:N27" si="50">+IF($G21="","",$G21)</f>
        <v>°C</v>
      </c>
      <c r="O21" s="41" t="str">
        <f t="shared" si="47"/>
        <v>-</v>
      </c>
      <c r="P21" s="56">
        <v>3.5</v>
      </c>
      <c r="Q21" s="50" t="str">
        <f t="shared" ref="Q21:Q27" si="51">+IF($G21="","",$G21)</f>
        <v>°C</v>
      </c>
      <c r="R21" s="59">
        <v>-5</v>
      </c>
      <c r="S21" s="48" t="str">
        <f t="shared" ref="S21:S27" si="52">+IF($G21="","",$G21)</f>
        <v>°C</v>
      </c>
      <c r="T21" s="41" t="str">
        <f t="shared" ref="T21:T27" si="53">IF($F21="","","-")</f>
        <v>-</v>
      </c>
      <c r="U21" s="60">
        <v>5</v>
      </c>
      <c r="V21" s="50" t="str">
        <f t="shared" ref="V21:V27" si="54">+IF($G21="","",$G21)</f>
        <v>°C</v>
      </c>
      <c r="W21" s="53" t="str">
        <f t="shared" si="48"/>
        <v>Apto</v>
      </c>
      <c r="X21" s="263"/>
      <c r="Y21" s="266"/>
      <c r="Z21" s="269"/>
    </row>
    <row r="22" spans="1:32" ht="24.95" customHeight="1" x14ac:dyDescent="0.2">
      <c r="A22" s="271" t="s">
        <v>72</v>
      </c>
      <c r="B22" s="274" t="s">
        <v>142</v>
      </c>
      <c r="C22" s="265">
        <v>44792</v>
      </c>
      <c r="D22" s="262" t="s">
        <v>92</v>
      </c>
      <c r="E22" s="262" t="s">
        <v>97</v>
      </c>
      <c r="F22" s="62">
        <v>60</v>
      </c>
      <c r="G22" s="63" t="s">
        <v>32</v>
      </c>
      <c r="H22" s="64">
        <v>1.2</v>
      </c>
      <c r="I22" s="46" t="str">
        <f t="shared" ref="I22" si="55">+IF($A22="","",$G22)</f>
        <v>°C</v>
      </c>
      <c r="J22" s="47" t="str">
        <f>IF(OR(K22="",K22=$AA$1,K22=$AA$3),"",$AA$7)</f>
        <v/>
      </c>
      <c r="K22" s="63"/>
      <c r="L22" s="48" t="str">
        <f>+IF($K22="","",$G22)</f>
        <v/>
      </c>
      <c r="M22" s="49">
        <v>0.4</v>
      </c>
      <c r="N22" s="48" t="str">
        <f t="shared" ref="N22" si="56">+IF($A22="","",$G22)</f>
        <v>°C</v>
      </c>
      <c r="O22" s="41" t="str">
        <f>IF(F22="","","-")</f>
        <v>-</v>
      </c>
      <c r="P22" s="56">
        <v>0.4</v>
      </c>
      <c r="Q22" s="50" t="str">
        <f t="shared" ref="Q22" si="57">+IF($A22="","",$G22)</f>
        <v>°C</v>
      </c>
      <c r="R22" s="59">
        <v>-5</v>
      </c>
      <c r="S22" s="48" t="str">
        <f t="shared" ref="S22" si="58">+IF($A22="","",$G22)</f>
        <v>°C</v>
      </c>
      <c r="T22" s="41" t="str">
        <f t="shared" ref="T22" si="59">IF($A22="","","-")</f>
        <v>-</v>
      </c>
      <c r="U22" s="60">
        <v>5</v>
      </c>
      <c r="V22" s="50" t="str">
        <f t="shared" ref="V22" si="60">+IF($A22="","",$G22)</f>
        <v>°C</v>
      </c>
      <c r="W22" s="53" t="str">
        <f>IF(F22="","",IF(AND(M22&gt;=R22,P22&lt;=U22),$AA$4,$AA$5))</f>
        <v>Apto</v>
      </c>
      <c r="X22" s="262" t="s">
        <v>36</v>
      </c>
      <c r="Y22" s="265">
        <v>44798</v>
      </c>
      <c r="Z22" s="268" t="s">
        <v>96</v>
      </c>
    </row>
    <row r="23" spans="1:32" ht="24.95" customHeight="1" x14ac:dyDescent="0.2">
      <c r="A23" s="272"/>
      <c r="B23" s="275"/>
      <c r="C23" s="266"/>
      <c r="D23" s="263"/>
      <c r="E23" s="263"/>
      <c r="F23" s="62">
        <v>110</v>
      </c>
      <c r="G23" s="63" t="s">
        <v>32</v>
      </c>
      <c r="H23" s="64">
        <v>1</v>
      </c>
      <c r="I23" s="46" t="str">
        <f>+IF(G23="","",$G23)</f>
        <v>°C</v>
      </c>
      <c r="J23" s="47" t="str">
        <f t="shared" ref="J23:J24" si="61">IF(OR(K23="",K23=$AA$1,K23=$AA$3),"",$AA$7)</f>
        <v/>
      </c>
      <c r="K23" s="63"/>
      <c r="L23" s="48" t="str">
        <f t="shared" si="46"/>
        <v/>
      </c>
      <c r="M23" s="49">
        <v>1.7</v>
      </c>
      <c r="N23" s="48" t="str">
        <f>+IF($G23="","",$G23)</f>
        <v>°C</v>
      </c>
      <c r="O23" s="41" t="str">
        <f t="shared" ref="O23:O24" si="62">IF(F23="","","-")</f>
        <v>-</v>
      </c>
      <c r="P23" s="56">
        <v>1.7</v>
      </c>
      <c r="Q23" s="50" t="str">
        <f>+IF($G23="","",$G23)</f>
        <v>°C</v>
      </c>
      <c r="R23" s="59">
        <v>-5</v>
      </c>
      <c r="S23" s="48" t="str">
        <f>+IF($G23="","",$G23)</f>
        <v>°C</v>
      </c>
      <c r="T23" s="41" t="str">
        <f>IF($F23="","","-")</f>
        <v>-</v>
      </c>
      <c r="U23" s="60">
        <v>5</v>
      </c>
      <c r="V23" s="50" t="str">
        <f>+IF($G23="","",$G23)</f>
        <v>°C</v>
      </c>
      <c r="W23" s="53" t="str">
        <f t="shared" ref="W23:W24" si="63">IF(F23="","",IF(AND(M23&gt;=R23,P23&lt;=U23),$AA$4,$AA$5))</f>
        <v>Apto</v>
      </c>
      <c r="X23" s="263"/>
      <c r="Y23" s="266"/>
      <c r="Z23" s="269"/>
    </row>
    <row r="24" spans="1:32" ht="24.95" customHeight="1" x14ac:dyDescent="0.2">
      <c r="A24" s="272"/>
      <c r="B24" s="275"/>
      <c r="C24" s="266"/>
      <c r="D24" s="263"/>
      <c r="E24" s="263"/>
      <c r="F24" s="62">
        <v>180</v>
      </c>
      <c r="G24" s="63" t="s">
        <v>32</v>
      </c>
      <c r="H24" s="64">
        <v>-0.6</v>
      </c>
      <c r="I24" s="46" t="str">
        <f t="shared" ref="I24" si="64">+IF(G24="","",$G24)</f>
        <v>°C</v>
      </c>
      <c r="J24" s="47" t="str">
        <f t="shared" si="61"/>
        <v/>
      </c>
      <c r="K24" s="63"/>
      <c r="L24" s="48" t="str">
        <f t="shared" si="46"/>
        <v/>
      </c>
      <c r="M24" s="49">
        <v>3.5</v>
      </c>
      <c r="N24" s="48" t="str">
        <f t="shared" si="50"/>
        <v>°C</v>
      </c>
      <c r="O24" s="41" t="str">
        <f t="shared" si="62"/>
        <v>-</v>
      </c>
      <c r="P24" s="56">
        <v>3.5</v>
      </c>
      <c r="Q24" s="50" t="str">
        <f t="shared" si="51"/>
        <v>°C</v>
      </c>
      <c r="R24" s="59">
        <v>-5</v>
      </c>
      <c r="S24" s="48" t="str">
        <f t="shared" si="52"/>
        <v>°C</v>
      </c>
      <c r="T24" s="41" t="str">
        <f t="shared" si="53"/>
        <v>-</v>
      </c>
      <c r="U24" s="60">
        <v>5</v>
      </c>
      <c r="V24" s="50" t="str">
        <f t="shared" si="54"/>
        <v>°C</v>
      </c>
      <c r="W24" s="53" t="str">
        <f t="shared" si="63"/>
        <v>Apto</v>
      </c>
      <c r="X24" s="263"/>
      <c r="Y24" s="266"/>
      <c r="Z24" s="269"/>
    </row>
    <row r="25" spans="1:32" ht="24.95" customHeight="1" x14ac:dyDescent="0.2">
      <c r="A25" s="271" t="s">
        <v>71</v>
      </c>
      <c r="B25" s="274" t="s">
        <v>143</v>
      </c>
      <c r="C25" s="265">
        <v>44795</v>
      </c>
      <c r="D25" s="262" t="s">
        <v>92</v>
      </c>
      <c r="E25" s="262" t="s">
        <v>97</v>
      </c>
      <c r="F25" s="62">
        <v>60</v>
      </c>
      <c r="G25" s="63" t="s">
        <v>32</v>
      </c>
      <c r="H25" s="64">
        <v>1</v>
      </c>
      <c r="I25" s="46" t="str">
        <f t="shared" ref="I25" si="65">+IF($A25="","",$G25)</f>
        <v>°C</v>
      </c>
      <c r="J25" s="47" t="str">
        <f>IF(OR(K25="",K25=$AA$1,K25=$AA$3),"",$AA$7)</f>
        <v>±</v>
      </c>
      <c r="K25" s="63">
        <v>1.2</v>
      </c>
      <c r="L25" s="48" t="str">
        <f>+IF($K25="","",$G25)</f>
        <v>°C</v>
      </c>
      <c r="M25" s="49">
        <v>0.4</v>
      </c>
      <c r="N25" s="48" t="str">
        <f t="shared" ref="N25" si="66">+IF($A25="","",$G25)</f>
        <v>°C</v>
      </c>
      <c r="O25" s="41" t="str">
        <f>IF(F25="","","-")</f>
        <v>-</v>
      </c>
      <c r="P25" s="56">
        <v>0.4</v>
      </c>
      <c r="Q25" s="50" t="str">
        <f t="shared" ref="Q25" si="67">+IF($A25="","",$G25)</f>
        <v>°C</v>
      </c>
      <c r="R25" s="59">
        <v>-5</v>
      </c>
      <c r="S25" s="48" t="str">
        <f t="shared" ref="S25" si="68">+IF($A25="","",$G25)</f>
        <v>°C</v>
      </c>
      <c r="T25" s="41" t="str">
        <f t="shared" ref="T25" si="69">IF($A25="","","-")</f>
        <v>-</v>
      </c>
      <c r="U25" s="60">
        <v>5</v>
      </c>
      <c r="V25" s="50" t="str">
        <f t="shared" ref="V25" si="70">+IF($A25="","",$G25)</f>
        <v>°C</v>
      </c>
      <c r="W25" s="53" t="str">
        <f>IF(F25="","",IF(AND(M25&gt;=R25,P25&lt;=U25),$AA$4,$AA$5))</f>
        <v>Apto</v>
      </c>
      <c r="X25" s="262" t="s">
        <v>36</v>
      </c>
      <c r="Y25" s="265">
        <v>44803</v>
      </c>
      <c r="Z25" s="268" t="s">
        <v>96</v>
      </c>
    </row>
    <row r="26" spans="1:32" ht="24.95" customHeight="1" x14ac:dyDescent="0.2">
      <c r="A26" s="272"/>
      <c r="B26" s="275"/>
      <c r="C26" s="266"/>
      <c r="D26" s="263"/>
      <c r="E26" s="263"/>
      <c r="F26" s="62">
        <v>110</v>
      </c>
      <c r="G26" s="63" t="s">
        <v>32</v>
      </c>
      <c r="H26" s="64">
        <v>0</v>
      </c>
      <c r="I26" s="46" t="str">
        <f>+IF(G26="","",$G26)</f>
        <v>°C</v>
      </c>
      <c r="J26" s="47" t="str">
        <f t="shared" ref="J26:J27" si="71">IF(OR(K26="",K26=$AA$1,K26=$AA$3),"",$AA$7)</f>
        <v>±</v>
      </c>
      <c r="K26" s="63">
        <v>2</v>
      </c>
      <c r="L26" s="48" t="str">
        <f t="shared" si="46"/>
        <v>°C</v>
      </c>
      <c r="M26" s="49">
        <v>1.7</v>
      </c>
      <c r="N26" s="48" t="str">
        <f>+IF($G26="","",$G26)</f>
        <v>°C</v>
      </c>
      <c r="O26" s="41" t="str">
        <f t="shared" ref="O26:O27" si="72">IF(F26="","","-")</f>
        <v>-</v>
      </c>
      <c r="P26" s="56">
        <v>1.7</v>
      </c>
      <c r="Q26" s="50" t="str">
        <f>+IF($G26="","",$G26)</f>
        <v>°C</v>
      </c>
      <c r="R26" s="59">
        <v>-5</v>
      </c>
      <c r="S26" s="48" t="str">
        <f>+IF($G26="","",$G26)</f>
        <v>°C</v>
      </c>
      <c r="T26" s="41" t="str">
        <f>IF($F26="","","-")</f>
        <v>-</v>
      </c>
      <c r="U26" s="60">
        <v>5</v>
      </c>
      <c r="V26" s="50" t="str">
        <f>+IF($G26="","",$G26)</f>
        <v>°C</v>
      </c>
      <c r="W26" s="53" t="str">
        <f t="shared" ref="W26:W27" si="73">IF(F26="","",IF(AND(M26&gt;=R26,P26&lt;=U26),$AA$4,$AA$5))</f>
        <v>Apto</v>
      </c>
      <c r="X26" s="263"/>
      <c r="Y26" s="266"/>
      <c r="Z26" s="269"/>
    </row>
    <row r="27" spans="1:32" ht="24.95" customHeight="1" x14ac:dyDescent="0.2">
      <c r="A27" s="273"/>
      <c r="B27" s="276"/>
      <c r="C27" s="267"/>
      <c r="D27" s="264"/>
      <c r="E27" s="264"/>
      <c r="F27" s="62">
        <v>180</v>
      </c>
      <c r="G27" s="63" t="s">
        <v>32</v>
      </c>
      <c r="H27" s="64">
        <v>-1.7</v>
      </c>
      <c r="I27" s="46" t="str">
        <f t="shared" ref="I27" si="74">+IF(G27="","",$G27)</f>
        <v>°C</v>
      </c>
      <c r="J27" s="47" t="str">
        <f t="shared" si="71"/>
        <v>±</v>
      </c>
      <c r="K27" s="63">
        <v>2.4</v>
      </c>
      <c r="L27" s="48" t="str">
        <f t="shared" si="46"/>
        <v>°C</v>
      </c>
      <c r="M27" s="49">
        <v>3.5</v>
      </c>
      <c r="N27" s="48" t="str">
        <f t="shared" si="50"/>
        <v>°C</v>
      </c>
      <c r="O27" s="41" t="str">
        <f t="shared" si="72"/>
        <v>-</v>
      </c>
      <c r="P27" s="56">
        <v>3.5</v>
      </c>
      <c r="Q27" s="50" t="str">
        <f t="shared" si="51"/>
        <v>°C</v>
      </c>
      <c r="R27" s="59">
        <v>-5</v>
      </c>
      <c r="S27" s="48" t="str">
        <f t="shared" si="52"/>
        <v>°C</v>
      </c>
      <c r="T27" s="41" t="str">
        <f t="shared" si="53"/>
        <v>-</v>
      </c>
      <c r="U27" s="60">
        <v>5</v>
      </c>
      <c r="V27" s="50" t="str">
        <f t="shared" si="54"/>
        <v>°C</v>
      </c>
      <c r="W27" s="53" t="str">
        <f t="shared" si="73"/>
        <v>Apto</v>
      </c>
      <c r="X27" s="264"/>
      <c r="Y27" s="267"/>
      <c r="Z27" s="270"/>
    </row>
    <row r="28" spans="1:32" s="11" customFormat="1" ht="27.95" customHeight="1" x14ac:dyDescent="0.25">
      <c r="A28" s="182" t="s">
        <v>22</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B28" s="11">
        <v>399.97</v>
      </c>
      <c r="AC28" s="11">
        <v>399.98</v>
      </c>
      <c r="AD28" s="11">
        <v>399.97</v>
      </c>
      <c r="AE28" s="61">
        <f t="shared" ref="AE28" si="75">+STDEVA(AB28:AD28)</f>
        <v>5.773502691891007E-3</v>
      </c>
      <c r="AF28" s="1"/>
    </row>
  </sheetData>
  <sheetProtection algorithmName="SHA-512" hashValue="NxERhycPqdC0RNEPh1D61k+cYbShTYoz5CytysruWzBzXX3EWOkCB+pPyXAaAR8bXlmj4beq25K4c4KXOmWOfA==" saltValue="YxJoKVlE57kG1DHgAb1u4w==" spinCount="100000" sheet="1" objects="1" scenarios="1"/>
  <mergeCells count="70">
    <mergeCell ref="X16:X18"/>
    <mergeCell ref="Y16:Y18"/>
    <mergeCell ref="Z16:Z18"/>
    <mergeCell ref="A16:A18"/>
    <mergeCell ref="B16:B18"/>
    <mergeCell ref="C16:C18"/>
    <mergeCell ref="D16:D18"/>
    <mergeCell ref="E16:E18"/>
    <mergeCell ref="Z13:Z15"/>
    <mergeCell ref="C13:C15"/>
    <mergeCell ref="D13:D15"/>
    <mergeCell ref="E13:E15"/>
    <mergeCell ref="X13:X15"/>
    <mergeCell ref="Y13:Y15"/>
    <mergeCell ref="X10:X12"/>
    <mergeCell ref="Y10:Y12"/>
    <mergeCell ref="Z10:Z12"/>
    <mergeCell ref="A28:Z28"/>
    <mergeCell ref="Z7:Z8"/>
    <mergeCell ref="F8:G8"/>
    <mergeCell ref="H8:I8"/>
    <mergeCell ref="J8:L8"/>
    <mergeCell ref="M8:Q8"/>
    <mergeCell ref="A10:A12"/>
    <mergeCell ref="B10:B12"/>
    <mergeCell ref="C10:C12"/>
    <mergeCell ref="D10:D12"/>
    <mergeCell ref="E10:E12"/>
    <mergeCell ref="A13:A15"/>
    <mergeCell ref="B13:B15"/>
    <mergeCell ref="B6:T6"/>
    <mergeCell ref="U6:W6"/>
    <mergeCell ref="X6:Z6"/>
    <mergeCell ref="A7:A8"/>
    <mergeCell ref="B7:D7"/>
    <mergeCell ref="E7:E8"/>
    <mergeCell ref="F7:Q7"/>
    <mergeCell ref="R7:V8"/>
    <mergeCell ref="W7:W8"/>
    <mergeCell ref="X7:Y7"/>
    <mergeCell ref="A5:Z5"/>
    <mergeCell ref="A1:A4"/>
    <mergeCell ref="B1:Z2"/>
    <mergeCell ref="B3:W3"/>
    <mergeCell ref="X3:Z3"/>
    <mergeCell ref="B4:Z4"/>
    <mergeCell ref="X19:X21"/>
    <mergeCell ref="Y19:Y21"/>
    <mergeCell ref="Z19:Z21"/>
    <mergeCell ref="A22:A24"/>
    <mergeCell ref="B22:B24"/>
    <mergeCell ref="C22:C24"/>
    <mergeCell ref="D22:D24"/>
    <mergeCell ref="E22:E24"/>
    <mergeCell ref="X22:X24"/>
    <mergeCell ref="Y22:Y24"/>
    <mergeCell ref="Z22:Z24"/>
    <mergeCell ref="A19:A21"/>
    <mergeCell ref="B19:B21"/>
    <mergeCell ref="C19:C21"/>
    <mergeCell ref="D19:D21"/>
    <mergeCell ref="E19:E21"/>
    <mergeCell ref="X25:X27"/>
    <mergeCell ref="Y25:Y27"/>
    <mergeCell ref="Z25:Z27"/>
    <mergeCell ref="A25:A27"/>
    <mergeCell ref="B25:B27"/>
    <mergeCell ref="C25:C27"/>
    <mergeCell ref="D25:D27"/>
    <mergeCell ref="E25:E27"/>
  </mergeCells>
  <dataValidations count="1">
    <dataValidation type="list" allowBlank="1" showInputMessage="1" showErrorMessage="1" sqref="A9:A10 A13 A16 A19 A22 A25" xr:uid="{00000000-0002-0000-0400-000000000000}">
      <formula1>$AA$1:$AA$3</formula1>
    </dataValidation>
  </dataValidations>
  <printOptions horizontalCentered="1"/>
  <pageMargins left="0.59055118110236227" right="0.19685039370078741" top="0" bottom="0" header="0" footer="0.19685039370078741"/>
  <pageSetup paperSize="156" scale="61" orientation="landscape" r:id="rId1"/>
  <headerFooter scaleWithDoc="0">
    <oddFooter>&amp;L&amp;6Calle 26 No. 57-41 Torre 8 Piso 8 CEMSA - CP: 1113111            
Pbx: 3779555  - Información: Línea 195     
www.umv.gov.co111311&amp;C&amp;6Página 1 de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AO29"/>
  <sheetViews>
    <sheetView showGridLines="0" tabSelected="1" view="pageLayout" topLeftCell="M16" zoomScaleNormal="100" zoomScaleSheetLayoutView="100" workbookViewId="0">
      <selection activeCell="A23" sqref="A23:XFD25"/>
    </sheetView>
  </sheetViews>
  <sheetFormatPr baseColWidth="10" defaultRowHeight="12.75" x14ac:dyDescent="0.2"/>
  <cols>
    <col min="1" max="2" width="12.7109375" style="1" customWidth="1"/>
    <col min="3" max="3" width="13.28515625" style="1" customWidth="1"/>
    <col min="4" max="4" width="11.42578125" style="1" customWidth="1"/>
    <col min="5" max="7" width="9.7109375" style="1" customWidth="1"/>
    <col min="8" max="8" width="12.140625" style="1" bestFit="1" customWidth="1"/>
    <col min="9" max="9" width="12.42578125" style="1" customWidth="1"/>
    <col min="10" max="10" width="10.42578125" style="1" customWidth="1"/>
    <col min="11" max="14" width="13.7109375" style="1" customWidth="1"/>
    <col min="15" max="15" width="7.7109375" style="1" customWidth="1"/>
    <col min="16" max="16" width="4.7109375" style="1" customWidth="1"/>
    <col min="17" max="17" width="6.7109375" style="1" customWidth="1"/>
    <col min="18" max="18" width="3.7109375" style="1" customWidth="1"/>
    <col min="19" max="19" width="4.7109375" style="1" customWidth="1"/>
    <col min="20" max="20" width="5.7109375" style="1" customWidth="1"/>
    <col min="21" max="21" width="3.7109375" style="1" customWidth="1"/>
    <col min="22" max="22" width="5.7109375" style="1" customWidth="1"/>
    <col min="23" max="23" width="3.7109375" style="1" customWidth="1"/>
    <col min="24" max="24" width="1.7109375" style="1" customWidth="1"/>
    <col min="25" max="25" width="5.7109375" style="1" customWidth="1"/>
    <col min="26" max="26" width="3.7109375" style="1" customWidth="1"/>
    <col min="27" max="27" width="5.7109375" style="1" customWidth="1"/>
    <col min="28" max="28" width="3.7109375" style="1" customWidth="1"/>
    <col min="29" max="29" width="1.7109375" style="1" customWidth="1"/>
    <col min="30" max="30" width="5.7109375" style="1" customWidth="1"/>
    <col min="31" max="31" width="3.7109375" style="1" customWidth="1"/>
    <col min="32" max="33" width="10.7109375" style="1" customWidth="1"/>
    <col min="34" max="34" width="9.7109375" style="1" customWidth="1"/>
    <col min="35" max="35" width="20.7109375" style="1" customWidth="1"/>
    <col min="36" max="36" width="13.42578125" style="1" hidden="1" customWidth="1"/>
    <col min="37" max="41" width="0" style="1" hidden="1" customWidth="1"/>
    <col min="42" max="16384" width="11.42578125" style="1"/>
  </cols>
  <sheetData>
    <row r="1" spans="1:41" ht="18" customHeight="1" x14ac:dyDescent="0.2">
      <c r="A1" s="280"/>
      <c r="B1" s="281" t="s">
        <v>69</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3"/>
      <c r="AJ1" s="33" t="s">
        <v>70</v>
      </c>
      <c r="AO1" s="1" t="s">
        <v>156</v>
      </c>
    </row>
    <row r="2" spans="1:41" ht="18" customHeight="1" x14ac:dyDescent="0.2">
      <c r="A2" s="280"/>
      <c r="B2" s="320"/>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2"/>
      <c r="AJ2" s="33" t="s">
        <v>71</v>
      </c>
      <c r="AO2" s="1" t="s">
        <v>157</v>
      </c>
    </row>
    <row r="3" spans="1:41" ht="18" customHeight="1" x14ac:dyDescent="0.2">
      <c r="A3" s="280"/>
      <c r="B3" s="242" t="s">
        <v>62</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243"/>
      <c r="AG3" s="241" t="s">
        <v>102</v>
      </c>
      <c r="AH3" s="241"/>
      <c r="AI3" s="241"/>
      <c r="AJ3" s="33" t="s">
        <v>72</v>
      </c>
    </row>
    <row r="4" spans="1:41" ht="18" customHeight="1" x14ac:dyDescent="0.2">
      <c r="A4" s="280"/>
      <c r="B4" s="242" t="s">
        <v>175</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243"/>
      <c r="AJ4" s="34" t="s">
        <v>74</v>
      </c>
    </row>
    <row r="5" spans="1:41" ht="19.5" customHeight="1" x14ac:dyDescent="0.2">
      <c r="A5" s="277" t="s">
        <v>75</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9"/>
      <c r="AJ5" s="34" t="s">
        <v>76</v>
      </c>
    </row>
    <row r="6" spans="1:41" ht="23.25" customHeight="1" x14ac:dyDescent="0.2">
      <c r="A6" s="301" t="s">
        <v>167</v>
      </c>
      <c r="B6" s="302"/>
      <c r="C6" s="287"/>
      <c r="D6" s="287"/>
      <c r="E6" s="287"/>
      <c r="F6" s="287"/>
      <c r="G6" s="318" t="s">
        <v>13</v>
      </c>
      <c r="H6" s="319"/>
      <c r="I6" s="287"/>
      <c r="J6" s="287"/>
      <c r="K6" s="287"/>
      <c r="L6" s="287"/>
      <c r="M6" s="287"/>
      <c r="N6" s="289"/>
      <c r="O6" s="318" t="s">
        <v>16</v>
      </c>
      <c r="P6" s="319"/>
      <c r="Q6" s="319"/>
      <c r="R6" s="319"/>
      <c r="S6" s="287"/>
      <c r="T6" s="287"/>
      <c r="U6" s="287"/>
      <c r="V6" s="287"/>
      <c r="W6" s="287"/>
      <c r="X6" s="287"/>
      <c r="Y6" s="287"/>
      <c r="Z6" s="287"/>
      <c r="AA6" s="289"/>
      <c r="AB6" s="318" t="s">
        <v>169</v>
      </c>
      <c r="AC6" s="319"/>
      <c r="AD6" s="319"/>
      <c r="AE6" s="319"/>
      <c r="AF6" s="324"/>
      <c r="AG6" s="324"/>
      <c r="AH6" s="324"/>
      <c r="AI6" s="324"/>
      <c r="AJ6" s="34" t="str">
        <f>+S9</f>
        <v>INCERTIDUMBRE</v>
      </c>
    </row>
    <row r="7" spans="1:41" ht="23.25" customHeight="1" x14ac:dyDescent="0.2">
      <c r="A7" s="302" t="s">
        <v>78</v>
      </c>
      <c r="B7" s="302"/>
      <c r="C7" s="287"/>
      <c r="D7" s="287"/>
      <c r="E7" s="287"/>
      <c r="F7" s="289"/>
      <c r="G7" s="318" t="s">
        <v>18</v>
      </c>
      <c r="H7" s="319"/>
      <c r="I7" s="287"/>
      <c r="J7" s="287"/>
      <c r="K7" s="287"/>
      <c r="L7" s="287"/>
      <c r="M7" s="287"/>
      <c r="N7" s="289"/>
      <c r="O7" s="318" t="s">
        <v>168</v>
      </c>
      <c r="P7" s="319"/>
      <c r="Q7" s="319"/>
      <c r="R7" s="319"/>
      <c r="S7" s="287"/>
      <c r="T7" s="287"/>
      <c r="U7" s="287"/>
      <c r="V7" s="287"/>
      <c r="W7" s="287"/>
      <c r="X7" s="287"/>
      <c r="Y7" s="287"/>
      <c r="Z7" s="287"/>
      <c r="AA7" s="289"/>
      <c r="AB7" s="318" t="s">
        <v>170</v>
      </c>
      <c r="AC7" s="319"/>
      <c r="AD7" s="319"/>
      <c r="AE7" s="319"/>
      <c r="AF7" s="325"/>
      <c r="AG7" s="325"/>
      <c r="AH7" s="325"/>
      <c r="AI7" s="326"/>
      <c r="AJ7" s="34"/>
    </row>
    <row r="8" spans="1:41" ht="24" customHeight="1" x14ac:dyDescent="0.2">
      <c r="A8" s="309" t="s">
        <v>63</v>
      </c>
      <c r="B8" s="303" t="s">
        <v>158</v>
      </c>
      <c r="C8" s="306" t="s">
        <v>162</v>
      </c>
      <c r="D8" s="307"/>
      <c r="E8" s="307"/>
      <c r="F8" s="307"/>
      <c r="G8" s="307"/>
      <c r="H8" s="307"/>
      <c r="I8" s="307"/>
      <c r="J8" s="308"/>
      <c r="K8" s="298" t="s">
        <v>172</v>
      </c>
      <c r="L8" s="298" t="s">
        <v>164</v>
      </c>
      <c r="M8" s="298" t="s">
        <v>171</v>
      </c>
      <c r="N8" s="298" t="s">
        <v>174</v>
      </c>
      <c r="O8" s="297" t="s">
        <v>81</v>
      </c>
      <c r="P8" s="297"/>
      <c r="Q8" s="297"/>
      <c r="R8" s="297"/>
      <c r="S8" s="297"/>
      <c r="T8" s="297"/>
      <c r="U8" s="297"/>
      <c r="V8" s="297"/>
      <c r="W8" s="297"/>
      <c r="X8" s="297"/>
      <c r="Y8" s="297"/>
      <c r="Z8" s="297"/>
      <c r="AA8" s="297" t="s">
        <v>82</v>
      </c>
      <c r="AB8" s="297"/>
      <c r="AC8" s="297"/>
      <c r="AD8" s="297"/>
      <c r="AE8" s="297"/>
      <c r="AF8" s="297" t="s">
        <v>83</v>
      </c>
      <c r="AG8" s="310" t="s">
        <v>84</v>
      </c>
      <c r="AH8" s="311"/>
      <c r="AI8" s="297" t="s">
        <v>34</v>
      </c>
      <c r="AJ8" s="36" t="s">
        <v>85</v>
      </c>
    </row>
    <row r="9" spans="1:41" ht="24" customHeight="1" x14ac:dyDescent="0.2">
      <c r="A9" s="309"/>
      <c r="B9" s="304"/>
      <c r="C9" s="316" t="s">
        <v>79</v>
      </c>
      <c r="D9" s="317"/>
      <c r="E9" s="306" t="s">
        <v>66</v>
      </c>
      <c r="F9" s="307"/>
      <c r="G9" s="308"/>
      <c r="H9" s="298" t="s">
        <v>165</v>
      </c>
      <c r="I9" s="298" t="s">
        <v>166</v>
      </c>
      <c r="J9" s="298" t="s">
        <v>161</v>
      </c>
      <c r="K9" s="299"/>
      <c r="L9" s="299"/>
      <c r="M9" s="299"/>
      <c r="N9" s="299"/>
      <c r="O9" s="310" t="s">
        <v>87</v>
      </c>
      <c r="P9" s="311"/>
      <c r="Q9" s="310" t="s">
        <v>88</v>
      </c>
      <c r="R9" s="311"/>
      <c r="S9" s="310" t="s">
        <v>89</v>
      </c>
      <c r="T9" s="314"/>
      <c r="U9" s="311"/>
      <c r="V9" s="310" t="s">
        <v>90</v>
      </c>
      <c r="W9" s="314"/>
      <c r="X9" s="314"/>
      <c r="Y9" s="314"/>
      <c r="Z9" s="311"/>
      <c r="AA9" s="297"/>
      <c r="AB9" s="297"/>
      <c r="AC9" s="297"/>
      <c r="AD9" s="297"/>
      <c r="AE9" s="297"/>
      <c r="AF9" s="297"/>
      <c r="AG9" s="312"/>
      <c r="AH9" s="313"/>
      <c r="AI9" s="297"/>
      <c r="AJ9" s="36"/>
    </row>
    <row r="10" spans="1:41" ht="24" customHeight="1" x14ac:dyDescent="0.2">
      <c r="A10" s="309"/>
      <c r="B10" s="305"/>
      <c r="C10" s="83" t="s">
        <v>159</v>
      </c>
      <c r="D10" s="83" t="s">
        <v>163</v>
      </c>
      <c r="E10" s="84" t="s">
        <v>173</v>
      </c>
      <c r="F10" s="84" t="s">
        <v>63</v>
      </c>
      <c r="G10" s="84" t="s">
        <v>160</v>
      </c>
      <c r="H10" s="300"/>
      <c r="I10" s="300"/>
      <c r="J10" s="300"/>
      <c r="K10" s="300"/>
      <c r="L10" s="300"/>
      <c r="M10" s="300"/>
      <c r="N10" s="300"/>
      <c r="O10" s="312"/>
      <c r="P10" s="313"/>
      <c r="Q10" s="312"/>
      <c r="R10" s="313"/>
      <c r="S10" s="312"/>
      <c r="T10" s="315"/>
      <c r="U10" s="313"/>
      <c r="V10" s="312"/>
      <c r="W10" s="315"/>
      <c r="X10" s="315"/>
      <c r="Y10" s="315"/>
      <c r="Z10" s="313"/>
      <c r="AA10" s="297"/>
      <c r="AB10" s="297"/>
      <c r="AC10" s="297"/>
      <c r="AD10" s="297"/>
      <c r="AE10" s="297"/>
      <c r="AF10" s="297"/>
      <c r="AG10" s="84" t="s">
        <v>91</v>
      </c>
      <c r="AH10" s="84" t="s">
        <v>66</v>
      </c>
      <c r="AI10" s="297"/>
    </row>
    <row r="11" spans="1:41" ht="24.95" customHeight="1" x14ac:dyDescent="0.2">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row>
    <row r="12" spans="1:41" ht="24.95" customHeight="1" x14ac:dyDescent="0.2">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row>
    <row r="13" spans="1:41" ht="24.95" customHeight="1" x14ac:dyDescent="0.2">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row>
    <row r="14" spans="1:41" ht="24.95" customHeight="1" x14ac:dyDescent="0.2">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row>
    <row r="15" spans="1:41" ht="24.95" customHeight="1" x14ac:dyDescent="0.2">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row>
    <row r="16" spans="1:41" ht="24.95" customHeight="1" x14ac:dyDescent="0.2">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row>
    <row r="17" spans="1:41" ht="24.95" customHeight="1" x14ac:dyDescent="0.2">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row>
    <row r="18" spans="1:41" ht="24.95" customHeight="1" x14ac:dyDescent="0.2">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row>
    <row r="19" spans="1:41" ht="24.95" customHeight="1" x14ac:dyDescent="0.2">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row>
    <row r="20" spans="1:41" ht="24.95" customHeight="1" x14ac:dyDescent="0.2">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row>
    <row r="21" spans="1:41" ht="24.95" customHeight="1" x14ac:dyDescent="0.2">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row>
    <row r="22" spans="1:41" ht="24.95" customHeight="1" x14ac:dyDescent="0.2">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row>
    <row r="23" spans="1:41" ht="24.95" customHeight="1" x14ac:dyDescent="0.2">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row>
    <row r="24" spans="1:41" ht="24.9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row>
    <row r="25" spans="1:41" ht="24.95" customHeight="1" x14ac:dyDescent="0.2">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row>
    <row r="26" spans="1:41" ht="24.95" customHeight="1" x14ac:dyDescent="0.2">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row>
    <row r="27" spans="1:41" ht="24.95" customHeight="1" x14ac:dyDescent="0.2">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row>
    <row r="28" spans="1:41" ht="24.95" customHeight="1" x14ac:dyDescent="0.2">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row>
    <row r="29" spans="1:41" s="11" customFormat="1" ht="33.75" customHeight="1" x14ac:dyDescent="0.25">
      <c r="A29" s="182" t="s">
        <v>22</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K29" s="11">
        <v>399.97</v>
      </c>
      <c r="AL29" s="11">
        <v>399.98</v>
      </c>
      <c r="AM29" s="11">
        <v>399.97</v>
      </c>
      <c r="AN29" s="61">
        <f t="shared" ref="AN29" si="0">+STDEVA(AK29:AM29)</f>
        <v>5.773502691891007E-3</v>
      </c>
      <c r="AO29" s="1"/>
    </row>
  </sheetData>
  <sheetProtection algorithmName="SHA-512" hashValue="TWBxwzChgAIKxQG2TpOCa8dX95DeNIlPrlhKNFqPpPUgOgkpF7jjXwOiU67eI212Tv/ZFHAyVUj/h1NRngsWeg==" saltValue="j9HWAOKncFjnEMLtiYhPNg==" spinCount="100000" sheet="1" formatCells="0" formatColumns="0" formatRows="0" insertColumns="0" insertRows="0" insertHyperlinks="0" deleteColumns="0" deleteRows="0"/>
  <mergeCells count="44">
    <mergeCell ref="C6:F6"/>
    <mergeCell ref="G6:H6"/>
    <mergeCell ref="O6:R6"/>
    <mergeCell ref="O7:R7"/>
    <mergeCell ref="AB7:AE7"/>
    <mergeCell ref="I6:N6"/>
    <mergeCell ref="I7:N7"/>
    <mergeCell ref="AF6:AI6"/>
    <mergeCell ref="AF7:AI7"/>
    <mergeCell ref="S6:AA6"/>
    <mergeCell ref="S7:AA7"/>
    <mergeCell ref="AB6:AE6"/>
    <mergeCell ref="A29:AI29"/>
    <mergeCell ref="B8:B10"/>
    <mergeCell ref="E9:G9"/>
    <mergeCell ref="H9:H10"/>
    <mergeCell ref="A8:A10"/>
    <mergeCell ref="M8:M10"/>
    <mergeCell ref="AG8:AH9"/>
    <mergeCell ref="L8:L10"/>
    <mergeCell ref="I9:I10"/>
    <mergeCell ref="N8:N10"/>
    <mergeCell ref="S9:U10"/>
    <mergeCell ref="V9:Z10"/>
    <mergeCell ref="O9:P10"/>
    <mergeCell ref="Q9:R10"/>
    <mergeCell ref="J9:J10"/>
    <mergeCell ref="C8:J8"/>
    <mergeCell ref="A1:A4"/>
    <mergeCell ref="AG3:AI3"/>
    <mergeCell ref="A5:AI5"/>
    <mergeCell ref="AI8:AI10"/>
    <mergeCell ref="K8:K10"/>
    <mergeCell ref="O8:Z8"/>
    <mergeCell ref="AA8:AE10"/>
    <mergeCell ref="AF8:AF10"/>
    <mergeCell ref="A6:B6"/>
    <mergeCell ref="A7:B7"/>
    <mergeCell ref="C9:D9"/>
    <mergeCell ref="C7:F7"/>
    <mergeCell ref="G7:H7"/>
    <mergeCell ref="B1:AI2"/>
    <mergeCell ref="B3:AF3"/>
    <mergeCell ref="B4:AI4"/>
  </mergeCells>
  <dataValidations count="1">
    <dataValidation type="list" allowBlank="1" showInputMessage="1" showErrorMessage="1" sqref="A11" xr:uid="{00000000-0002-0000-0500-000000000000}">
      <formula1>$AJ$1:$AJ$3</formula1>
    </dataValidation>
  </dataValidations>
  <printOptions horizontalCentered="1"/>
  <pageMargins left="0.59055118110236227" right="0.19685039370078741" top="0" bottom="0" header="0" footer="0"/>
  <pageSetup paperSize="5" scale="87" orientation="landscape" r:id="rId1"/>
  <headerFooter scaleWithDoc="0">
    <oddFooter>&amp;L&amp;6Calle 26 No.69-76 Edificio Elemento Torre 1, Piso 3 – C.P. 111071
PBX: 3779555 – Información: Línea 195
www.umv.gov.co&amp;C&amp;6GLAB-FM-111
Página 1 de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N28"/>
  <sheetViews>
    <sheetView showGridLines="0" zoomScaleNormal="100" zoomScaleSheetLayoutView="100" workbookViewId="0">
      <selection activeCell="V9" sqref="V9:Z10"/>
    </sheetView>
  </sheetViews>
  <sheetFormatPr baseColWidth="10" defaultColWidth="8" defaultRowHeight="12.75" x14ac:dyDescent="0.25"/>
  <cols>
    <col min="1" max="6" width="8.42578125" style="65" customWidth="1"/>
    <col min="7" max="7" width="7.5703125" style="65" customWidth="1"/>
    <col min="8" max="8" width="9" style="65" customWidth="1"/>
    <col min="9" max="9" width="13.5703125" style="65" customWidth="1"/>
    <col min="10" max="10" width="8.42578125" style="65" customWidth="1"/>
    <col min="11" max="11" width="9" style="65" bestFit="1" customWidth="1"/>
    <col min="12" max="16384" width="8" style="65"/>
  </cols>
  <sheetData>
    <row r="1" spans="1:14" ht="33.75" customHeight="1" x14ac:dyDescent="0.25">
      <c r="A1" s="367"/>
      <c r="B1" s="368"/>
      <c r="C1" s="373" t="s">
        <v>115</v>
      </c>
      <c r="D1" s="373"/>
      <c r="E1" s="373"/>
      <c r="F1" s="373"/>
      <c r="G1" s="373"/>
      <c r="H1" s="373"/>
      <c r="I1" s="373"/>
      <c r="J1" s="373"/>
    </row>
    <row r="2" spans="1:14" ht="15.95" customHeight="1" x14ac:dyDescent="0.25">
      <c r="A2" s="369"/>
      <c r="B2" s="370"/>
      <c r="C2" s="374" t="s">
        <v>116</v>
      </c>
      <c r="D2" s="374"/>
      <c r="E2" s="374"/>
      <c r="F2" s="374"/>
      <c r="G2" s="374"/>
      <c r="H2" s="374" t="s">
        <v>117</v>
      </c>
      <c r="I2" s="374"/>
      <c r="J2" s="374"/>
    </row>
    <row r="3" spans="1:14" ht="15.95" customHeight="1" x14ac:dyDescent="0.25">
      <c r="A3" s="371"/>
      <c r="B3" s="372"/>
      <c r="C3" s="374" t="s">
        <v>114</v>
      </c>
      <c r="D3" s="374"/>
      <c r="E3" s="374"/>
      <c r="F3" s="374"/>
      <c r="G3" s="374"/>
      <c r="H3" s="374"/>
      <c r="I3" s="374"/>
      <c r="J3" s="374"/>
    </row>
    <row r="4" spans="1:14" ht="20.100000000000001" customHeight="1" x14ac:dyDescent="0.25">
      <c r="A4" s="364" t="s">
        <v>75</v>
      </c>
      <c r="B4" s="365"/>
      <c r="C4" s="365"/>
      <c r="D4" s="365"/>
      <c r="E4" s="365"/>
      <c r="F4" s="365"/>
      <c r="G4" s="365"/>
      <c r="H4" s="365"/>
      <c r="I4" s="365"/>
      <c r="J4" s="366"/>
    </row>
    <row r="5" spans="1:14" ht="24.95" customHeight="1" x14ac:dyDescent="0.25">
      <c r="A5" s="66" t="s">
        <v>77</v>
      </c>
      <c r="B5" s="357" t="str">
        <f>+'[1]HOJ. VID - 1'!B5:F5</f>
        <v>HORNO ELECTRICO</v>
      </c>
      <c r="C5" s="357"/>
      <c r="D5" s="357"/>
      <c r="E5" s="357"/>
      <c r="F5" s="357"/>
      <c r="G5" s="358" t="s">
        <v>78</v>
      </c>
      <c r="H5" s="358"/>
      <c r="I5" s="357" t="str">
        <f>+'[1]HOJ. VID - 1'!I5:M5</f>
        <v>HORN 07</v>
      </c>
      <c r="J5" s="359"/>
    </row>
    <row r="6" spans="1:14" ht="24.95" customHeight="1" x14ac:dyDescent="0.25">
      <c r="A6" s="360" t="s">
        <v>118</v>
      </c>
      <c r="B6" s="358"/>
      <c r="C6" s="358"/>
      <c r="D6" s="358"/>
      <c r="E6" s="358"/>
      <c r="F6" s="358"/>
      <c r="G6" s="361">
        <v>5</v>
      </c>
      <c r="H6" s="361"/>
      <c r="I6" s="362" t="s">
        <v>32</v>
      </c>
      <c r="J6" s="363"/>
    </row>
    <row r="7" spans="1:14" ht="20.100000000000001" customHeight="1" x14ac:dyDescent="0.25">
      <c r="A7" s="349" t="s">
        <v>119</v>
      </c>
      <c r="B7" s="349"/>
      <c r="C7" s="349"/>
      <c r="D7" s="349"/>
      <c r="E7" s="349"/>
      <c r="F7" s="349"/>
      <c r="G7" s="349"/>
      <c r="H7" s="349"/>
      <c r="I7" s="349"/>
      <c r="J7" s="349"/>
    </row>
    <row r="8" spans="1:14" ht="24.95" customHeight="1" x14ac:dyDescent="0.25">
      <c r="A8" s="350" t="s">
        <v>120</v>
      </c>
      <c r="B8" s="351"/>
      <c r="C8" s="351"/>
      <c r="D8" s="351"/>
      <c r="E8" s="352"/>
      <c r="F8" s="350" t="s">
        <v>121</v>
      </c>
      <c r="G8" s="351"/>
      <c r="H8" s="351"/>
      <c r="I8" s="351"/>
      <c r="J8" s="352"/>
    </row>
    <row r="9" spans="1:14" ht="24.95" customHeight="1" x14ac:dyDescent="0.25">
      <c r="A9" s="353" t="s">
        <v>122</v>
      </c>
      <c r="B9" s="354"/>
      <c r="C9" s="354"/>
      <c r="D9" s="355" t="s">
        <v>133</v>
      </c>
      <c r="E9" s="356"/>
      <c r="F9" s="353" t="s">
        <v>122</v>
      </c>
      <c r="G9" s="354"/>
      <c r="H9" s="354"/>
      <c r="I9" s="355" t="s">
        <v>140</v>
      </c>
      <c r="J9" s="356"/>
    </row>
    <row r="10" spans="1:14" ht="24.95" customHeight="1" x14ac:dyDescent="0.25">
      <c r="A10" s="328" t="s">
        <v>123</v>
      </c>
      <c r="B10" s="329"/>
      <c r="C10" s="329"/>
      <c r="D10" s="330">
        <v>44313</v>
      </c>
      <c r="E10" s="331"/>
      <c r="F10" s="328" t="s">
        <v>123</v>
      </c>
      <c r="G10" s="329"/>
      <c r="H10" s="329"/>
      <c r="I10" s="330">
        <v>44677</v>
      </c>
      <c r="J10" s="331"/>
      <c r="K10" s="67"/>
      <c r="L10" s="65">
        <f>+DATEDIF($D$10,$I$10,"M")</f>
        <v>11</v>
      </c>
    </row>
    <row r="11" spans="1:14" ht="20.100000000000001" customHeight="1" x14ac:dyDescent="0.25">
      <c r="A11" s="332" t="s">
        <v>87</v>
      </c>
      <c r="B11" s="332"/>
      <c r="C11" s="332" t="s">
        <v>124</v>
      </c>
      <c r="D11" s="332"/>
      <c r="E11" s="332"/>
      <c r="F11" s="332"/>
      <c r="G11" s="332" t="s">
        <v>125</v>
      </c>
      <c r="H11" s="332"/>
      <c r="I11" s="332" t="s">
        <v>126</v>
      </c>
      <c r="J11" s="332"/>
      <c r="K11" s="68"/>
      <c r="L11" s="68"/>
    </row>
    <row r="12" spans="1:14" ht="20.100000000000001" customHeight="1" x14ac:dyDescent="0.25">
      <c r="A12" s="333"/>
      <c r="B12" s="333"/>
      <c r="C12" s="332" t="s">
        <v>120</v>
      </c>
      <c r="D12" s="332"/>
      <c r="E12" s="332" t="s">
        <v>121</v>
      </c>
      <c r="F12" s="332"/>
      <c r="G12" s="332"/>
      <c r="H12" s="332"/>
      <c r="I12" s="332"/>
      <c r="J12" s="332"/>
      <c r="K12" s="69"/>
      <c r="L12" s="69"/>
      <c r="M12" s="69"/>
      <c r="N12" s="70"/>
    </row>
    <row r="13" spans="1:14" ht="20.100000000000001" customHeight="1" x14ac:dyDescent="0.25">
      <c r="A13" s="79">
        <v>60</v>
      </c>
      <c r="B13" s="80" t="str">
        <f>IF(A13="","",$I$6)</f>
        <v>°C</v>
      </c>
      <c r="C13" s="31">
        <v>-0.3</v>
      </c>
      <c r="D13" s="71" t="str">
        <f>IF(C13="","",$I$6)</f>
        <v>°C</v>
      </c>
      <c r="E13" s="30">
        <v>0.5</v>
      </c>
      <c r="F13" s="71" t="str">
        <f>IF(E13="","",$I$6)</f>
        <v>°C</v>
      </c>
      <c r="G13" s="81">
        <f>IF(A13="","",((ABS(E13-C13))/(DATEDIF($D$10,$I$10,"M"))))</f>
        <v>7.2727272727272738E-2</v>
      </c>
      <c r="H13" s="73" t="str">
        <f>IF(G13="","",CONCATENATE(F13,"/","meses"))</f>
        <v>°C/meses</v>
      </c>
      <c r="I13" s="82">
        <f>IF(G13="","",$G$6/G13)</f>
        <v>68.749999999999986</v>
      </c>
      <c r="J13" s="74" t="str">
        <f>IF(I13="","","meses")</f>
        <v>meses</v>
      </c>
      <c r="K13" s="75" t="s">
        <v>129</v>
      </c>
    </row>
    <row r="14" spans="1:14" ht="20.100000000000001" customHeight="1" x14ac:dyDescent="0.25">
      <c r="A14" s="79">
        <v>110</v>
      </c>
      <c r="B14" s="80" t="str">
        <f t="shared" ref="B14:B23" si="0">IF(A14="","",$I$6)</f>
        <v>°C</v>
      </c>
      <c r="C14" s="31">
        <v>-0.7</v>
      </c>
      <c r="D14" s="71" t="str">
        <f t="shared" ref="D14:D23" si="1">IF(C14="","",$I$6)</f>
        <v>°C</v>
      </c>
      <c r="E14" s="30">
        <v>0.5</v>
      </c>
      <c r="F14" s="71" t="str">
        <f t="shared" ref="F14:F23" si="2">IF(E14="","",$I$6)</f>
        <v>°C</v>
      </c>
      <c r="G14" s="81">
        <f t="shared" ref="G14:G23" si="3">IF(A14="","",((ABS(E14-C14))/(DATEDIF($D$10,$I$10,"M"))))</f>
        <v>0.10909090909090909</v>
      </c>
      <c r="H14" s="73" t="str">
        <f t="shared" ref="H14:H15" si="4">IF(G14="","",CONCATENATE(F14,"/","meses"))</f>
        <v>°C/meses</v>
      </c>
      <c r="I14" s="82">
        <f>IF(G14="","",$G$6/G14)</f>
        <v>45.833333333333336</v>
      </c>
      <c r="J14" s="74" t="str">
        <f>IF(I14="","","meses")</f>
        <v>meses</v>
      </c>
      <c r="K14" s="76"/>
    </row>
    <row r="15" spans="1:14" ht="20.100000000000001" customHeight="1" x14ac:dyDescent="0.25">
      <c r="A15" s="79">
        <v>180</v>
      </c>
      <c r="B15" s="80" t="str">
        <f t="shared" si="0"/>
        <v>°C</v>
      </c>
      <c r="C15" s="31">
        <v>-0.1</v>
      </c>
      <c r="D15" s="71" t="str">
        <f t="shared" si="1"/>
        <v>°C</v>
      </c>
      <c r="E15" s="30">
        <v>-0.3</v>
      </c>
      <c r="F15" s="71" t="str">
        <f>IF(E15="","",$I$6)</f>
        <v>°C</v>
      </c>
      <c r="G15" s="81">
        <f>IF(A15="","",((ABS(E15-C15))/(DATEDIF($D$10,$I$10,"M"))))</f>
        <v>1.8181818181818181E-2</v>
      </c>
      <c r="H15" s="73" t="str">
        <f t="shared" si="4"/>
        <v>°C/meses</v>
      </c>
      <c r="I15" s="82">
        <f>IF(G15="","",$G$6/G15)</f>
        <v>275</v>
      </c>
      <c r="J15" s="74" t="str">
        <f>IF(I15="","","meses")</f>
        <v>meses</v>
      </c>
      <c r="K15" s="77"/>
    </row>
    <row r="16" spans="1:14" ht="20.100000000000001" customHeight="1" x14ac:dyDescent="0.25">
      <c r="A16" s="79"/>
      <c r="B16" s="80" t="str">
        <f t="shared" si="0"/>
        <v/>
      </c>
      <c r="C16" s="28"/>
      <c r="D16" s="71" t="str">
        <f t="shared" si="1"/>
        <v/>
      </c>
      <c r="E16" s="29"/>
      <c r="F16" s="71" t="str">
        <f t="shared" si="2"/>
        <v/>
      </c>
      <c r="G16" s="72" t="str">
        <f t="shared" si="3"/>
        <v/>
      </c>
      <c r="H16" s="73"/>
      <c r="I16" s="78" t="str">
        <f t="shared" ref="I16:I23" si="5">IF(G16="","",$G$6/G16)</f>
        <v/>
      </c>
      <c r="J16" s="74" t="str">
        <f t="shared" ref="J16:J23" si="6">IF(I16="","","meses")</f>
        <v/>
      </c>
    </row>
    <row r="17" spans="1:11" ht="20.100000000000001" customHeight="1" x14ac:dyDescent="0.25">
      <c r="A17" s="79"/>
      <c r="B17" s="80" t="str">
        <f t="shared" si="0"/>
        <v/>
      </c>
      <c r="C17" s="28"/>
      <c r="D17" s="71" t="str">
        <f t="shared" si="1"/>
        <v/>
      </c>
      <c r="E17" s="29"/>
      <c r="F17" s="71" t="str">
        <f t="shared" si="2"/>
        <v/>
      </c>
      <c r="G17" s="72" t="str">
        <f t="shared" si="3"/>
        <v/>
      </c>
      <c r="H17" s="73"/>
      <c r="I17" s="78" t="str">
        <f t="shared" si="5"/>
        <v/>
      </c>
      <c r="J17" s="74" t="str">
        <f t="shared" si="6"/>
        <v/>
      </c>
    </row>
    <row r="18" spans="1:11" ht="20.100000000000001" customHeight="1" x14ac:dyDescent="0.25">
      <c r="A18" s="79"/>
      <c r="B18" s="80" t="str">
        <f t="shared" si="0"/>
        <v/>
      </c>
      <c r="C18" s="28"/>
      <c r="D18" s="71" t="str">
        <f t="shared" si="1"/>
        <v/>
      </c>
      <c r="E18" s="29"/>
      <c r="F18" s="71" t="str">
        <f t="shared" si="2"/>
        <v/>
      </c>
      <c r="G18" s="72" t="str">
        <f t="shared" si="3"/>
        <v/>
      </c>
      <c r="H18" s="73" t="str">
        <f t="shared" ref="H18:H23" si="7">IF(G18="","",CONCATENATE(F18,"/","meses"))</f>
        <v/>
      </c>
      <c r="I18" s="78" t="str">
        <f t="shared" si="5"/>
        <v/>
      </c>
      <c r="J18" s="74" t="str">
        <f t="shared" si="6"/>
        <v/>
      </c>
    </row>
    <row r="19" spans="1:11" ht="20.100000000000001" customHeight="1" x14ac:dyDescent="0.25">
      <c r="A19" s="79"/>
      <c r="B19" s="80" t="str">
        <f t="shared" si="0"/>
        <v/>
      </c>
      <c r="C19" s="28"/>
      <c r="D19" s="71" t="str">
        <f t="shared" si="1"/>
        <v/>
      </c>
      <c r="E19" s="29"/>
      <c r="F19" s="71" t="str">
        <f t="shared" si="2"/>
        <v/>
      </c>
      <c r="G19" s="72" t="str">
        <f t="shared" si="3"/>
        <v/>
      </c>
      <c r="H19" s="73" t="str">
        <f t="shared" si="7"/>
        <v/>
      </c>
      <c r="I19" s="78" t="str">
        <f t="shared" si="5"/>
        <v/>
      </c>
      <c r="J19" s="74" t="str">
        <f t="shared" si="6"/>
        <v/>
      </c>
    </row>
    <row r="20" spans="1:11" ht="20.100000000000001" customHeight="1" x14ac:dyDescent="0.25">
      <c r="A20" s="79"/>
      <c r="B20" s="80" t="str">
        <f t="shared" si="0"/>
        <v/>
      </c>
      <c r="C20" s="28"/>
      <c r="D20" s="71" t="str">
        <f t="shared" si="1"/>
        <v/>
      </c>
      <c r="E20" s="29"/>
      <c r="F20" s="71" t="str">
        <f t="shared" si="2"/>
        <v/>
      </c>
      <c r="G20" s="72" t="str">
        <f t="shared" si="3"/>
        <v/>
      </c>
      <c r="H20" s="73" t="str">
        <f t="shared" si="7"/>
        <v/>
      </c>
      <c r="I20" s="78" t="str">
        <f t="shared" si="5"/>
        <v/>
      </c>
      <c r="J20" s="74" t="str">
        <f t="shared" si="6"/>
        <v/>
      </c>
    </row>
    <row r="21" spans="1:11" ht="20.100000000000001" customHeight="1" x14ac:dyDescent="0.25">
      <c r="A21" s="79"/>
      <c r="B21" s="80" t="str">
        <f t="shared" si="0"/>
        <v/>
      </c>
      <c r="C21" s="28"/>
      <c r="D21" s="71" t="str">
        <f t="shared" si="1"/>
        <v/>
      </c>
      <c r="E21" s="29"/>
      <c r="F21" s="71" t="str">
        <f t="shared" si="2"/>
        <v/>
      </c>
      <c r="G21" s="72" t="str">
        <f t="shared" si="3"/>
        <v/>
      </c>
      <c r="H21" s="73" t="str">
        <f t="shared" si="7"/>
        <v/>
      </c>
      <c r="I21" s="78" t="str">
        <f t="shared" si="5"/>
        <v/>
      </c>
      <c r="J21" s="74" t="str">
        <f t="shared" si="6"/>
        <v/>
      </c>
    </row>
    <row r="22" spans="1:11" ht="20.100000000000001" customHeight="1" x14ac:dyDescent="0.25">
      <c r="A22" s="79"/>
      <c r="B22" s="80" t="str">
        <f t="shared" si="0"/>
        <v/>
      </c>
      <c r="C22" s="28"/>
      <c r="D22" s="71" t="str">
        <f t="shared" si="1"/>
        <v/>
      </c>
      <c r="E22" s="29"/>
      <c r="F22" s="71" t="str">
        <f t="shared" si="2"/>
        <v/>
      </c>
      <c r="G22" s="72" t="str">
        <f t="shared" si="3"/>
        <v/>
      </c>
      <c r="H22" s="73" t="str">
        <f t="shared" si="7"/>
        <v/>
      </c>
      <c r="I22" s="78" t="str">
        <f t="shared" si="5"/>
        <v/>
      </c>
      <c r="J22" s="74" t="str">
        <f t="shared" si="6"/>
        <v/>
      </c>
    </row>
    <row r="23" spans="1:11" ht="20.100000000000001" customHeight="1" x14ac:dyDescent="0.25">
      <c r="A23" s="79"/>
      <c r="B23" s="80" t="str">
        <f t="shared" si="0"/>
        <v/>
      </c>
      <c r="C23" s="28"/>
      <c r="D23" s="71" t="str">
        <f t="shared" si="1"/>
        <v/>
      </c>
      <c r="E23" s="29"/>
      <c r="F23" s="71" t="str">
        <f t="shared" si="2"/>
        <v/>
      </c>
      <c r="G23" s="72" t="str">
        <f t="shared" si="3"/>
        <v/>
      </c>
      <c r="H23" s="73" t="str">
        <f t="shared" si="7"/>
        <v/>
      </c>
      <c r="I23" s="78" t="str">
        <f t="shared" si="5"/>
        <v/>
      </c>
      <c r="J23" s="74" t="str">
        <f t="shared" si="6"/>
        <v/>
      </c>
    </row>
    <row r="24" spans="1:11" ht="20.100000000000001" customHeight="1" x14ac:dyDescent="0.25">
      <c r="A24" s="334" t="s">
        <v>127</v>
      </c>
      <c r="B24" s="335"/>
      <c r="C24" s="336"/>
      <c r="D24" s="336"/>
      <c r="E24" s="336"/>
      <c r="F24" s="336"/>
      <c r="G24" s="337">
        <f>IF(I13="","",ROUNDDOWN(MIN(I13:I23),0))</f>
        <v>45</v>
      </c>
      <c r="H24" s="337"/>
      <c r="I24" s="338" t="str">
        <f>IF(G24="","","meses")</f>
        <v>meses</v>
      </c>
      <c r="J24" s="339"/>
      <c r="K24" s="67"/>
    </row>
    <row r="25" spans="1:11" ht="20.100000000000001" customHeight="1" x14ac:dyDescent="0.25">
      <c r="A25" s="340" t="s">
        <v>128</v>
      </c>
      <c r="B25" s="341"/>
      <c r="C25" s="341"/>
      <c r="D25" s="341"/>
      <c r="E25" s="341"/>
      <c r="F25" s="341"/>
      <c r="G25" s="341"/>
      <c r="H25" s="341"/>
      <c r="I25" s="341"/>
      <c r="J25" s="342"/>
    </row>
    <row r="26" spans="1:11" ht="23.25" customHeight="1" x14ac:dyDescent="0.25">
      <c r="A26" s="343" t="str">
        <f>CONCATENATE(K13," ",G24," ",I24,K14," ",K15,".")</f>
        <v>Al calcular la deriva de los valores de referencia que se tuvieron encuenta en las calibraciones de los dos ultimos periodos, se encuentro que de continuar con el mismo comportamiento se alcanzaria el error maximo permitido en un periodo de 45 meses .</v>
      </c>
      <c r="B26" s="344"/>
      <c r="C26" s="344"/>
      <c r="D26" s="344"/>
      <c r="E26" s="344"/>
      <c r="F26" s="344"/>
      <c r="G26" s="344"/>
      <c r="H26" s="344"/>
      <c r="I26" s="344"/>
      <c r="J26" s="345"/>
    </row>
    <row r="27" spans="1:11" ht="30" customHeight="1" x14ac:dyDescent="0.25">
      <c r="A27" s="346"/>
      <c r="B27" s="347"/>
      <c r="C27" s="347"/>
      <c r="D27" s="347"/>
      <c r="E27" s="347"/>
      <c r="F27" s="347"/>
      <c r="G27" s="347"/>
      <c r="H27" s="347"/>
      <c r="I27" s="347"/>
      <c r="J27" s="348"/>
    </row>
    <row r="28" spans="1:11" ht="28.5" customHeight="1" x14ac:dyDescent="0.25">
      <c r="A28" s="327" t="s">
        <v>45</v>
      </c>
      <c r="B28" s="327"/>
      <c r="C28" s="327"/>
      <c r="D28" s="327"/>
      <c r="E28" s="327"/>
      <c r="F28" s="327"/>
      <c r="G28" s="327"/>
      <c r="H28" s="327"/>
      <c r="I28" s="327"/>
      <c r="J28" s="327"/>
    </row>
  </sheetData>
  <sheetProtection algorithmName="SHA-512" hashValue="vaMBcR2iVSf0xKajkoFzwpAnu4HLQIDjk9GwMWVPJmQYp5fbDJE/UHrP5ye1hu8O32fEhxJUy6PH4KLQLx3YVw==" saltValue="cW7lS+HXFh7g4HaTSkn0aA==" spinCount="100000" sheet="1" objects="1" scenarios="1"/>
  <mergeCells count="35">
    <mergeCell ref="A4:J4"/>
    <mergeCell ref="A1:B3"/>
    <mergeCell ref="C1:J1"/>
    <mergeCell ref="C2:G2"/>
    <mergeCell ref="H2:J2"/>
    <mergeCell ref="C3:J3"/>
    <mergeCell ref="B5:F5"/>
    <mergeCell ref="G5:H5"/>
    <mergeCell ref="I5:J5"/>
    <mergeCell ref="A6:F6"/>
    <mergeCell ref="G6:H6"/>
    <mergeCell ref="I6:J6"/>
    <mergeCell ref="A7:J7"/>
    <mergeCell ref="A8:E8"/>
    <mergeCell ref="F8:J8"/>
    <mergeCell ref="A9:C9"/>
    <mergeCell ref="D9:E9"/>
    <mergeCell ref="F9:H9"/>
    <mergeCell ref="I9:J9"/>
    <mergeCell ref="A28:J28"/>
    <mergeCell ref="A10:C10"/>
    <mergeCell ref="D10:E10"/>
    <mergeCell ref="F10:H10"/>
    <mergeCell ref="I10:J10"/>
    <mergeCell ref="A11:B12"/>
    <mergeCell ref="C11:F11"/>
    <mergeCell ref="G11:H12"/>
    <mergeCell ref="I11:J12"/>
    <mergeCell ref="C12:D12"/>
    <mergeCell ref="E12:F12"/>
    <mergeCell ref="A24:F24"/>
    <mergeCell ref="G24:H24"/>
    <mergeCell ref="I24:J24"/>
    <mergeCell ref="A25:J25"/>
    <mergeCell ref="A26:J27"/>
  </mergeCells>
  <printOptions horizontalCentered="1" verticalCentered="1"/>
  <pageMargins left="0.59055118110236227" right="0.19685039370078741" top="0.39370078740157483" bottom="0.39370078740157483" header="0" footer="0.19685039370078741"/>
  <pageSetup orientation="portrait" r:id="rId1"/>
  <headerFooter>
    <oddFooter>&amp;L&amp;"Arial,Normal"&amp;6Calle 26 No. 57-41  Torre 8 Piso 8 CEMSA - CP: 1113111            
Pbx: 3779555  - Información: Línea 195     
www.umv.gov.co111311&amp;C&amp;"Arial,Normal"&amp;6Página 1 de 1</oddFooter>
  </headerFooter>
  <ignoredErrors>
    <ignoredError sqref="D13:J2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HOJ. VID - 1</vt:lpstr>
      <vt:lpstr>HM - 2</vt:lpstr>
      <vt:lpstr>HM - 3</vt:lpstr>
      <vt:lpstr>HM - 4</vt:lpstr>
      <vt:lpstr>111-1</vt:lpstr>
      <vt:lpstr>GLAB-FM-111</vt:lpstr>
      <vt:lpstr>P-CAL 2022</vt:lpstr>
      <vt:lpstr>'111-1'!Área_de_impresión</vt:lpstr>
      <vt:lpstr>'GLAB-FM-111'!Área_de_impresión</vt:lpstr>
      <vt:lpstr>'HM - 2'!Área_de_impresión</vt:lpstr>
      <vt:lpstr>'HM - 3'!Área_de_impresión</vt:lpstr>
      <vt:lpstr>'HM - 4'!Área_de_impresión</vt:lpstr>
      <vt:lpstr>'HOJ. VID - 1'!Área_de_impresión</vt:lpstr>
      <vt:lpstr>'P-CAL 2022'!Área_de_impresión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saturnino.rincon</dc:creator>
  <cp:lastModifiedBy>Christian Medina Fandiño</cp:lastModifiedBy>
  <cp:lastPrinted>2023-11-09T19:23:20Z</cp:lastPrinted>
  <dcterms:created xsi:type="dcterms:W3CDTF">2018-09-05T14:06:54Z</dcterms:created>
  <dcterms:modified xsi:type="dcterms:W3CDTF">2024-02-29T15:06:10Z</dcterms:modified>
</cp:coreProperties>
</file>