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embeddings/oleObject1.bin" ContentType="application/vnd.openxmlformats-officedocument.oleObject"/>
  <Override PartName="/xl/drawings/drawing3.xml" ContentType="application/vnd.openxmlformats-officedocument.drawing+xml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-120" yWindow="-120" windowWidth="21840" windowHeight="13140" firstSheet="1" activeTab="1"/>
  </bookViews>
  <sheets>
    <sheet name="Incertidumbre" sheetId="4" state="hidden" r:id="rId1"/>
    <sheet name="Formato," sheetId="25" r:id="rId2"/>
    <sheet name="Formato" sheetId="24" state="hidden" r:id="rId3"/>
    <sheet name="Hoja1" sheetId="6" state="hidden" r:id="rId4"/>
  </sheets>
  <externalReferences>
    <externalReference r:id="rId5"/>
  </externalReferences>
  <definedNames>
    <definedName name="_xlnm.Print_Area" localSheetId="2">Formato!$A$1:$N$66</definedName>
    <definedName name="_xlnm.Print_Area" localSheetId="1">'Formato,'!$A$1:$N$67</definedName>
    <definedName name="_xlnm.Print_Area" localSheetId="0">Incertidumbre!$A$1:$L$85</definedName>
    <definedName name="_xlnm.Print_Titles" localSheetId="2">Formato!$1:$7</definedName>
    <definedName name="_xlnm.Print_Titles" localSheetId="1">'Formato,'!$1:$7</definedName>
    <definedName name="_xlnm.Print_Titles" localSheetId="0">Incertidumbre!$1:$6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6" i="25" l="1"/>
  <c r="E36" i="25"/>
  <c r="D36" i="25"/>
  <c r="O29" i="25"/>
  <c r="O27" i="25"/>
  <c r="R60" i="25"/>
  <c r="H60" i="25"/>
  <c r="J59" i="25"/>
  <c r="F59" i="25"/>
  <c r="P49" i="25"/>
  <c r="F49" i="25"/>
  <c r="J49" i="25" s="1"/>
  <c r="M49" i="25" s="1"/>
  <c r="A49" i="25"/>
  <c r="P48" i="25"/>
  <c r="F48" i="25"/>
  <c r="J48" i="25" s="1"/>
  <c r="P47" i="25"/>
  <c r="K47" i="25"/>
  <c r="A47" i="25"/>
  <c r="P46" i="25"/>
  <c r="F46" i="25"/>
  <c r="J46" i="25" s="1"/>
  <c r="P45" i="25"/>
  <c r="K45" i="25"/>
  <c r="A45" i="25"/>
  <c r="P25" i="25" s="1"/>
  <c r="P44" i="25"/>
  <c r="F44" i="25"/>
  <c r="J44" i="25" s="1"/>
  <c r="K43" i="25"/>
  <c r="A43" i="25"/>
  <c r="O25" i="25" s="1"/>
  <c r="G36" i="25"/>
  <c r="Q29" i="25"/>
  <c r="P29" i="25"/>
  <c r="Q28" i="25"/>
  <c r="P28" i="25"/>
  <c r="F47" i="25" s="1"/>
  <c r="J47" i="25" s="1"/>
  <c r="O28" i="25"/>
  <c r="Q27" i="25"/>
  <c r="P27" i="25"/>
  <c r="F45" i="25" s="1"/>
  <c r="J45" i="25" s="1"/>
  <c r="M45" i="25" s="1"/>
  <c r="F43" i="25"/>
  <c r="J43" i="25" s="1"/>
  <c r="M44" i="25" l="1"/>
  <c r="O44" i="25" s="1"/>
  <c r="M43" i="25"/>
  <c r="O43" i="25" s="1"/>
  <c r="M46" i="25"/>
  <c r="Q46" i="25" s="1"/>
  <c r="M47" i="25"/>
  <c r="Q47" i="25" s="1"/>
  <c r="M48" i="25"/>
  <c r="O48" i="25" s="1"/>
  <c r="O45" i="25"/>
  <c r="Q45" i="25"/>
  <c r="Q43" i="25"/>
  <c r="O49" i="25"/>
  <c r="Q49" i="25"/>
  <c r="Q44" i="25" l="1"/>
  <c r="O47" i="25"/>
  <c r="Q48" i="25"/>
  <c r="O46" i="25"/>
  <c r="J52" i="25"/>
  <c r="J53" i="25" l="1"/>
  <c r="J54" i="25" s="1"/>
  <c r="M59" i="25" s="1"/>
  <c r="F61" i="25" s="1"/>
  <c r="J55" i="25" l="1"/>
  <c r="H59" i="25" s="1"/>
  <c r="O25" i="24" l="1"/>
  <c r="P43" i="24"/>
  <c r="P25" i="24"/>
  <c r="P44" i="24"/>
  <c r="P45" i="24"/>
  <c r="P46" i="24"/>
  <c r="P47" i="24"/>
  <c r="O48" i="24"/>
  <c r="P48" i="24"/>
  <c r="J58" i="24"/>
  <c r="R59" i="24"/>
  <c r="O47" i="24" l="1"/>
  <c r="O42" i="24"/>
  <c r="Q45" i="24"/>
  <c r="O45" i="24"/>
  <c r="Q46" i="24"/>
  <c r="O46" i="24"/>
  <c r="O44" i="24"/>
  <c r="Q44" i="24"/>
  <c r="O43" i="24"/>
  <c r="Q43" i="24"/>
  <c r="Q48" i="24"/>
  <c r="Q42" i="24" l="1"/>
  <c r="Q47" i="24"/>
  <c r="F38" i="4" l="1"/>
  <c r="F52" i="4" s="1"/>
  <c r="I52" i="4" s="1"/>
  <c r="H51" i="4" l="1"/>
  <c r="H48" i="4"/>
  <c r="H45" i="4"/>
  <c r="F89" i="4" l="1"/>
  <c r="F87" i="4"/>
  <c r="F88" i="4"/>
  <c r="F51" i="4"/>
  <c r="F48" i="4"/>
  <c r="I48" i="4" s="1"/>
  <c r="G64" i="4" s="1"/>
  <c r="F45" i="4"/>
  <c r="I45" i="4" s="1"/>
  <c r="G61" i="4" s="1"/>
  <c r="C35" i="4" l="1"/>
  <c r="C36" i="4"/>
  <c r="C37" i="4"/>
  <c r="I12" i="4"/>
  <c r="B35" i="4"/>
  <c r="I76" i="4" l="1"/>
  <c r="F76" i="4"/>
  <c r="F78" i="4"/>
  <c r="C67" i="4"/>
  <c r="C66" i="4"/>
  <c r="C64" i="4"/>
  <c r="C63" i="4"/>
  <c r="C61" i="4"/>
  <c r="C60" i="4"/>
  <c r="F37" i="4"/>
  <c r="F36" i="4"/>
  <c r="F35" i="4"/>
  <c r="F23" i="4"/>
  <c r="E23" i="4"/>
  <c r="E25" i="4"/>
  <c r="D25" i="4"/>
  <c r="C25" i="4"/>
  <c r="H63" i="4" l="1"/>
  <c r="F50" i="4"/>
  <c r="I50" i="4" s="1"/>
  <c r="G66" i="4" s="1"/>
  <c r="F44" i="4"/>
  <c r="I44" i="4" s="1"/>
  <c r="G60" i="4" s="1"/>
  <c r="I60" i="4" s="1"/>
  <c r="H66" i="4"/>
  <c r="H60" i="4"/>
  <c r="F47" i="4"/>
  <c r="I47" i="4" s="1"/>
  <c r="G63" i="4" s="1"/>
  <c r="E76" i="4"/>
  <c r="C52" i="4" l="1"/>
  <c r="C68" i="4" s="1"/>
  <c r="B52" i="4"/>
  <c r="B68" i="4" s="1"/>
  <c r="I51" i="4"/>
  <c r="G67" i="4" s="1"/>
  <c r="B37" i="4"/>
  <c r="B36" i="4"/>
  <c r="C43" i="4" l="1"/>
  <c r="C59" i="4" s="1"/>
  <c r="C49" i="4"/>
  <c r="C65" i="4" s="1"/>
  <c r="I63" i="4"/>
  <c r="B46" i="4"/>
  <c r="B62" i="4" s="1"/>
  <c r="C46" i="4"/>
  <c r="C62" i="4" s="1"/>
  <c r="I66" i="4"/>
  <c r="B43" i="4"/>
  <c r="B59" i="4" s="1"/>
  <c r="B49" i="4"/>
  <c r="B65" i="4" s="1"/>
  <c r="I61" i="4"/>
  <c r="I67" i="4"/>
  <c r="I64" i="4"/>
  <c r="G68" i="4" l="1"/>
  <c r="I68" i="4" s="1"/>
  <c r="I69" i="4" l="1"/>
  <c r="I70" i="4" s="1"/>
  <c r="E123" i="4" s="1"/>
  <c r="D124" i="4" s="1"/>
  <c r="I71" i="4" s="1"/>
  <c r="D79" i="4" l="1"/>
  <c r="I72" i="4"/>
  <c r="H76" i="4" s="1"/>
</calcChain>
</file>

<file path=xl/comments1.xml><?xml version="1.0" encoding="utf-8"?>
<comments xmlns="http://schemas.openxmlformats.org/spreadsheetml/2006/main">
  <authors>
    <author>Autor</author>
  </authors>
  <commentList>
    <comment ref="F44" authorId="0" shapeId="0">
      <text>
        <r>
          <rPr>
            <b/>
            <sz val="9"/>
            <color indexed="81"/>
            <rFont val="Tahoma"/>
            <family val="2"/>
          </rPr>
          <t>Autor:</t>
        </r>
        <r>
          <rPr>
            <sz val="9"/>
            <color indexed="81"/>
            <rFont val="Tahoma"/>
            <family val="2"/>
          </rPr>
          <t xml:space="preserve">
de donde sale la formula</t>
        </r>
      </text>
    </comment>
  </commentList>
</comments>
</file>

<file path=xl/sharedStrings.xml><?xml version="1.0" encoding="utf-8"?>
<sst xmlns="http://schemas.openxmlformats.org/spreadsheetml/2006/main" count="414" uniqueCount="197">
  <si>
    <t>MÉTODO:</t>
  </si>
  <si>
    <t xml:space="preserve">Determinación en el l aboratorio del contenido de agua (humedad) de muestras de suelo, roca y mezclas de suelo agregado. </t>
  </si>
  <si>
    <t xml:space="preserve">NORMA: </t>
  </si>
  <si>
    <t>INV E 122-13</t>
  </si>
  <si>
    <t xml:space="preserve">MATERIAL: </t>
  </si>
  <si>
    <t>Resolución</t>
  </si>
  <si>
    <t>g</t>
  </si>
  <si>
    <t>Tolerancia</t>
  </si>
  <si>
    <t>°C</t>
  </si>
  <si>
    <t>Fuentes de Incertidumbre</t>
  </si>
  <si>
    <t>Valor xi</t>
  </si>
  <si>
    <t>Tipo</t>
  </si>
  <si>
    <t>Referencia</t>
  </si>
  <si>
    <t>B</t>
  </si>
  <si>
    <t>A</t>
  </si>
  <si>
    <t>Distribución de Probabilidad</t>
  </si>
  <si>
    <t>k</t>
  </si>
  <si>
    <t>Normal</t>
  </si>
  <si>
    <t>Certificado de calibración.</t>
  </si>
  <si>
    <t>Rectangular</t>
  </si>
  <si>
    <t>PRESUPUESTO DE INCERTIDUMBRE</t>
  </si>
  <si>
    <t>δ y</t>
  </si>
  <si>
    <t>Grados de Libertad</t>
  </si>
  <si>
    <t>v</t>
  </si>
  <si>
    <t>∞</t>
  </si>
  <si>
    <t>ʋ   =</t>
  </si>
  <si>
    <t>k   =</t>
  </si>
  <si>
    <t>U  =</t>
  </si>
  <si>
    <t>%</t>
  </si>
  <si>
    <t xml:space="preserve">La Incertidumbre expandida del método de ensayo </t>
  </si>
  <si>
    <t>con un nivel de confianza del 95%.</t>
  </si>
  <si>
    <t xml:space="preserve">REALIZADO POR: </t>
  </si>
  <si>
    <t>NOMBRE:</t>
  </si>
  <si>
    <t>CARGO:</t>
  </si>
  <si>
    <t>Nivel confianza</t>
  </si>
  <si>
    <t>veff</t>
  </si>
  <si>
    <t>INCERTIDUMBRE DE ENSAYOS</t>
  </si>
  <si>
    <r>
      <t>u</t>
    </r>
    <r>
      <rPr>
        <b/>
        <vertAlign val="subscript"/>
        <sz val="9"/>
        <color theme="1"/>
        <rFont val="Arial"/>
        <family val="2"/>
      </rPr>
      <t>xi</t>
    </r>
  </si>
  <si>
    <r>
      <t>U</t>
    </r>
    <r>
      <rPr>
        <b/>
        <vertAlign val="subscript"/>
        <sz val="9"/>
        <color theme="1"/>
        <rFont val="Arial"/>
        <family val="2"/>
      </rPr>
      <t>Y/xi</t>
    </r>
  </si>
  <si>
    <r>
      <t>δ x</t>
    </r>
    <r>
      <rPr>
        <b/>
        <vertAlign val="subscript"/>
        <sz val="9"/>
        <color theme="1"/>
        <rFont val="Arial"/>
        <family val="2"/>
      </rPr>
      <t>i</t>
    </r>
  </si>
  <si>
    <r>
      <t>U</t>
    </r>
    <r>
      <rPr>
        <vertAlign val="subscript"/>
        <sz val="9"/>
        <color theme="1"/>
        <rFont val="Arial"/>
        <family val="2"/>
      </rPr>
      <t>c(y)</t>
    </r>
    <r>
      <rPr>
        <sz val="9"/>
        <color theme="1"/>
        <rFont val="Arial"/>
        <family val="2"/>
      </rPr>
      <t xml:space="preserve"> =</t>
    </r>
  </si>
  <si>
    <t xml:space="preserve">± </t>
  </si>
  <si>
    <r>
      <t>t</t>
    </r>
    <r>
      <rPr>
        <vertAlign val="subscript"/>
        <sz val="9"/>
        <rFont val="Arial"/>
        <family val="2"/>
      </rPr>
      <t>0.95</t>
    </r>
  </si>
  <si>
    <t>FECHA:</t>
  </si>
  <si>
    <t>Descripción</t>
  </si>
  <si>
    <t>Identificación</t>
  </si>
  <si>
    <t>Balanza</t>
  </si>
  <si>
    <t>Horno</t>
  </si>
  <si>
    <t>1.1</t>
  </si>
  <si>
    <t>1. DEFINICIÓN DEL PROCESO DE MEDICIÓN</t>
  </si>
  <si>
    <t>1.2</t>
  </si>
  <si>
    <t>Unidad</t>
  </si>
  <si>
    <t>1.3</t>
  </si>
  <si>
    <t>Especificación</t>
  </si>
  <si>
    <t>Certificado No</t>
  </si>
  <si>
    <t xml:space="preserve">Valor </t>
  </si>
  <si>
    <t>CM 1567</t>
  </si>
  <si>
    <r>
      <t>CH 1</t>
    </r>
    <r>
      <rPr>
        <i/>
        <sz val="9"/>
        <color theme="1"/>
        <rFont val="Arial"/>
        <family val="2"/>
      </rPr>
      <t>45</t>
    </r>
  </si>
  <si>
    <t xml:space="preserve">W </t>
  </si>
  <si>
    <t xml:space="preserve">W1 </t>
  </si>
  <si>
    <t xml:space="preserve">W2 </t>
  </si>
  <si>
    <t>WC</t>
  </si>
  <si>
    <t>Condiciones Ambientales</t>
  </si>
  <si>
    <t>Temperatura de Secado</t>
  </si>
  <si>
    <t>Magnitud de entrada</t>
  </si>
  <si>
    <t>Se confirma la tolerancia de la temperatura mediante resultado de calibración.</t>
  </si>
  <si>
    <t>Método de ensayo no especifica control.</t>
  </si>
  <si>
    <r>
      <t>Ɵ</t>
    </r>
    <r>
      <rPr>
        <vertAlign val="subscript"/>
        <sz val="11"/>
        <color rgb="FF000000"/>
        <rFont val="Calibri"/>
        <family val="2"/>
        <scheme val="minor"/>
      </rPr>
      <t>S</t>
    </r>
  </si>
  <si>
    <t>ƟS = Variabilidad del Método.</t>
  </si>
  <si>
    <t>Magnitud de entrada y 
Fuentes de Incertidumbre</t>
  </si>
  <si>
    <t>Incertidumbre calibración</t>
  </si>
  <si>
    <t>Si</t>
  </si>
  <si>
    <r>
      <t>3. DETERMINACIÓN DE LA INCERTIDUMBRE ESTANDAR U</t>
    </r>
    <r>
      <rPr>
        <b/>
        <vertAlign val="subscript"/>
        <sz val="10"/>
        <rFont val="Arial"/>
        <family val="2"/>
      </rPr>
      <t>xi</t>
    </r>
  </si>
  <si>
    <t>Información del fabricante</t>
  </si>
  <si>
    <t>Estudio de Repetibilidad</t>
  </si>
  <si>
    <t>4. CALCULO DE LA INCERTIDUMBRE COMBINADA, GRADOS DE LIBERTAD E INCERTIDUMBRE EXPANDIDA</t>
  </si>
  <si>
    <t>= Precisión del método</t>
  </si>
  <si>
    <t>5. EXPRESIÓN DE LA INCERTIDUMBRE</t>
  </si>
  <si>
    <t xml:space="preserve">Resultado de ensayo: </t>
  </si>
  <si>
    <t xml:space="preserve">,se ha obtenido multiplicando la incertidumbre combinada por el </t>
  </si>
  <si>
    <t>factor de cobertura, k =</t>
  </si>
  <si>
    <t>Modelo matemático para el cálculo del resultado de ensayo.</t>
  </si>
  <si>
    <t>Valor del mensurando.</t>
  </si>
  <si>
    <t>Equipos.</t>
  </si>
  <si>
    <t>2.1  Evaluación Fuentes de Incertidumbre</t>
  </si>
  <si>
    <t>2.2 Modelo mátemático del proceso de medición</t>
  </si>
  <si>
    <t>2. IDENTIFICACIÓN Y CUANTIFICACIÓN DE LAS FUENTES DE INCERTIDUMBRE, 
MODELO MATEMÁTICO DEL PROCESO DE MEDICIÓN.</t>
  </si>
  <si>
    <r>
      <t>Ɵ</t>
    </r>
    <r>
      <rPr>
        <b/>
        <vertAlign val="subscript"/>
        <sz val="9"/>
        <rFont val="Arial"/>
        <family val="2"/>
      </rPr>
      <t>S</t>
    </r>
  </si>
  <si>
    <t>MUESTRA:</t>
  </si>
  <si>
    <t xml:space="preserve">2.3 Fuentes de incertidumbre significativas, tipos y cuantificación. </t>
  </si>
  <si>
    <t>1.Calibración equipo.
2. Resolución de la balanza.</t>
  </si>
  <si>
    <t>= Masa del recipiente + especímen húmedo.</t>
  </si>
  <si>
    <t>= Masa del recipiente + especímen seco.</t>
  </si>
  <si>
    <t>= Masa del recipiente</t>
  </si>
  <si>
    <t>1. Calibración equipo.
2. Resolución de la balanza.</t>
  </si>
  <si>
    <t>1. Repetibilidad del método.</t>
  </si>
  <si>
    <t>= Contenido de agua.</t>
  </si>
  <si>
    <t>VARIABLES</t>
  </si>
  <si>
    <t>Mejor estimado</t>
  </si>
  <si>
    <t>=</t>
  </si>
  <si>
    <t>EVALUACIÓN DE LA INCERTIDUMBRE DE MEDICIÓN</t>
  </si>
  <si>
    <t>Equipos y especificaciones</t>
  </si>
  <si>
    <t>Equipo</t>
  </si>
  <si>
    <t>Incertidumbre</t>
  </si>
  <si>
    <t>soporte</t>
  </si>
  <si>
    <t>Valor del mejor estimado</t>
  </si>
  <si>
    <t>Tipo de incertidumbre</t>
  </si>
  <si>
    <r>
      <t>Valor X</t>
    </r>
    <r>
      <rPr>
        <b/>
        <sz val="6"/>
        <color theme="1"/>
        <rFont val="Arial"/>
        <family val="2"/>
      </rPr>
      <t>i</t>
    </r>
  </si>
  <si>
    <t>Formula</t>
  </si>
  <si>
    <r>
      <rPr>
        <sz val="9"/>
        <color theme="1"/>
        <rFont val="Calibri"/>
        <family val="2"/>
      </rPr>
      <t>±</t>
    </r>
    <r>
      <rPr>
        <sz val="9"/>
        <color theme="1"/>
        <rFont val="Arial"/>
        <family val="2"/>
      </rPr>
      <t xml:space="preserve"> a/</t>
    </r>
    <r>
      <rPr>
        <sz val="9"/>
        <color theme="1"/>
        <rFont val="TH SarabunPSK"/>
        <family val="2"/>
        <charset val="222"/>
      </rPr>
      <t>√3</t>
    </r>
  </si>
  <si>
    <r>
      <rPr>
        <sz val="9"/>
        <color theme="1"/>
        <rFont val="Calibri"/>
        <family val="2"/>
      </rPr>
      <t>µ</t>
    </r>
    <r>
      <rPr>
        <sz val="9"/>
        <color theme="1"/>
        <rFont val="Arial"/>
        <family val="2"/>
      </rPr>
      <t>/K</t>
    </r>
  </si>
  <si>
    <t>Indicación</t>
  </si>
  <si>
    <t xml:space="preserve">Analoga </t>
  </si>
  <si>
    <t>Digital</t>
  </si>
  <si>
    <t>Triangular</t>
  </si>
  <si>
    <r>
      <rPr>
        <sz val="9"/>
        <color theme="1"/>
        <rFont val="Calibri"/>
        <family val="2"/>
      </rPr>
      <t>±</t>
    </r>
    <r>
      <rPr>
        <sz val="9"/>
        <color theme="1"/>
        <rFont val="Arial"/>
        <family val="2"/>
      </rPr>
      <t xml:space="preserve"> a/2</t>
    </r>
    <r>
      <rPr>
        <sz val="9"/>
        <color theme="1"/>
        <rFont val="TH SarabunPSK"/>
        <family val="2"/>
        <charset val="222"/>
      </rPr>
      <t>√3</t>
    </r>
  </si>
  <si>
    <t>Analoga</t>
  </si>
  <si>
    <r>
      <rPr>
        <sz val="9"/>
        <color theme="1"/>
        <rFont val="Calibri"/>
        <family val="2"/>
      </rPr>
      <t>±</t>
    </r>
    <r>
      <rPr>
        <sz val="9"/>
        <color theme="1"/>
        <rFont val="Arial"/>
        <family val="2"/>
      </rPr>
      <t xml:space="preserve"> a/</t>
    </r>
    <r>
      <rPr>
        <sz val="9"/>
        <color theme="1"/>
        <rFont val="TH SarabunPSK"/>
        <family val="2"/>
        <charset val="222"/>
      </rPr>
      <t>√6</t>
    </r>
  </si>
  <si>
    <r>
      <rPr>
        <sz val="9"/>
        <color theme="1"/>
        <rFont val="Calibri"/>
        <family val="2"/>
      </rPr>
      <t>±</t>
    </r>
    <r>
      <rPr>
        <sz val="9"/>
        <color theme="1"/>
        <rFont val="Arial"/>
        <family val="2"/>
      </rPr>
      <t xml:space="preserve"> a/2</t>
    </r>
    <r>
      <rPr>
        <sz val="9"/>
        <color theme="1"/>
        <rFont val="TH SarabunPSK"/>
        <family val="2"/>
        <charset val="222"/>
      </rPr>
      <t>√6</t>
    </r>
  </si>
  <si>
    <r>
      <t>s/</t>
    </r>
    <r>
      <rPr>
        <sz val="9"/>
        <color theme="1"/>
        <rFont val="TH SarabunPSK"/>
        <family val="2"/>
        <charset val="222"/>
      </rPr>
      <t>√</t>
    </r>
    <r>
      <rPr>
        <sz val="9"/>
        <color theme="1"/>
        <rFont val="Arial"/>
        <family val="2"/>
      </rPr>
      <t>n</t>
    </r>
  </si>
  <si>
    <t>FUENTES DE INCERTIDUMBRE</t>
  </si>
  <si>
    <r>
      <t>INCERTIDUMBRE ESTANDAR U</t>
    </r>
    <r>
      <rPr>
        <b/>
        <sz val="8"/>
        <color theme="1"/>
        <rFont val="Arial"/>
        <family val="2"/>
      </rPr>
      <t>xi</t>
    </r>
  </si>
  <si>
    <r>
      <t>δ y
 δ x</t>
    </r>
    <r>
      <rPr>
        <b/>
        <vertAlign val="subscript"/>
        <sz val="9"/>
        <color theme="1"/>
        <rFont val="Arial"/>
        <family val="2"/>
      </rPr>
      <t>i</t>
    </r>
  </si>
  <si>
    <t>Evaluación de la incertidumbre:</t>
  </si>
  <si>
    <t>Fuente de incertidumbre:</t>
  </si>
  <si>
    <t>Grados de libertad</t>
  </si>
  <si>
    <t>Factor de cobertura</t>
  </si>
  <si>
    <t>Incertidumbre expandida</t>
  </si>
  <si>
    <r>
      <t>U</t>
    </r>
    <r>
      <rPr>
        <vertAlign val="subscript"/>
        <sz val="9"/>
        <color theme="1"/>
        <rFont val="Arial"/>
        <family val="2"/>
      </rPr>
      <t>c(y)</t>
    </r>
    <r>
      <rPr>
        <sz val="9"/>
        <color theme="1"/>
        <rFont val="Arial"/>
        <family val="2"/>
      </rPr>
      <t xml:space="preserve"> </t>
    </r>
  </si>
  <si>
    <t xml:space="preserve">ʋ   </t>
  </si>
  <si>
    <t xml:space="preserve">k   </t>
  </si>
  <si>
    <t xml:space="preserve">U  </t>
  </si>
  <si>
    <t>3. DETERMINACIÓN DE LA INCERTIDUMBRE</t>
  </si>
  <si>
    <t>Cuadrrados</t>
  </si>
  <si>
    <t>Grdos de libertad</t>
  </si>
  <si>
    <t>,se ha obtenido multiplicando la incertidumbre combinada</t>
  </si>
  <si>
    <t xml:space="preserve"> por el factor de cobertura, k =</t>
  </si>
  <si>
    <t>VERSIÓN: 1</t>
  </si>
  <si>
    <t>Método de ensayo:</t>
  </si>
  <si>
    <t>Material:</t>
  </si>
  <si>
    <t>Norma:</t>
  </si>
  <si>
    <t>Codigo:</t>
  </si>
  <si>
    <t>Fecha:</t>
  </si>
  <si>
    <t>Laboratorio de suelos, asfaltos y pavimentos de la UAERMV 
Sede de Producción Parque Minero Industrial El Mochuelo Kilometro 3 vía Pasquilla localidad Ciudad Bolívar, Bogotá D.C. - Colombia
Tel: 3779555 Ext. 1145   E- mail: p.laboratorio@umv.gov.co</t>
  </si>
  <si>
    <t>Tipo de Incertidumbre</t>
  </si>
  <si>
    <t>Distribuciones de probabilidad</t>
  </si>
  <si>
    <t xml:space="preserve">A </t>
  </si>
  <si>
    <t>Mediciones repetidas
* Repetibilidad.
* Reproducibilidad</t>
  </si>
  <si>
    <t>Otras fuentes de informacion
* Certificados de calibracion.
* Manuales de instrumentos.
* Condiciones ambientales.</t>
  </si>
  <si>
    <t>2. 4.	IDENTIFICACIÓN DE LAS FUENTES DE INCERTIDUMBRE</t>
  </si>
  <si>
    <t>Variable</t>
  </si>
  <si>
    <t>Fuente por variable</t>
  </si>
  <si>
    <t>INCERTIDUMBRE COMBINADA</t>
  </si>
  <si>
    <t>Incertidumbre combinada</t>
  </si>
  <si>
    <t>Indicación Analoga</t>
  </si>
  <si>
    <t xml:space="preserve">Indicación Analoga
</t>
  </si>
  <si>
    <t xml:space="preserve">Indicación digital
</t>
  </si>
  <si>
    <t>Indicación digital</t>
  </si>
  <si>
    <t>Certificado de calibración</t>
  </si>
  <si>
    <t>Repetibilidad del metodo</t>
  </si>
  <si>
    <t>Depende del numero de observaciones</t>
  </si>
  <si>
    <t>Para constantes</t>
  </si>
  <si>
    <t>Repetibilidad</t>
  </si>
  <si>
    <t>Calibración</t>
  </si>
  <si>
    <t>Se cuantifica por la confianza que se le tiene a quien calibro el equipo</t>
  </si>
  <si>
    <t>Se cuantifica por la confianza en los datos de Tablas de datos o constantes.</t>
  </si>
  <si>
    <t>Para</t>
  </si>
  <si>
    <t>Porque?</t>
  </si>
  <si>
    <t>Vi</t>
  </si>
  <si>
    <t>n-1</t>
  </si>
  <si>
    <t>α
Para el calculo se tomara 1.000.000</t>
  </si>
  <si>
    <t>CÓDIGO: GLAB-FM-152</t>
  </si>
  <si>
    <t>Modelo matemático del proceso de medición.</t>
  </si>
  <si>
    <t>Responsable:</t>
  </si>
  <si>
    <t>Nombre y apellido:</t>
  </si>
  <si>
    <t>Cargo:</t>
  </si>
  <si>
    <t xml:space="preserve">Mercy Rivera Fonseca </t>
  </si>
  <si>
    <t>Lider de Acreditación</t>
  </si>
  <si>
    <t>Firma:</t>
  </si>
  <si>
    <t>K=</t>
  </si>
  <si>
    <t>)</t>
  </si>
  <si>
    <t>(</t>
  </si>
  <si>
    <t>s/√n</t>
  </si>
  <si>
    <t>± a/2√3</t>
  </si>
  <si>
    <t>2. Resolución.</t>
  </si>
  <si>
    <t>µ/K</t>
  </si>
  <si>
    <t>1.Certificado de calibración.</t>
  </si>
  <si>
    <t>Método de ensayo no especifica control de condiciones ambientales.</t>
  </si>
  <si>
    <t>Se verifica la tolerancia de la temperatura del horno mediante el certificado de calibración.
Se verifica la temperatura del baño de agua mediante el certificado de calibración del termo</t>
  </si>
  <si>
    <t>Estas variables se consideran fuentes de incertidumbre significativas</t>
  </si>
  <si>
    <t>C</t>
  </si>
  <si>
    <t>FECHA DE APLICACIÓN: MAYO 2019</t>
  </si>
  <si>
    <t>FORMATO EVALUACIÓN DE LA INCERTIDUMBRE DE MEDICIÓN</t>
  </si>
  <si>
    <t>VERSIÓN: 2</t>
  </si>
  <si>
    <t>2. 4. 	IDENTIFICACIÓN DE LAS FUENTES DE INCERTIDUMBRE</t>
  </si>
  <si>
    <t>Rol:</t>
  </si>
  <si>
    <t>FECHA DE APLICACIÓN: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</si>
</sst>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yyyy\-mm\-dd;@"/>
    <numFmt numFmtId="165" formatCode="0.0"/>
    <numFmt numFmtId="166" formatCode="0.0000"/>
    <numFmt numFmtId="167" formatCode="0.000"/>
  </numFmts>
  <fonts count="5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rgb="FF0070C0"/>
      <name val="Arial"/>
      <family val="2"/>
    </font>
    <font>
      <b/>
      <sz val="9"/>
      <color theme="3"/>
      <name val="Arial"/>
      <family val="2"/>
    </font>
    <font>
      <b/>
      <vertAlign val="subscript"/>
      <sz val="9"/>
      <color theme="1"/>
      <name val="Arial"/>
      <family val="2"/>
    </font>
    <font>
      <vertAlign val="subscript"/>
      <sz val="9"/>
      <color theme="1"/>
      <name val="Arial"/>
      <family val="2"/>
    </font>
    <font>
      <vertAlign val="subscript"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i/>
      <sz val="9"/>
      <color theme="1"/>
      <name val="Arial"/>
      <family val="2"/>
    </font>
    <font>
      <sz val="11"/>
      <color rgb="FF000000"/>
      <name val="Calibri"/>
      <family val="2"/>
      <scheme val="minor"/>
    </font>
    <font>
      <vertAlign val="subscript"/>
      <sz val="11"/>
      <color rgb="FF000000"/>
      <name val="Calibri"/>
      <family val="2"/>
      <scheme val="minor"/>
    </font>
    <font>
      <sz val="8"/>
      <name val="Arial"/>
      <family val="2"/>
    </font>
    <font>
      <sz val="8"/>
      <color rgb="FF0070C0"/>
      <name val="Arial"/>
      <family val="2"/>
    </font>
    <font>
      <b/>
      <vertAlign val="subscript"/>
      <sz val="10"/>
      <name val="Arial"/>
      <family val="2"/>
    </font>
    <font>
      <sz val="9"/>
      <color rgb="FF0070C0"/>
      <name val="Arial"/>
      <family val="2"/>
    </font>
    <font>
      <b/>
      <sz val="7"/>
      <name val="Arial"/>
      <family val="2"/>
    </font>
    <font>
      <b/>
      <vertAlign val="subscript"/>
      <sz val="9"/>
      <name val="Arial"/>
      <family val="2"/>
    </font>
    <font>
      <sz val="9.5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000000"/>
      <name val="Calibri"/>
      <family val="2"/>
      <scheme val="minor"/>
    </font>
    <font>
      <b/>
      <sz val="6"/>
      <color theme="1"/>
      <name val="Arial"/>
      <family val="2"/>
    </font>
    <font>
      <sz val="9"/>
      <color theme="1"/>
      <name val="TH SarabunPSK"/>
      <family val="2"/>
      <charset val="222"/>
    </font>
    <font>
      <sz val="9"/>
      <color theme="1"/>
      <name val="Calibri"/>
      <family val="2"/>
    </font>
    <font>
      <b/>
      <sz val="8"/>
      <color theme="1"/>
      <name val="Arial"/>
      <family val="2"/>
    </font>
    <font>
      <sz val="7"/>
      <color theme="1" tint="0.499984740745262"/>
      <name val="Arial"/>
      <family val="2"/>
    </font>
    <font>
      <sz val="8"/>
      <color theme="1" tint="0.499984740745262"/>
      <name val="Arial"/>
      <family val="2"/>
    </font>
    <font>
      <sz val="10"/>
      <color theme="1"/>
      <name val="Arial"/>
      <family val="2"/>
    </font>
    <font>
      <sz val="7"/>
      <color theme="0" tint="-0.499984740745262"/>
      <name val="Arial"/>
      <family val="2"/>
    </font>
    <font>
      <i/>
      <sz val="9.5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rgb="FF365F91"/>
      <name val="Arial"/>
      <family val="2"/>
    </font>
    <font>
      <b/>
      <sz val="14"/>
      <color rgb="FF365F91"/>
      <name val="Arial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10"/>
      <name val="MS Sans Serif"/>
      <family val="2"/>
    </font>
    <font>
      <b/>
      <sz val="11"/>
      <color theme="0"/>
      <name val="Calibri"/>
      <family val="2"/>
      <scheme val="minor"/>
    </font>
    <font>
      <sz val="10"/>
      <color theme="1" tint="0.499984740745262"/>
      <name val="Arial"/>
      <family val="2"/>
    </font>
    <font>
      <sz val="10"/>
      <color rgb="FFFF0000"/>
      <name val="Arial"/>
      <family val="2"/>
    </font>
    <font>
      <sz val="9"/>
      <color rgb="FF000000"/>
      <name val="Arial"/>
      <family val="2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i/>
      <sz val="9.5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1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theme="0" tint="-0.14996795556505021"/>
      </bottom>
      <diagonal/>
    </border>
    <border>
      <left/>
      <right/>
      <top/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/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/>
      <top style="dashed">
        <color theme="0" tint="-0.14996795556505021"/>
      </top>
      <bottom style="thin">
        <color indexed="64"/>
      </bottom>
      <diagonal/>
    </border>
    <border>
      <left/>
      <right/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/>
      <top/>
      <bottom style="dashed">
        <color theme="0" tint="-0.14993743705557422"/>
      </bottom>
      <diagonal/>
    </border>
    <border>
      <left/>
      <right/>
      <top/>
      <bottom style="dashed">
        <color theme="0" tint="-0.14993743705557422"/>
      </bottom>
      <diagonal/>
    </border>
    <border>
      <left/>
      <right style="thin">
        <color indexed="64"/>
      </right>
      <top/>
      <bottom style="dashed">
        <color theme="0" tint="-0.14993743705557422"/>
      </bottom>
      <diagonal/>
    </border>
    <border>
      <left style="dashed">
        <color theme="0" tint="-0.14996795556505021"/>
      </left>
      <right/>
      <top style="dashed">
        <color theme="0" tint="-0.14993743705557422"/>
      </top>
      <bottom style="dashed">
        <color theme="0" tint="-0.14993743705557422"/>
      </bottom>
      <diagonal/>
    </border>
    <border>
      <left/>
      <right/>
      <top style="dashed">
        <color theme="0" tint="-0.14993743705557422"/>
      </top>
      <bottom style="dashed">
        <color theme="0" tint="-0.14993743705557422"/>
      </bottom>
      <diagonal/>
    </border>
    <border>
      <left/>
      <right style="thin">
        <color indexed="64"/>
      </right>
      <top style="dashed">
        <color theme="0" tint="-0.14993743705557422"/>
      </top>
      <bottom style="dashed">
        <color theme="0" tint="-0.14993743705557422"/>
      </bottom>
      <diagonal/>
    </border>
    <border>
      <left style="dashed">
        <color theme="0" tint="-0.14996795556505021"/>
      </left>
      <right/>
      <top style="dashed">
        <color theme="0" tint="-0.14993743705557422"/>
      </top>
      <bottom style="thin">
        <color indexed="64"/>
      </bottom>
      <diagonal/>
    </border>
    <border>
      <left/>
      <right/>
      <top style="dashed">
        <color theme="0" tint="-0.14993743705557422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3743705557422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/>
      <right/>
      <top/>
      <bottom style="dashed">
        <color theme="0" tint="-0.24994659260841701"/>
      </bottom>
      <diagonal/>
    </border>
    <border>
      <left/>
      <right style="dashed">
        <color theme="0" tint="-0.14996795556505021"/>
      </right>
      <top/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dashed">
        <color theme="0" tint="-0.24994659260841701"/>
      </bottom>
      <diagonal/>
    </border>
    <border>
      <left/>
      <right style="dashed">
        <color theme="0" tint="-0.14996795556505021"/>
      </right>
      <top style="dashed">
        <color theme="0" tint="-0.24994659260841701"/>
      </top>
      <bottom style="dashed">
        <color theme="0" tint="-0.24994659260841701"/>
      </bottom>
      <diagonal/>
    </border>
    <border>
      <left/>
      <right/>
      <top style="dashed">
        <color theme="0" tint="-0.24994659260841701"/>
      </top>
      <bottom style="thin">
        <color indexed="64"/>
      </bottom>
      <diagonal/>
    </border>
    <border>
      <left/>
      <right style="dashed">
        <color theme="0" tint="-0.14996795556505021"/>
      </right>
      <top style="dashed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ashed">
        <color theme="0" tint="-0.14993743705557422"/>
      </top>
      <bottom/>
      <diagonal/>
    </border>
    <border>
      <left/>
      <right style="dashed">
        <color theme="0" tint="-0.24994659260841701"/>
      </right>
      <top style="thin">
        <color indexed="64"/>
      </top>
      <bottom/>
      <diagonal/>
    </border>
    <border>
      <left/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24994659260841701"/>
      </left>
      <right/>
      <top style="thin">
        <color indexed="64"/>
      </top>
      <bottom/>
      <diagonal/>
    </border>
    <border>
      <left style="dashed">
        <color theme="0" tint="-0.24994659260841701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dashed">
        <color theme="0" tint="-0.14996795556505021"/>
      </bottom>
      <diagonal/>
    </border>
    <border>
      <left style="thin">
        <color indexed="64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1499679555650502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14996795556505021"/>
      </left>
      <right/>
      <top/>
      <bottom style="dashed">
        <color theme="0" tint="-0.14996795556505021"/>
      </bottom>
      <diagonal/>
    </border>
    <border>
      <left style="dashed">
        <color theme="0" tint="-0.14996795556505021"/>
      </left>
      <right/>
      <top style="dashed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/>
      <bottom style="thin">
        <color indexed="64"/>
      </bottom>
      <diagonal/>
    </border>
    <border>
      <left style="dashed">
        <color theme="0" tint="-0.14996795556505021"/>
      </left>
      <right/>
      <top/>
      <bottom style="thin">
        <color indexed="64"/>
      </bottom>
      <diagonal/>
    </border>
    <border>
      <left style="thin">
        <color indexed="64"/>
      </left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3743705557422"/>
      </top>
      <bottom style="thin">
        <color indexed="64"/>
      </bottom>
      <diagonal/>
    </border>
    <border>
      <left/>
      <right style="dashed">
        <color theme="0" tint="-0.24994659260841701"/>
      </right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24994659260841701"/>
      </left>
      <right/>
      <top style="dashed">
        <color theme="0" tint="-0.14996795556505021"/>
      </top>
      <bottom style="dashed">
        <color theme="0" tint="-0.14996795556505021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14996795556505021"/>
      </top>
      <bottom style="dashed">
        <color theme="0" tint="-0.14996795556505021"/>
      </bottom>
      <diagonal/>
    </border>
    <border>
      <left/>
      <right style="dashed">
        <color theme="0" tint="-0.2499465926084170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24994659260841701"/>
      </left>
      <right/>
      <top style="dashed">
        <color theme="0" tint="-0.14996795556505021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dashed">
        <color theme="0" tint="-0.24994659260841701"/>
      </left>
      <right style="thin">
        <color indexed="64"/>
      </right>
      <top style="dashed">
        <color theme="0" tint="-0.14996795556505021"/>
      </top>
      <bottom style="thin">
        <color indexed="64"/>
      </bottom>
      <diagonal/>
    </border>
    <border>
      <left style="dashed">
        <color theme="0" tint="-0.14996795556505021"/>
      </left>
      <right style="dashed">
        <color theme="0" tint="-0.14996795556505021"/>
      </right>
      <top style="thin">
        <color indexed="64"/>
      </top>
      <bottom style="dashed">
        <color theme="0" tint="-0.14996795556505021"/>
      </bottom>
      <diagonal/>
    </border>
    <border>
      <left style="dashed">
        <color theme="0" tint="-0.14996795556505021"/>
      </left>
      <right style="thin">
        <color indexed="64"/>
      </right>
      <top style="dashed">
        <color theme="0" tint="-0.14996795556505021"/>
      </top>
      <bottom/>
      <diagonal/>
    </border>
    <border>
      <left style="dashed">
        <color theme="0" tint="-0.14996795556505021"/>
      </left>
      <right style="thin">
        <color indexed="64"/>
      </right>
      <top/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thin">
        <color indexed="64"/>
      </right>
      <top/>
      <bottom/>
      <diagonal/>
    </border>
    <border>
      <left style="dashed">
        <color theme="0" tint="-0.2499465926084170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theme="0" tint="-0.24994659260841701"/>
      </right>
      <top style="thin">
        <color indexed="64"/>
      </top>
      <bottom/>
      <diagonal/>
    </border>
    <border>
      <left style="thin">
        <color indexed="64"/>
      </left>
      <right style="dashed">
        <color theme="0" tint="-0.24994659260841701"/>
      </right>
      <top/>
      <bottom/>
      <diagonal/>
    </border>
    <border>
      <left style="dashed">
        <color theme="0" tint="-0.24994659260841701"/>
      </left>
      <right style="dashed">
        <color theme="0" tint="-0.24994659260841701"/>
      </right>
      <top/>
      <bottom/>
      <diagonal/>
    </border>
    <border>
      <left style="thin">
        <color indexed="64"/>
      </left>
      <right style="dashed">
        <color theme="0" tint="-0.24994659260841701"/>
      </right>
      <top/>
      <bottom style="thin">
        <color indexed="64"/>
      </bottom>
      <diagonal/>
    </border>
    <border>
      <left style="dashed">
        <color theme="0" tint="-0.24994659260841701"/>
      </left>
      <right style="dashed">
        <color theme="0" tint="-0.24994659260841701"/>
      </right>
      <top/>
      <bottom style="thin">
        <color indexed="64"/>
      </bottom>
      <diagonal/>
    </border>
    <border>
      <left style="thin">
        <color indexed="64"/>
      </left>
      <right/>
      <top style="dashed">
        <color theme="0" tint="-0.14996795556505021"/>
      </top>
      <bottom/>
      <diagonal/>
    </border>
    <border>
      <left/>
      <right/>
      <top style="dashed">
        <color theme="0" tint="-0.14996795556505021"/>
      </top>
      <bottom/>
      <diagonal/>
    </border>
    <border>
      <left/>
      <right style="dashed">
        <color theme="0" tint="-0.24994659260841701"/>
      </right>
      <top style="dashed">
        <color theme="0" tint="-0.14996795556505021"/>
      </top>
      <bottom/>
      <diagonal/>
    </border>
    <border>
      <left style="dashed">
        <color theme="0" tint="-0.24994659260841701"/>
      </left>
      <right/>
      <top style="dashed">
        <color theme="0" tint="-0.14996795556505021"/>
      </top>
      <bottom/>
      <diagonal/>
    </border>
    <border>
      <left style="dashed">
        <color theme="0" tint="-0.24994659260841701"/>
      </left>
      <right style="dashed">
        <color theme="0" tint="-0.24994659260841701"/>
      </right>
      <top style="dashed">
        <color theme="0" tint="-0.14996795556505021"/>
      </top>
      <bottom/>
      <diagonal/>
    </border>
    <border>
      <left style="dashed">
        <color theme="0" tint="-0.24994659260841701"/>
      </left>
      <right style="thin">
        <color indexed="64"/>
      </right>
      <top style="dashed">
        <color theme="0" tint="-0.14996795556505021"/>
      </top>
      <bottom/>
      <diagonal/>
    </border>
    <border>
      <left/>
      <right style="dashed">
        <color theme="0" tint="-0.24994659260841701"/>
      </right>
      <top/>
      <bottom/>
      <diagonal/>
    </border>
    <border>
      <left style="dashed">
        <color theme="0" tint="-0.14996795556505021"/>
      </left>
      <right style="dashed">
        <color theme="0" tint="-0.14996795556505021"/>
      </right>
      <top style="dashed">
        <color theme="0" tint="-0.14996795556505021"/>
      </top>
      <bottom/>
      <diagonal/>
    </border>
    <border>
      <left/>
      <right style="dashed">
        <color theme="0" tint="-0.24994659260841701"/>
      </right>
      <top/>
      <bottom style="dashed">
        <color theme="0" tint="-0.14996795556505021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46" fillId="0" borderId="0"/>
  </cellStyleXfs>
  <cellXfs count="682">
    <xf numFmtId="0" fontId="0" fillId="0" borderId="0" xfId="0"/>
    <xf numFmtId="0" fontId="5" fillId="0" borderId="4" xfId="0" applyFont="1" applyBorder="1"/>
    <xf numFmtId="0" fontId="4" fillId="0" borderId="0" xfId="0" applyFont="1"/>
    <xf numFmtId="0" fontId="7" fillId="0" borderId="0" xfId="0" applyFont="1"/>
    <xf numFmtId="0" fontId="6" fillId="0" borderId="10" xfId="0" applyFont="1" applyBorder="1"/>
    <xf numFmtId="0" fontId="4" fillId="0" borderId="2" xfId="0" applyFont="1" applyBorder="1"/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4" fillId="0" borderId="7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7" xfId="0" applyFont="1" applyBorder="1" applyAlignment="1">
      <alignment horizontal="right"/>
    </xf>
    <xf numFmtId="0" fontId="4" fillId="0" borderId="7" xfId="0" applyFont="1" applyBorder="1"/>
    <xf numFmtId="0" fontId="4" fillId="0" borderId="8" xfId="0" applyFont="1" applyBorder="1"/>
    <xf numFmtId="0" fontId="6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9" fillId="0" borderId="0" xfId="0" applyFont="1" applyBorder="1"/>
    <xf numFmtId="0" fontId="4" fillId="0" borderId="5" xfId="0" applyFont="1" applyBorder="1"/>
    <xf numFmtId="0" fontId="9" fillId="0" borderId="4" xfId="0" applyFont="1" applyBorder="1" applyAlignment="1">
      <alignment horizontal="center"/>
    </xf>
    <xf numFmtId="0" fontId="4" fillId="0" borderId="3" xfId="0" applyFont="1" applyBorder="1"/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1" xfId="0" applyFont="1" applyBorder="1" applyAlignment="1">
      <alignment horizontal="center"/>
    </xf>
    <xf numFmtId="0" fontId="9" fillId="0" borderId="2" xfId="0" applyFont="1" applyBorder="1"/>
    <xf numFmtId="0" fontId="4" fillId="2" borderId="2" xfId="0" applyFont="1" applyFill="1" applyBorder="1"/>
    <xf numFmtId="0" fontId="4" fillId="0" borderId="15" xfId="0" applyFont="1" applyBorder="1" applyAlignment="1">
      <alignment horizontal="center"/>
    </xf>
    <xf numFmtId="0" fontId="4" fillId="0" borderId="1" xfId="0" applyFont="1" applyBorder="1"/>
    <xf numFmtId="0" fontId="4" fillId="2" borderId="0" xfId="0" applyFont="1" applyFill="1" applyBorder="1"/>
    <xf numFmtId="0" fontId="4" fillId="2" borderId="7" xfId="0" applyFont="1" applyFill="1" applyBorder="1"/>
    <xf numFmtId="0" fontId="5" fillId="0" borderId="6" xfId="0" applyFont="1" applyBorder="1"/>
    <xf numFmtId="0" fontId="4" fillId="0" borderId="4" xfId="0" applyFont="1" applyBorder="1"/>
    <xf numFmtId="0" fontId="4" fillId="0" borderId="12" xfId="0" applyFont="1" applyBorder="1"/>
    <xf numFmtId="0" fontId="4" fillId="2" borderId="0" xfId="0" applyFont="1" applyFill="1" applyBorder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Alignment="1" applyProtection="1">
      <alignment horizontal="center"/>
    </xf>
    <xf numFmtId="0" fontId="4" fillId="0" borderId="0" xfId="0" applyFont="1" applyProtection="1"/>
    <xf numFmtId="2" fontId="4" fillId="0" borderId="0" xfId="0" applyNumberFormat="1" applyFont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right"/>
    </xf>
    <xf numFmtId="2" fontId="5" fillId="0" borderId="0" xfId="0" applyNumberFormat="1" applyFont="1" applyAlignment="1" applyProtection="1">
      <alignment horizontal="center"/>
    </xf>
    <xf numFmtId="0" fontId="5" fillId="0" borderId="0" xfId="0" applyFont="1" applyProtection="1"/>
    <xf numFmtId="0" fontId="5" fillId="0" borderId="0" xfId="0" quotePrefix="1" applyFont="1" applyAlignment="1" applyProtection="1">
      <alignment horizontal="center"/>
    </xf>
    <xf numFmtId="0" fontId="5" fillId="0" borderId="0" xfId="0" applyFont="1"/>
    <xf numFmtId="0" fontId="3" fillId="2" borderId="16" xfId="0" applyFont="1" applyFill="1" applyBorder="1" applyAlignment="1">
      <alignment horizontal="center"/>
    </xf>
    <xf numFmtId="164" fontId="4" fillId="0" borderId="10" xfId="0" applyNumberFormat="1" applyFont="1" applyBorder="1"/>
    <xf numFmtId="0" fontId="4" fillId="0" borderId="10" xfId="0" applyNumberFormat="1" applyFont="1" applyBorder="1" applyAlignment="1">
      <alignment horizontal="center"/>
    </xf>
    <xf numFmtId="0" fontId="6" fillId="2" borderId="10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4" fillId="0" borderId="6" xfId="0" applyFont="1" applyBorder="1"/>
    <xf numFmtId="0" fontId="14" fillId="0" borderId="0" xfId="0" applyFont="1" applyAlignment="1">
      <alignment horizontal="right"/>
    </xf>
    <xf numFmtId="0" fontId="14" fillId="0" borderId="0" xfId="0" applyFont="1"/>
    <xf numFmtId="0" fontId="15" fillId="0" borderId="0" xfId="0" applyFont="1"/>
    <xf numFmtId="0" fontId="6" fillId="0" borderId="0" xfId="0" applyFont="1"/>
    <xf numFmtId="0" fontId="4" fillId="0" borderId="12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165" fontId="4" fillId="0" borderId="0" xfId="0" applyNumberFormat="1" applyFont="1" applyBorder="1" applyAlignment="1">
      <alignment horizontal="center"/>
    </xf>
    <xf numFmtId="0" fontId="4" fillId="0" borderId="0" xfId="0" quotePrefix="1" applyFont="1" applyBorder="1"/>
    <xf numFmtId="0" fontId="4" fillId="0" borderId="7" xfId="0" quotePrefix="1" applyFont="1" applyBorder="1"/>
    <xf numFmtId="0" fontId="9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0" fontId="4" fillId="2" borderId="5" xfId="0" applyFont="1" applyFill="1" applyBorder="1"/>
    <xf numFmtId="0" fontId="19" fillId="0" borderId="0" xfId="0" applyFont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0" fontId="3" fillId="2" borderId="4" xfId="0" applyFont="1" applyFill="1" applyBorder="1" applyAlignment="1">
      <alignment horizontal="right"/>
    </xf>
    <xf numFmtId="0" fontId="3" fillId="2" borderId="6" xfId="0" applyFont="1" applyFill="1" applyBorder="1" applyAlignment="1">
      <alignment horizontal="right"/>
    </xf>
    <xf numFmtId="0" fontId="3" fillId="4" borderId="9" xfId="0" applyFont="1" applyFill="1" applyBorder="1" applyAlignment="1">
      <alignment horizontal="centerContinuous"/>
    </xf>
    <xf numFmtId="0" fontId="3" fillId="4" borderId="10" xfId="0" applyFont="1" applyFill="1" applyBorder="1" applyAlignment="1">
      <alignment horizontal="centerContinuous"/>
    </xf>
    <xf numFmtId="0" fontId="4" fillId="4" borderId="10" xfId="0" applyFont="1" applyFill="1" applyBorder="1" applyAlignment="1">
      <alignment horizontal="centerContinuous"/>
    </xf>
    <xf numFmtId="0" fontId="4" fillId="4" borderId="11" xfId="0" applyFont="1" applyFill="1" applyBorder="1" applyAlignment="1">
      <alignment horizontal="centerContinuous"/>
    </xf>
    <xf numFmtId="0" fontId="6" fillId="4" borderId="12" xfId="0" applyFont="1" applyFill="1" applyBorder="1" applyAlignment="1">
      <alignment horizontal="center"/>
    </xf>
    <xf numFmtId="0" fontId="6" fillId="4" borderId="12" xfId="0" applyFont="1" applyFill="1" applyBorder="1" applyAlignment="1">
      <alignment horizontal="center" wrapText="1"/>
    </xf>
    <xf numFmtId="0" fontId="5" fillId="4" borderId="12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17" xfId="0" applyFont="1" applyFill="1" applyBorder="1" applyAlignment="1">
      <alignment horizontal="center"/>
    </xf>
    <xf numFmtId="0" fontId="17" fillId="4" borderId="17" xfId="0" applyFont="1" applyFill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4" fillId="2" borderId="1" xfId="0" applyFont="1" applyFill="1" applyBorder="1"/>
    <xf numFmtId="0" fontId="3" fillId="2" borderId="2" xfId="0" applyFont="1" applyFill="1" applyBorder="1" applyAlignment="1"/>
    <xf numFmtId="0" fontId="4" fillId="2" borderId="3" xfId="0" applyFont="1" applyFill="1" applyBorder="1"/>
    <xf numFmtId="0" fontId="4" fillId="2" borderId="15" xfId="0" applyFont="1" applyFill="1" applyBorder="1" applyAlignment="1">
      <alignment horizontal="center"/>
    </xf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23" fillId="4" borderId="12" xfId="0" applyFont="1" applyFill="1" applyBorder="1" applyAlignment="1">
      <alignment horizontal="center" wrapText="1"/>
    </xf>
    <xf numFmtId="0" fontId="4" fillId="2" borderId="21" xfId="0" applyFont="1" applyFill="1" applyBorder="1"/>
    <xf numFmtId="0" fontId="4" fillId="2" borderId="22" xfId="0" applyFont="1" applyFill="1" applyBorder="1"/>
    <xf numFmtId="0" fontId="4" fillId="2" borderId="23" xfId="0" applyFont="1" applyFill="1" applyBorder="1"/>
    <xf numFmtId="0" fontId="6" fillId="2" borderId="4" xfId="0" applyFont="1" applyFill="1" applyBorder="1"/>
    <xf numFmtId="0" fontId="6" fillId="2" borderId="0" xfId="0" applyFont="1" applyFill="1" applyBorder="1"/>
    <xf numFmtId="2" fontId="4" fillId="2" borderId="0" xfId="0" applyNumberFormat="1" applyFont="1" applyFill="1" applyBorder="1" applyAlignment="1">
      <alignment horizontal="center"/>
    </xf>
    <xf numFmtId="165" fontId="4" fillId="2" borderId="0" xfId="0" applyNumberFormat="1" applyFont="1" applyFill="1" applyBorder="1" applyAlignment="1"/>
    <xf numFmtId="165" fontId="6" fillId="2" borderId="10" xfId="0" applyNumberFormat="1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right"/>
    </xf>
    <xf numFmtId="0" fontId="4" fillId="0" borderId="28" xfId="0" applyFont="1" applyBorder="1"/>
    <xf numFmtId="0" fontId="4" fillId="0" borderId="29" xfId="0" applyFont="1" applyBorder="1"/>
    <xf numFmtId="0" fontId="3" fillId="2" borderId="30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right"/>
    </xf>
    <xf numFmtId="0" fontId="4" fillId="0" borderId="36" xfId="0" applyFont="1" applyBorder="1" applyAlignment="1">
      <alignment horizontal="center"/>
    </xf>
    <xf numFmtId="2" fontId="4" fillId="0" borderId="36" xfId="0" applyNumberFormat="1" applyFont="1" applyBorder="1" applyAlignment="1">
      <alignment horizontal="center"/>
    </xf>
    <xf numFmtId="0" fontId="5" fillId="0" borderId="33" xfId="0" applyFont="1" applyBorder="1"/>
    <xf numFmtId="0" fontId="4" fillId="0" borderId="35" xfId="0" applyFont="1" applyBorder="1"/>
    <xf numFmtId="0" fontId="3" fillId="2" borderId="37" xfId="0" applyFont="1" applyFill="1" applyBorder="1" applyAlignment="1">
      <alignment horizontal="right"/>
    </xf>
    <xf numFmtId="0" fontId="4" fillId="0" borderId="40" xfId="0" applyFont="1" applyBorder="1" applyAlignment="1">
      <alignment horizontal="center"/>
    </xf>
    <xf numFmtId="2" fontId="4" fillId="0" borderId="40" xfId="0" applyNumberFormat="1" applyFont="1" applyBorder="1" applyAlignment="1">
      <alignment horizontal="center"/>
    </xf>
    <xf numFmtId="0" fontId="5" fillId="0" borderId="37" xfId="0" applyFont="1" applyBorder="1"/>
    <xf numFmtId="0" fontId="4" fillId="0" borderId="39" xfId="0" applyFont="1" applyBorder="1"/>
    <xf numFmtId="0" fontId="6" fillId="4" borderId="15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 wrapText="1"/>
    </xf>
    <xf numFmtId="0" fontId="6" fillId="4" borderId="14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Continuous"/>
    </xf>
    <xf numFmtId="0" fontId="3" fillId="2" borderId="32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4" fillId="2" borderId="15" xfId="0" applyFont="1" applyFill="1" applyBorder="1"/>
    <xf numFmtId="0" fontId="6" fillId="0" borderId="33" xfId="0" applyFont="1" applyBorder="1" applyAlignment="1">
      <alignment horizontal="right"/>
    </xf>
    <xf numFmtId="0" fontId="4" fillId="2" borderId="36" xfId="0" applyFont="1" applyFill="1" applyBorder="1" applyAlignment="1">
      <alignment horizontal="center"/>
    </xf>
    <xf numFmtId="0" fontId="6" fillId="0" borderId="37" xfId="0" applyFont="1" applyBorder="1" applyAlignment="1">
      <alignment horizontal="right"/>
    </xf>
    <xf numFmtId="0" fontId="4" fillId="2" borderId="40" xfId="0" applyFont="1" applyFill="1" applyBorder="1" applyAlignment="1">
      <alignment horizontal="center"/>
    </xf>
    <xf numFmtId="2" fontId="6" fillId="2" borderId="10" xfId="0" applyNumberFormat="1" applyFont="1" applyFill="1" applyBorder="1" applyAlignment="1">
      <alignment horizontal="center"/>
    </xf>
    <xf numFmtId="0" fontId="25" fillId="2" borderId="4" xfId="0" applyFont="1" applyFill="1" applyBorder="1" applyAlignment="1">
      <alignment horizontal="left"/>
    </xf>
    <xf numFmtId="0" fontId="25" fillId="2" borderId="0" xfId="0" applyFont="1" applyFill="1" applyBorder="1" applyAlignment="1">
      <alignment horizontal="center"/>
    </xf>
    <xf numFmtId="0" fontId="25" fillId="2" borderId="7" xfId="0" applyFont="1" applyFill="1" applyBorder="1"/>
    <xf numFmtId="0" fontId="25" fillId="2" borderId="6" xfId="0" applyFont="1" applyFill="1" applyBorder="1" applyAlignment="1">
      <alignment horizontal="left"/>
    </xf>
    <xf numFmtId="0" fontId="25" fillId="2" borderId="7" xfId="0" applyFont="1" applyFill="1" applyBorder="1" applyAlignment="1">
      <alignment horizontal="center"/>
    </xf>
    <xf numFmtId="165" fontId="25" fillId="2" borderId="7" xfId="0" applyNumberFormat="1" applyFont="1" applyFill="1" applyBorder="1" applyAlignment="1">
      <alignment horizontal="center"/>
    </xf>
    <xf numFmtId="0" fontId="25" fillId="2" borderId="7" xfId="0" applyFont="1" applyFill="1" applyBorder="1" applyAlignment="1">
      <alignment horizontal="left"/>
    </xf>
    <xf numFmtId="0" fontId="25" fillId="0" borderId="10" xfId="0" applyFont="1" applyBorder="1"/>
    <xf numFmtId="0" fontId="25" fillId="2" borderId="8" xfId="0" applyFont="1" applyFill="1" applyBorder="1"/>
    <xf numFmtId="0" fontId="26" fillId="2" borderId="16" xfId="0" applyFont="1" applyFill="1" applyBorder="1" applyAlignment="1">
      <alignment horizontal="center"/>
    </xf>
    <xf numFmtId="0" fontId="26" fillId="0" borderId="16" xfId="0" applyFont="1" applyBorder="1"/>
    <xf numFmtId="0" fontId="4" fillId="0" borderId="19" xfId="0" applyNumberFormat="1" applyFont="1" applyBorder="1" applyAlignment="1"/>
    <xf numFmtId="0" fontId="4" fillId="0" borderId="10" xfId="0" applyNumberFormat="1" applyFont="1" applyBorder="1" applyAlignment="1"/>
    <xf numFmtId="0" fontId="6" fillId="0" borderId="16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6" fillId="2" borderId="16" xfId="0" applyFont="1" applyFill="1" applyBorder="1" applyAlignment="1">
      <alignment horizontal="left" vertical="center"/>
    </xf>
    <xf numFmtId="0" fontId="3" fillId="0" borderId="12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/>
    </xf>
    <xf numFmtId="0" fontId="4" fillId="2" borderId="52" xfId="0" applyFont="1" applyFill="1" applyBorder="1" applyAlignment="1">
      <alignment horizontal="center"/>
    </xf>
    <xf numFmtId="0" fontId="4" fillId="2" borderId="4" xfId="0" applyFont="1" applyFill="1" applyBorder="1"/>
    <xf numFmtId="0" fontId="4" fillId="2" borderId="49" xfId="0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4" fillId="0" borderId="60" xfId="0" applyFont="1" applyBorder="1"/>
    <xf numFmtId="0" fontId="6" fillId="2" borderId="60" xfId="0" applyFont="1" applyFill="1" applyBorder="1" applyAlignment="1">
      <alignment horizontal="right"/>
    </xf>
    <xf numFmtId="0" fontId="4" fillId="0" borderId="61" xfId="0" applyFont="1" applyBorder="1"/>
    <xf numFmtId="0" fontId="3" fillId="2" borderId="0" xfId="0" applyFont="1" applyFill="1" applyBorder="1" applyAlignment="1">
      <alignment horizontal="right"/>
    </xf>
    <xf numFmtId="0" fontId="4" fillId="2" borderId="0" xfId="0" quotePrefix="1" applyFont="1" applyFill="1" applyBorder="1"/>
    <xf numFmtId="0" fontId="6" fillId="2" borderId="0" xfId="0" applyFont="1" applyFill="1" applyBorder="1" applyAlignment="1">
      <alignment horizontal="left" vertical="center" wrapText="1"/>
    </xf>
    <xf numFmtId="0" fontId="6" fillId="2" borderId="6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 vertical="center"/>
    </xf>
    <xf numFmtId="0" fontId="3" fillId="2" borderId="73" xfId="0" applyFont="1" applyFill="1" applyBorder="1" applyAlignment="1">
      <alignment horizontal="center"/>
    </xf>
    <xf numFmtId="0" fontId="5" fillId="0" borderId="4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4" fillId="0" borderId="0" xfId="0" applyFont="1" applyBorder="1" applyAlignment="1"/>
    <xf numFmtId="0" fontId="4" fillId="0" borderId="5" xfId="0" applyFont="1" applyBorder="1" applyAlignment="1"/>
    <xf numFmtId="0" fontId="6" fillId="4" borderId="7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71" xfId="0" applyFont="1" applyFill="1" applyBorder="1" applyAlignment="1">
      <alignment horizontal="center" vertical="center"/>
    </xf>
    <xf numFmtId="0" fontId="31" fillId="4" borderId="69" xfId="0" applyFont="1" applyFill="1" applyBorder="1" applyAlignment="1">
      <alignment horizontal="center" vertical="center"/>
    </xf>
    <xf numFmtId="0" fontId="4" fillId="0" borderId="0" xfId="0" applyFont="1" applyAlignment="1">
      <alignment wrapText="1"/>
    </xf>
    <xf numFmtId="0" fontId="4" fillId="2" borderId="0" xfId="0" applyFont="1" applyFill="1" applyBorder="1" applyAlignment="1"/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/>
    </xf>
    <xf numFmtId="0" fontId="4" fillId="0" borderId="87" xfId="0" applyFont="1" applyBorder="1" applyAlignment="1">
      <alignment horizontal="center"/>
    </xf>
    <xf numFmtId="0" fontId="6" fillId="4" borderId="90" xfId="0" applyFont="1" applyFill="1" applyBorder="1" applyAlignment="1">
      <alignment horizontal="center" vertical="center"/>
    </xf>
    <xf numFmtId="0" fontId="6" fillId="4" borderId="90" xfId="0" applyFont="1" applyFill="1" applyBorder="1" applyAlignment="1">
      <alignment horizontal="center" vertical="center" wrapText="1"/>
    </xf>
    <xf numFmtId="0" fontId="23" fillId="4" borderId="91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 wrapText="1"/>
    </xf>
    <xf numFmtId="0" fontId="4" fillId="0" borderId="92" xfId="0" applyFont="1" applyBorder="1" applyAlignment="1">
      <alignment horizontal="center"/>
    </xf>
    <xf numFmtId="0" fontId="4" fillId="0" borderId="93" xfId="0" applyFont="1" applyBorder="1" applyAlignment="1">
      <alignment horizontal="center"/>
    </xf>
    <xf numFmtId="0" fontId="4" fillId="0" borderId="79" xfId="0" applyFont="1" applyBorder="1" applyAlignment="1">
      <alignment horizontal="center"/>
    </xf>
    <xf numFmtId="0" fontId="6" fillId="4" borderId="101" xfId="0" applyFont="1" applyFill="1" applyBorder="1" applyAlignment="1">
      <alignment horizontal="center" vertical="center"/>
    </xf>
    <xf numFmtId="0" fontId="4" fillId="2" borderId="100" xfId="0" applyFont="1" applyFill="1" applyBorder="1" applyAlignment="1">
      <alignment horizontal="center" vertical="center"/>
    </xf>
    <xf numFmtId="0" fontId="4" fillId="0" borderId="100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3" fillId="2" borderId="44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/>
    </xf>
    <xf numFmtId="0" fontId="4" fillId="2" borderId="9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13" fillId="2" borderId="0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9" fillId="0" borderId="7" xfId="0" applyFont="1" applyBorder="1"/>
    <xf numFmtId="0" fontId="9" fillId="0" borderId="7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4" fillId="0" borderId="0" xfId="0" applyFont="1" applyBorder="1" applyAlignment="1">
      <alignment horizontal="justify" vertical="center" wrapText="1"/>
    </xf>
    <xf numFmtId="0" fontId="25" fillId="2" borderId="0" xfId="0" applyFont="1" applyFill="1" applyBorder="1"/>
    <xf numFmtId="0" fontId="4" fillId="2" borderId="2" xfId="0" applyFont="1" applyFill="1" applyBorder="1" applyAlignment="1">
      <alignment horizontal="center" vertical="center"/>
    </xf>
    <xf numFmtId="0" fontId="6" fillId="4" borderId="82" xfId="0" applyFont="1" applyFill="1" applyBorder="1" applyAlignment="1">
      <alignment horizontal="center" vertical="center"/>
    </xf>
    <xf numFmtId="0" fontId="6" fillId="4" borderId="94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2" fontId="6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right" vertical="center" wrapText="1"/>
    </xf>
    <xf numFmtId="0" fontId="25" fillId="2" borderId="5" xfId="0" applyFont="1" applyFill="1" applyBorder="1"/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13" fillId="2" borderId="4" xfId="0" applyFont="1" applyFill="1" applyBorder="1" applyAlignment="1">
      <alignment horizontal="left" vertical="center"/>
    </xf>
    <xf numFmtId="0" fontId="38" fillId="0" borderId="2" xfId="0" applyFont="1" applyBorder="1" applyAlignment="1">
      <alignment horizontal="right" vertical="center" wrapText="1"/>
    </xf>
    <xf numFmtId="0" fontId="39" fillId="0" borderId="0" xfId="0" applyFont="1" applyBorder="1" applyAlignment="1">
      <alignment horizontal="left" vertical="center"/>
    </xf>
    <xf numFmtId="0" fontId="38" fillId="0" borderId="0" xfId="0" applyFont="1" applyBorder="1" applyAlignment="1">
      <alignment horizontal="right" vertical="center"/>
    </xf>
    <xf numFmtId="0" fontId="2" fillId="0" borderId="7" xfId="0" applyFont="1" applyBorder="1" applyAlignment="1">
      <alignment vertical="center"/>
    </xf>
    <xf numFmtId="0" fontId="28" fillId="0" borderId="0" xfId="0" applyFont="1" applyBorder="1" applyAlignment="1">
      <alignment horizontal="center" vertical="center"/>
    </xf>
    <xf numFmtId="0" fontId="40" fillId="0" borderId="0" xfId="0" applyFont="1" applyBorder="1" applyAlignment="1">
      <alignment vertical="top"/>
    </xf>
    <xf numFmtId="0" fontId="40" fillId="2" borderId="0" xfId="0" applyFont="1" applyFill="1" applyBorder="1" applyAlignment="1">
      <alignment vertical="top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3" fillId="4" borderId="89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42" fillId="0" borderId="0" xfId="0" applyFont="1" applyAlignment="1">
      <alignment horizontal="left" vertical="center" indent="5"/>
    </xf>
    <xf numFmtId="0" fontId="43" fillId="0" borderId="0" xfId="0" applyFont="1" applyAlignment="1">
      <alignment horizontal="left" vertical="center" indent="5"/>
    </xf>
    <xf numFmtId="0" fontId="0" fillId="0" borderId="9" xfId="0" applyBorder="1" applyAlignment="1">
      <alignment horizontal="center" vertical="center"/>
    </xf>
    <xf numFmtId="0" fontId="0" fillId="0" borderId="106" xfId="0" applyBorder="1" applyAlignment="1">
      <alignment horizontal="center" vertical="top"/>
    </xf>
    <xf numFmtId="0" fontId="0" fillId="0" borderId="106" xfId="0" applyBorder="1" applyAlignment="1">
      <alignment horizontal="center" vertical="top" wrapText="1"/>
    </xf>
    <xf numFmtId="0" fontId="0" fillId="0" borderId="109" xfId="0" applyBorder="1" applyAlignment="1">
      <alignment horizontal="center" vertical="center"/>
    </xf>
    <xf numFmtId="0" fontId="0" fillId="0" borderId="110" xfId="0" applyBorder="1" applyAlignment="1">
      <alignment horizontal="center" vertical="top"/>
    </xf>
    <xf numFmtId="0" fontId="0" fillId="0" borderId="110" xfId="0" applyBorder="1" applyAlignment="1">
      <alignment horizontal="center" vertical="top" wrapText="1"/>
    </xf>
    <xf numFmtId="0" fontId="0" fillId="5" borderId="1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4" fillId="0" borderId="11" xfId="0" applyFont="1" applyBorder="1" applyAlignment="1">
      <alignment horizontal="center" vertical="center" wrapText="1"/>
    </xf>
    <xf numFmtId="0" fontId="0" fillId="0" borderId="110" xfId="0" applyBorder="1" applyAlignment="1">
      <alignment horizontal="justify" vertical="center" wrapText="1"/>
    </xf>
    <xf numFmtId="0" fontId="0" fillId="0" borderId="115" xfId="0" applyBorder="1" applyAlignment="1">
      <alignment horizontal="justify" vertical="center" wrapText="1"/>
    </xf>
    <xf numFmtId="0" fontId="4" fillId="0" borderId="119" xfId="0" applyFont="1" applyBorder="1" applyAlignment="1">
      <alignment horizontal="left"/>
    </xf>
    <xf numFmtId="0" fontId="4" fillId="0" borderId="117" xfId="0" applyFont="1" applyBorder="1" applyAlignment="1">
      <alignment horizontal="left"/>
    </xf>
    <xf numFmtId="0" fontId="4" fillId="0" borderId="118" xfId="0" applyFont="1" applyBorder="1" applyAlignment="1">
      <alignment horizontal="left"/>
    </xf>
    <xf numFmtId="0" fontId="4" fillId="0" borderId="120" xfId="0" applyFont="1" applyBorder="1" applyAlignment="1">
      <alignment horizontal="center" vertical="center"/>
    </xf>
    <xf numFmtId="0" fontId="4" fillId="0" borderId="121" xfId="0" applyFont="1" applyBorder="1" applyAlignment="1">
      <alignment horizontal="center" vertical="center"/>
    </xf>
    <xf numFmtId="0" fontId="45" fillId="0" borderId="97" xfId="0" applyFont="1" applyBorder="1" applyAlignment="1">
      <alignment horizontal="center" vertical="center"/>
    </xf>
    <xf numFmtId="2" fontId="6" fillId="2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 vertical="center"/>
    </xf>
    <xf numFmtId="166" fontId="4" fillId="0" borderId="12" xfId="0" applyNumberFormat="1" applyFont="1" applyBorder="1"/>
    <xf numFmtId="2" fontId="4" fillId="0" borderId="5" xfId="0" applyNumberFormat="1" applyFont="1" applyBorder="1" applyAlignment="1">
      <alignment horizontal="center" vertical="center"/>
    </xf>
    <xf numFmtId="166" fontId="4" fillId="2" borderId="78" xfId="0" applyNumberFormat="1" applyFont="1" applyFill="1" applyBorder="1" applyAlignment="1">
      <alignment horizontal="center" vertical="center"/>
    </xf>
    <xf numFmtId="0" fontId="45" fillId="0" borderId="120" xfId="0" applyFont="1" applyBorder="1" applyAlignment="1">
      <alignment horizontal="center" vertical="center"/>
    </xf>
    <xf numFmtId="2" fontId="40" fillId="2" borderId="0" xfId="0" applyNumberFormat="1" applyFont="1" applyFill="1" applyBorder="1" applyAlignment="1">
      <alignment horizontal="center" vertical="top"/>
    </xf>
    <xf numFmtId="0" fontId="2" fillId="0" borderId="2" xfId="0" applyFont="1" applyBorder="1" applyAlignment="1">
      <alignment vertical="center"/>
    </xf>
    <xf numFmtId="0" fontId="3" fillId="2" borderId="46" xfId="0" applyFont="1" applyFill="1" applyBorder="1" applyAlignment="1">
      <alignment horizontal="center" vertical="center"/>
    </xf>
    <xf numFmtId="0" fontId="5" fillId="0" borderId="0" xfId="0" applyFont="1" applyBorder="1" applyAlignment="1"/>
    <xf numFmtId="0" fontId="25" fillId="2" borderId="0" xfId="0" applyFont="1" applyFill="1" applyBorder="1" applyAlignment="1">
      <alignment horizontal="center"/>
    </xf>
    <xf numFmtId="2" fontId="4" fillId="2" borderId="0" xfId="0" applyNumberFormat="1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27" fillId="0" borderId="0" xfId="0" applyFont="1" applyBorder="1" applyAlignment="1">
      <alignment horizontal="center" vertical="center"/>
    </xf>
    <xf numFmtId="0" fontId="40" fillId="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2" borderId="103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6" xfId="0" applyFont="1" applyBorder="1" applyAlignment="1">
      <alignment vertical="top"/>
    </xf>
    <xf numFmtId="0" fontId="5" fillId="0" borderId="2" xfId="0" applyFont="1" applyBorder="1" applyAlignment="1"/>
    <xf numFmtId="0" fontId="4" fillId="0" borderId="7" xfId="0" applyFont="1" applyBorder="1" applyAlignment="1">
      <alignment horizontal="left"/>
    </xf>
    <xf numFmtId="0" fontId="4" fillId="2" borderId="7" xfId="0" applyFont="1" applyFill="1" applyBorder="1" applyAlignment="1">
      <alignment horizontal="center"/>
    </xf>
    <xf numFmtId="0" fontId="4" fillId="0" borderId="6" xfId="0" applyFont="1" applyBorder="1" applyAlignment="1">
      <alignment horizontal="left"/>
    </xf>
    <xf numFmtId="167" fontId="6" fillId="2" borderId="0" xfId="0" applyNumberFormat="1" applyFont="1" applyFill="1" applyBorder="1" applyAlignment="1">
      <alignment horizontal="center" vertical="center" wrapText="1"/>
    </xf>
    <xf numFmtId="166" fontId="4" fillId="2" borderId="80" xfId="0" applyNumberFormat="1" applyFont="1" applyFill="1" applyBorder="1" applyAlignment="1">
      <alignment horizontal="center" vertical="center"/>
    </xf>
    <xf numFmtId="0" fontId="5" fillId="0" borderId="121" xfId="0" applyFont="1" applyBorder="1" applyAlignment="1">
      <alignment horizontal="center" vertical="center"/>
    </xf>
    <xf numFmtId="0" fontId="5" fillId="0" borderId="120" xfId="0" applyFont="1" applyBorder="1" applyAlignment="1">
      <alignment horizontal="center" vertical="center"/>
    </xf>
    <xf numFmtId="0" fontId="19" fillId="0" borderId="120" xfId="0" applyFont="1" applyBorder="1" applyAlignment="1">
      <alignment horizontal="center" vertical="center"/>
    </xf>
    <xf numFmtId="0" fontId="4" fillId="2" borderId="68" xfId="0" applyFont="1" applyFill="1" applyBorder="1" applyAlignment="1">
      <alignment horizontal="center" vertical="center"/>
    </xf>
    <xf numFmtId="0" fontId="4" fillId="2" borderId="117" xfId="0" applyFont="1" applyFill="1" applyBorder="1" applyAlignment="1">
      <alignment horizontal="center" vertical="center"/>
    </xf>
    <xf numFmtId="0" fontId="3" fillId="2" borderId="116" xfId="0" applyFont="1" applyFill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5" fillId="2" borderId="52" xfId="0" applyFont="1" applyFill="1" applyBorder="1" applyAlignment="1">
      <alignment horizontal="center"/>
    </xf>
    <xf numFmtId="0" fontId="5" fillId="2" borderId="55" xfId="0" applyFont="1" applyFill="1" applyBorder="1" applyAlignment="1">
      <alignment horizontal="center" vertical="center"/>
    </xf>
    <xf numFmtId="0" fontId="5" fillId="2" borderId="68" xfId="0" applyFont="1" applyFill="1" applyBorder="1" applyAlignment="1">
      <alignment horizontal="center" vertical="center"/>
    </xf>
    <xf numFmtId="0" fontId="5" fillId="2" borderId="58" xfId="0" applyFont="1" applyFill="1" applyBorder="1" applyAlignment="1">
      <alignment horizontal="center"/>
    </xf>
    <xf numFmtId="0" fontId="50" fillId="0" borderId="0" xfId="0" applyFont="1" applyBorder="1" applyAlignment="1">
      <alignment horizontal="center" vertical="center"/>
    </xf>
    <xf numFmtId="0" fontId="4" fillId="0" borderId="97" xfId="0" applyFont="1" applyBorder="1" applyAlignment="1">
      <alignment horizontal="center" vertical="center"/>
    </xf>
    <xf numFmtId="0" fontId="51" fillId="0" borderId="93" xfId="0" applyFont="1" applyBorder="1" applyAlignment="1">
      <alignment horizontal="center"/>
    </xf>
    <xf numFmtId="0" fontId="51" fillId="0" borderId="85" xfId="0" applyFont="1" applyBorder="1" applyAlignment="1">
      <alignment horizontal="center"/>
    </xf>
    <xf numFmtId="0" fontId="51" fillId="2" borderId="103" xfId="0" applyFont="1" applyFill="1" applyBorder="1" applyAlignment="1">
      <alignment horizontal="center" vertical="center"/>
    </xf>
    <xf numFmtId="0" fontId="51" fillId="2" borderId="80" xfId="0" applyFont="1" applyFill="1" applyBorder="1" applyAlignment="1">
      <alignment horizontal="center" vertical="center"/>
    </xf>
    <xf numFmtId="166" fontId="51" fillId="2" borderId="78" xfId="0" applyNumberFormat="1" applyFont="1" applyFill="1" applyBorder="1" applyAlignment="1">
      <alignment horizontal="center" vertical="center"/>
    </xf>
    <xf numFmtId="166" fontId="51" fillId="2" borderId="80" xfId="0" applyNumberFormat="1" applyFont="1" applyFill="1" applyBorder="1" applyAlignment="1">
      <alignment horizontal="center" vertical="center"/>
    </xf>
    <xf numFmtId="0" fontId="51" fillId="0" borderId="87" xfId="0" applyFont="1" applyBorder="1" applyAlignment="1">
      <alignment horizontal="center"/>
    </xf>
    <xf numFmtId="0" fontId="51" fillId="0" borderId="92" xfId="0" applyFont="1" applyBorder="1" applyAlignment="1">
      <alignment horizontal="center"/>
    </xf>
    <xf numFmtId="0" fontId="51" fillId="0" borderId="79" xfId="0" applyFont="1" applyBorder="1" applyAlignment="1">
      <alignment horizontal="center"/>
    </xf>
    <xf numFmtId="0" fontId="51" fillId="0" borderId="3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2" fontId="51" fillId="0" borderId="5" xfId="0" applyNumberFormat="1" applyFont="1" applyBorder="1" applyAlignment="1">
      <alignment horizontal="center" vertical="center"/>
    </xf>
    <xf numFmtId="2" fontId="51" fillId="0" borderId="8" xfId="0" applyNumberFormat="1" applyFont="1" applyBorder="1" applyAlignment="1">
      <alignment horizontal="center" vertical="center"/>
    </xf>
    <xf numFmtId="0" fontId="51" fillId="2" borderId="93" xfId="0" applyFont="1" applyFill="1" applyBorder="1" applyAlignment="1">
      <alignment horizontal="center" vertical="center"/>
    </xf>
    <xf numFmtId="0" fontId="51" fillId="2" borderId="81" xfId="0" applyFont="1" applyFill="1" applyBorder="1" applyAlignment="1">
      <alignment horizontal="center" vertical="center"/>
    </xf>
    <xf numFmtId="165" fontId="52" fillId="2" borderId="0" xfId="0" applyNumberFormat="1" applyFont="1" applyFill="1" applyBorder="1" applyAlignment="1">
      <alignment horizontal="center" vertical="center" wrapText="1"/>
    </xf>
    <xf numFmtId="2" fontId="52" fillId="2" borderId="0" xfId="0" applyNumberFormat="1" applyFont="1" applyFill="1" applyBorder="1" applyAlignment="1">
      <alignment horizontal="center" vertical="center"/>
    </xf>
    <xf numFmtId="2" fontId="53" fillId="2" borderId="0" xfId="0" applyNumberFormat="1" applyFont="1" applyFill="1" applyBorder="1" applyAlignment="1">
      <alignment horizontal="center" vertical="top"/>
    </xf>
    <xf numFmtId="0" fontId="47" fillId="4" borderId="6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left" vertical="center" wrapText="1"/>
    </xf>
    <xf numFmtId="0" fontId="4" fillId="0" borderId="25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7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/>
    </xf>
    <xf numFmtId="0" fontId="4" fillId="0" borderId="29" xfId="0" applyFont="1" applyBorder="1" applyAlignment="1">
      <alignment horizontal="left" vertical="center"/>
    </xf>
    <xf numFmtId="0" fontId="4" fillId="0" borderId="41" xfId="0" applyFont="1" applyBorder="1" applyAlignment="1">
      <alignment horizontal="left" vertical="center"/>
    </xf>
    <xf numFmtId="0" fontId="4" fillId="0" borderId="42" xfId="0" applyFont="1" applyBorder="1" applyAlignment="1">
      <alignment horizontal="left" vertical="center"/>
    </xf>
    <xf numFmtId="0" fontId="4" fillId="0" borderId="43" xfId="0" applyFont="1" applyBorder="1" applyAlignment="1">
      <alignment horizontal="left" vertic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4" fillId="0" borderId="28" xfId="0" applyFont="1" applyBorder="1" applyAlignment="1">
      <alignment horizontal="justify"/>
    </xf>
    <xf numFmtId="0" fontId="4" fillId="0" borderId="29" xfId="0" applyFont="1" applyBorder="1" applyAlignment="1">
      <alignment horizontal="justify"/>
    </xf>
    <xf numFmtId="0" fontId="4" fillId="0" borderId="12" xfId="0" applyFont="1" applyBorder="1" applyAlignment="1">
      <alignment horizontal="center"/>
    </xf>
    <xf numFmtId="0" fontId="6" fillId="2" borderId="4" xfId="0" applyFont="1" applyFill="1" applyBorder="1" applyAlignment="1">
      <alignment horizontal="left" vertical="center" wrapText="1"/>
    </xf>
    <xf numFmtId="0" fontId="27" fillId="0" borderId="1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center" vertical="center"/>
    </xf>
    <xf numFmtId="0" fontId="27" fillId="0" borderId="8" xfId="0" applyFont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10" xfId="0" applyFont="1" applyFill="1" applyBorder="1" applyAlignment="1">
      <alignment horizontal="center" vertical="center"/>
    </xf>
    <xf numFmtId="0" fontId="13" fillId="3" borderId="11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left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0" xfId="0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13" fillId="3" borderId="9" xfId="0" applyFont="1" applyFill="1" applyBorder="1" applyAlignment="1">
      <alignment horizontal="center"/>
    </xf>
    <xf numFmtId="0" fontId="13" fillId="3" borderId="10" xfId="0" applyFont="1" applyFill="1" applyBorder="1" applyAlignment="1">
      <alignment horizontal="center"/>
    </xf>
    <xf numFmtId="0" fontId="13" fillId="3" borderId="11" xfId="0" applyFont="1" applyFill="1" applyBorder="1" applyAlignment="1">
      <alignment horizontal="center"/>
    </xf>
    <xf numFmtId="0" fontId="4" fillId="0" borderId="25" xfId="0" applyFont="1" applyBorder="1" applyAlignment="1">
      <alignment horizontal="justify"/>
    </xf>
    <xf numFmtId="0" fontId="4" fillId="0" borderId="26" xfId="0" applyFont="1" applyBorder="1" applyAlignment="1">
      <alignment horizontal="justify"/>
    </xf>
    <xf numFmtId="0" fontId="6" fillId="0" borderId="0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left" wrapText="1"/>
    </xf>
    <xf numFmtId="0" fontId="20" fillId="2" borderId="0" xfId="0" applyFont="1" applyFill="1" applyBorder="1" applyAlignment="1">
      <alignment horizontal="left"/>
    </xf>
    <xf numFmtId="0" fontId="20" fillId="2" borderId="5" xfId="0" applyFont="1" applyFill="1" applyBorder="1" applyAlignment="1">
      <alignment horizontal="left"/>
    </xf>
    <xf numFmtId="0" fontId="20" fillId="2" borderId="34" xfId="0" applyFont="1" applyFill="1" applyBorder="1" applyAlignment="1">
      <alignment horizontal="left"/>
    </xf>
    <xf numFmtId="0" fontId="20" fillId="2" borderId="35" xfId="0" applyFont="1" applyFill="1" applyBorder="1" applyAlignment="1">
      <alignment horizontal="left"/>
    </xf>
    <xf numFmtId="0" fontId="4" fillId="2" borderId="38" xfId="0" applyFont="1" applyFill="1" applyBorder="1" applyAlignment="1">
      <alignment horizontal="left" wrapText="1"/>
    </xf>
    <xf numFmtId="0" fontId="4" fillId="2" borderId="39" xfId="0" applyFont="1" applyFill="1" applyBorder="1" applyAlignment="1">
      <alignment horizontal="left" wrapText="1"/>
    </xf>
    <xf numFmtId="0" fontId="4" fillId="2" borderId="38" xfId="0" applyFont="1" applyFill="1" applyBorder="1" applyAlignment="1">
      <alignment horizontal="left"/>
    </xf>
    <xf numFmtId="0" fontId="4" fillId="2" borderId="3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/>
    </xf>
    <xf numFmtId="0" fontId="4" fillId="2" borderId="8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 wrapText="1"/>
    </xf>
    <xf numFmtId="0" fontId="3" fillId="4" borderId="2" xfId="0" applyFont="1" applyFill="1" applyBorder="1" applyAlignment="1">
      <alignment horizontal="center" wrapText="1"/>
    </xf>
    <xf numFmtId="0" fontId="3" fillId="4" borderId="3" xfId="0" applyFont="1" applyFill="1" applyBorder="1" applyAlignment="1">
      <alignment horizontal="center" wrapText="1"/>
    </xf>
    <xf numFmtId="0" fontId="3" fillId="4" borderId="6" xfId="0" applyFont="1" applyFill="1" applyBorder="1" applyAlignment="1">
      <alignment horizontal="center" wrapText="1"/>
    </xf>
    <xf numFmtId="0" fontId="3" fillId="4" borderId="7" xfId="0" applyFont="1" applyFill="1" applyBorder="1" applyAlignment="1">
      <alignment horizontal="center" wrapText="1"/>
    </xf>
    <xf numFmtId="0" fontId="3" fillId="4" borderId="8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justify" wrapText="1"/>
    </xf>
    <xf numFmtId="0" fontId="5" fillId="2" borderId="3" xfId="0" applyFont="1" applyFill="1" applyBorder="1" applyAlignment="1">
      <alignment horizontal="justify" wrapText="1"/>
    </xf>
    <xf numFmtId="0" fontId="22" fillId="2" borderId="0" xfId="0" applyFont="1" applyFill="1" applyBorder="1" applyAlignment="1">
      <alignment horizontal="left"/>
    </xf>
    <xf numFmtId="0" fontId="22" fillId="2" borderId="5" xfId="0" applyFont="1" applyFill="1" applyBorder="1" applyAlignment="1">
      <alignment horizontal="left"/>
    </xf>
    <xf numFmtId="0" fontId="22" fillId="2" borderId="34" xfId="0" applyFont="1" applyFill="1" applyBorder="1" applyAlignment="1">
      <alignment horizontal="left"/>
    </xf>
    <xf numFmtId="0" fontId="22" fillId="2" borderId="35" xfId="0" applyFont="1" applyFill="1" applyBorder="1" applyAlignment="1">
      <alignment horizontal="left"/>
    </xf>
    <xf numFmtId="0" fontId="5" fillId="2" borderId="38" xfId="0" applyFont="1" applyFill="1" applyBorder="1" applyAlignment="1">
      <alignment horizontal="justify" wrapText="1"/>
    </xf>
    <xf numFmtId="0" fontId="5" fillId="2" borderId="39" xfId="0" applyFont="1" applyFill="1" applyBorder="1" applyAlignment="1">
      <alignment horizontal="justify" wrapText="1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37" xfId="0" applyFont="1" applyFill="1" applyBorder="1" applyAlignment="1">
      <alignment horizontal="center"/>
    </xf>
    <xf numFmtId="0" fontId="4" fillId="2" borderId="39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2" fontId="4" fillId="2" borderId="0" xfId="0" applyNumberFormat="1" applyFont="1" applyFill="1" applyBorder="1" applyAlignment="1">
      <alignment horizontal="center"/>
    </xf>
    <xf numFmtId="0" fontId="5" fillId="2" borderId="38" xfId="0" applyFont="1" applyFill="1" applyBorder="1" applyAlignment="1">
      <alignment horizontal="left"/>
    </xf>
    <xf numFmtId="0" fontId="5" fillId="2" borderId="39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165" fontId="4" fillId="0" borderId="22" xfId="0" applyNumberFormat="1" applyFont="1" applyBorder="1" applyAlignment="1">
      <alignment horizontal="center"/>
    </xf>
    <xf numFmtId="2" fontId="4" fillId="0" borderId="23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6" fillId="2" borderId="2" xfId="0" applyFont="1" applyFill="1" applyBorder="1" applyAlignment="1">
      <alignment horizontal="center" wrapText="1"/>
    </xf>
    <xf numFmtId="0" fontId="25" fillId="2" borderId="0" xfId="0" applyFont="1" applyFill="1" applyBorder="1" applyAlignment="1">
      <alignment horizontal="center"/>
    </xf>
    <xf numFmtId="0" fontId="25" fillId="2" borderId="5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4" fillId="0" borderId="10" xfId="0" applyFont="1" applyBorder="1" applyAlignment="1">
      <alignment horizontal="justify" vertical="center" wrapText="1"/>
    </xf>
    <xf numFmtId="0" fontId="4" fillId="0" borderId="11" xfId="0" applyFont="1" applyBorder="1" applyAlignment="1">
      <alignment horizontal="justify" vertical="center" wrapText="1"/>
    </xf>
    <xf numFmtId="0" fontId="4" fillId="0" borderId="19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164" fontId="7" fillId="0" borderId="19" xfId="0" applyNumberFormat="1" applyFont="1" applyBorder="1" applyAlignment="1">
      <alignment horizontal="center"/>
    </xf>
    <xf numFmtId="164" fontId="7" fillId="0" borderId="11" xfId="0" applyNumberFormat="1" applyFont="1" applyBorder="1" applyAlignment="1">
      <alignment horizontal="center"/>
    </xf>
    <xf numFmtId="0" fontId="7" fillId="0" borderId="19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3" fillId="4" borderId="9" xfId="0" applyFont="1" applyFill="1" applyBorder="1" applyAlignment="1">
      <alignment horizontal="center" wrapText="1"/>
    </xf>
    <xf numFmtId="0" fontId="3" fillId="4" borderId="10" xfId="0" applyFont="1" applyFill="1" applyBorder="1" applyAlignment="1">
      <alignment horizontal="center" wrapText="1"/>
    </xf>
    <xf numFmtId="0" fontId="3" fillId="4" borderId="11" xfId="0" applyFont="1" applyFill="1" applyBorder="1" applyAlignment="1">
      <alignment horizontal="center" wrapText="1"/>
    </xf>
    <xf numFmtId="0" fontId="4" fillId="4" borderId="9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justify" wrapText="1"/>
    </xf>
    <xf numFmtId="0" fontId="4" fillId="0" borderId="11" xfId="0" applyFont="1" applyBorder="1" applyAlignment="1">
      <alignment horizontal="justify" wrapText="1"/>
    </xf>
    <xf numFmtId="0" fontId="4" fillId="0" borderId="9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/>
    </xf>
    <xf numFmtId="0" fontId="13" fillId="3" borderId="9" xfId="0" applyFont="1" applyFill="1" applyBorder="1" applyAlignment="1">
      <alignment horizontal="center" wrapText="1"/>
    </xf>
    <xf numFmtId="0" fontId="5" fillId="0" borderId="12" xfId="0" applyFont="1" applyBorder="1" applyAlignment="1">
      <alignment horizontal="left"/>
    </xf>
    <xf numFmtId="0" fontId="48" fillId="0" borderId="12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26" fillId="0" borderId="12" xfId="0" applyFont="1" applyBorder="1" applyAlignment="1">
      <alignment horizontal="center" vertical="center"/>
    </xf>
    <xf numFmtId="0" fontId="48" fillId="0" borderId="12" xfId="0" applyFont="1" applyBorder="1" applyAlignment="1">
      <alignment vertical="center"/>
    </xf>
    <xf numFmtId="0" fontId="48" fillId="0" borderId="9" xfId="0" applyFont="1" applyBorder="1" applyAlignment="1">
      <alignment horizontal="left"/>
    </xf>
    <xf numFmtId="0" fontId="48" fillId="0" borderId="10" xfId="0" applyFont="1" applyBorder="1" applyAlignment="1">
      <alignment horizontal="left"/>
    </xf>
    <xf numFmtId="0" fontId="48" fillId="0" borderId="11" xfId="0" applyFont="1" applyBorder="1" applyAlignment="1">
      <alignment horizontal="left"/>
    </xf>
    <xf numFmtId="0" fontId="13" fillId="3" borderId="1" xfId="0" applyFont="1" applyFill="1" applyBorder="1" applyAlignment="1">
      <alignment horizontal="left" vertical="center"/>
    </xf>
    <xf numFmtId="0" fontId="13" fillId="3" borderId="2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/>
    </xf>
    <xf numFmtId="0" fontId="6" fillId="2" borderId="5" xfId="0" applyFont="1" applyFill="1" applyBorder="1" applyAlignment="1">
      <alignment horizontal="left"/>
    </xf>
    <xf numFmtId="0" fontId="6" fillId="2" borderId="59" xfId="0" applyFont="1" applyFill="1" applyBorder="1" applyAlignment="1">
      <alignment horizontal="left" vertical="center" wrapText="1"/>
    </xf>
    <xf numFmtId="0" fontId="6" fillId="2" borderId="74" xfId="0" applyFont="1" applyFill="1" applyBorder="1" applyAlignment="1">
      <alignment horizontal="left"/>
    </xf>
    <xf numFmtId="0" fontId="6" fillId="2" borderId="75" xfId="0" applyFont="1" applyFill="1" applyBorder="1" applyAlignment="1">
      <alignment horizontal="left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38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164" fontId="49" fillId="0" borderId="7" xfId="0" applyNumberFormat="1" applyFont="1" applyBorder="1" applyAlignment="1">
      <alignment horizontal="center" vertical="center"/>
    </xf>
    <xf numFmtId="164" fontId="49" fillId="0" borderId="8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38" fillId="0" borderId="0" xfId="0" applyFont="1" applyBorder="1" applyAlignment="1">
      <alignment horizontal="left" vertical="center"/>
    </xf>
    <xf numFmtId="164" fontId="38" fillId="0" borderId="0" xfId="0" applyNumberFormat="1" applyFont="1" applyBorder="1" applyAlignment="1">
      <alignment horizontal="center" vertical="center"/>
    </xf>
    <xf numFmtId="0" fontId="4" fillId="2" borderId="64" xfId="0" quotePrefix="1" applyFont="1" applyFill="1" applyBorder="1" applyAlignment="1">
      <alignment horizontal="left" vertical="center" wrapText="1"/>
    </xf>
    <xf numFmtId="0" fontId="4" fillId="2" borderId="65" xfId="0" quotePrefix="1" applyFont="1" applyFill="1" applyBorder="1" applyAlignment="1">
      <alignment horizontal="left" vertical="center" wrapText="1"/>
    </xf>
    <xf numFmtId="165" fontId="5" fillId="2" borderId="53" xfId="0" applyNumberFormat="1" applyFont="1" applyFill="1" applyBorder="1" applyAlignment="1">
      <alignment horizontal="center" vertical="center"/>
    </xf>
    <xf numFmtId="165" fontId="5" fillId="2" borderId="54" xfId="0" applyNumberFormat="1" applyFont="1" applyFill="1" applyBorder="1" applyAlignment="1">
      <alignment horizontal="center" vertical="center"/>
    </xf>
    <xf numFmtId="0" fontId="4" fillId="2" borderId="66" xfId="0" quotePrefix="1" applyFont="1" applyFill="1" applyBorder="1"/>
    <xf numFmtId="0" fontId="4" fillId="2" borderId="67" xfId="0" quotePrefix="1" applyFont="1" applyFill="1" applyBorder="1"/>
    <xf numFmtId="166" fontId="5" fillId="2" borderId="56" xfId="0" applyNumberFormat="1" applyFont="1" applyFill="1" applyBorder="1" applyAlignment="1">
      <alignment horizontal="center" vertical="center"/>
    </xf>
    <xf numFmtId="166" fontId="5" fillId="2" borderId="57" xfId="0" applyNumberFormat="1" applyFont="1" applyFill="1" applyBorder="1" applyAlignment="1">
      <alignment horizontal="center" vertical="center"/>
    </xf>
    <xf numFmtId="0" fontId="6" fillId="4" borderId="69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0" fontId="4" fillId="2" borderId="62" xfId="0" quotePrefix="1" applyFont="1" applyFill="1" applyBorder="1"/>
    <xf numFmtId="0" fontId="4" fillId="2" borderId="63" xfId="0" quotePrefix="1" applyFont="1" applyFill="1" applyBorder="1"/>
    <xf numFmtId="167" fontId="5" fillId="2" borderId="50" xfId="0" applyNumberFormat="1" applyFont="1" applyFill="1" applyBorder="1" applyAlignment="1">
      <alignment horizontal="center" vertical="center"/>
    </xf>
    <xf numFmtId="167" fontId="5" fillId="2" borderId="51" xfId="0" applyNumberFormat="1" applyFont="1" applyFill="1" applyBorder="1" applyAlignment="1">
      <alignment horizontal="center" vertical="center"/>
    </xf>
    <xf numFmtId="0" fontId="4" fillId="2" borderId="64" xfId="0" quotePrefix="1" applyFont="1" applyFill="1" applyBorder="1" applyAlignment="1">
      <alignment vertical="center" wrapText="1"/>
    </xf>
    <xf numFmtId="0" fontId="4" fillId="2" borderId="65" xfId="0" quotePrefix="1" applyFont="1" applyFill="1" applyBorder="1" applyAlignment="1">
      <alignment vertical="center" wrapText="1"/>
    </xf>
    <xf numFmtId="0" fontId="4" fillId="2" borderId="64" xfId="0" quotePrefix="1" applyFont="1" applyFill="1" applyBorder="1" applyAlignment="1">
      <alignment wrapText="1"/>
    </xf>
    <xf numFmtId="0" fontId="4" fillId="2" borderId="65" xfId="0" quotePrefix="1" applyFont="1" applyFill="1" applyBorder="1" applyAlignment="1">
      <alignment wrapText="1"/>
    </xf>
    <xf numFmtId="0" fontId="5" fillId="0" borderId="46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5" fillId="0" borderId="96" xfId="0" applyFont="1" applyBorder="1" applyAlignment="1">
      <alignment horizontal="left"/>
    </xf>
    <xf numFmtId="0" fontId="5" fillId="0" borderId="47" xfId="0" applyFont="1" applyBorder="1" applyAlignment="1">
      <alignment horizontal="left"/>
    </xf>
    <xf numFmtId="0" fontId="5" fillId="0" borderId="95" xfId="0" applyFont="1" applyBorder="1" applyAlignment="1">
      <alignment horizontal="left"/>
    </xf>
    <xf numFmtId="0" fontId="5" fillId="0" borderId="96" xfId="0" applyFont="1" applyBorder="1" applyAlignment="1">
      <alignment horizontal="center" vertical="center"/>
    </xf>
    <xf numFmtId="0" fontId="5" fillId="0" borderId="116" xfId="0" applyFont="1" applyBorder="1" applyAlignment="1">
      <alignment horizontal="center" vertical="center"/>
    </xf>
    <xf numFmtId="0" fontId="5" fillId="0" borderId="117" xfId="0" applyFont="1" applyBorder="1" applyAlignment="1">
      <alignment horizontal="center" vertical="center"/>
    </xf>
    <xf numFmtId="0" fontId="5" fillId="0" borderId="118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2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9" xfId="0" applyFont="1" applyBorder="1" applyAlignment="1">
      <alignment horizontal="left"/>
    </xf>
    <xf numFmtId="0" fontId="4" fillId="0" borderId="49" xfId="0" applyFont="1" applyBorder="1" applyAlignment="1">
      <alignment horizontal="left"/>
    </xf>
    <xf numFmtId="0" fontId="4" fillId="0" borderId="98" xfId="0" applyFont="1" applyBorder="1" applyAlignment="1">
      <alignment horizontal="left"/>
    </xf>
    <xf numFmtId="0" fontId="4" fillId="0" borderId="99" xfId="0" applyFont="1" applyBorder="1" applyAlignment="1">
      <alignment horizontal="center" vertical="center"/>
    </xf>
    <xf numFmtId="0" fontId="4" fillId="0" borderId="98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24" xfId="0" applyFont="1" applyBorder="1" applyAlignment="1">
      <alignment horizontal="center" vertical="center"/>
    </xf>
    <xf numFmtId="0" fontId="4" fillId="0" borderId="96" xfId="0" applyFont="1" applyBorder="1" applyAlignment="1">
      <alignment horizontal="left"/>
    </xf>
    <xf numFmtId="0" fontId="4" fillId="0" borderId="47" xfId="0" applyFont="1" applyBorder="1" applyAlignment="1">
      <alignment horizontal="left"/>
    </xf>
    <xf numFmtId="0" fontId="4" fillId="0" borderId="95" xfId="0" applyFont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wrapText="1"/>
    </xf>
    <xf numFmtId="0" fontId="3" fillId="4" borderId="9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51" fillId="0" borderId="72" xfId="0" applyFont="1" applyBorder="1" applyAlignment="1">
      <alignment horizontal="justify" vertical="center" wrapText="1"/>
    </xf>
    <xf numFmtId="0" fontId="51" fillId="0" borderId="7" xfId="0" applyFont="1" applyBorder="1" applyAlignment="1">
      <alignment horizontal="justify" vertical="center" wrapText="1"/>
    </xf>
    <xf numFmtId="0" fontId="51" fillId="0" borderId="70" xfId="0" applyFont="1" applyBorder="1" applyAlignment="1">
      <alignment horizontal="justify" vertical="center" wrapText="1"/>
    </xf>
    <xf numFmtId="0" fontId="51" fillId="0" borderId="8" xfId="0" applyFont="1" applyBorder="1" applyAlignment="1">
      <alignment horizontal="justify" vertical="center" wrapText="1"/>
    </xf>
    <xf numFmtId="0" fontId="52" fillId="2" borderId="77" xfId="0" applyFont="1" applyFill="1" applyBorder="1" applyAlignment="1">
      <alignment horizontal="center" vertical="center"/>
    </xf>
    <xf numFmtId="0" fontId="52" fillId="2" borderId="79" xfId="0" applyFont="1" applyFill="1" applyBorder="1" applyAlignment="1">
      <alignment horizontal="center" vertical="center"/>
    </xf>
    <xf numFmtId="0" fontId="51" fillId="2" borderId="78" xfId="0" applyFont="1" applyFill="1" applyBorder="1" applyAlignment="1">
      <alignment horizontal="left"/>
    </xf>
    <xf numFmtId="0" fontId="51" fillId="2" borderId="78" xfId="0" applyFont="1" applyFill="1" applyBorder="1" applyAlignment="1">
      <alignment horizontal="center" vertical="center"/>
    </xf>
    <xf numFmtId="0" fontId="51" fillId="2" borderId="80" xfId="0" applyFont="1" applyFill="1" applyBorder="1" applyAlignment="1">
      <alignment horizontal="center" vertical="center"/>
    </xf>
    <xf numFmtId="0" fontId="51" fillId="2" borderId="92" xfId="0" applyFont="1" applyFill="1" applyBorder="1" applyAlignment="1">
      <alignment horizontal="center" vertical="center"/>
    </xf>
    <xf numFmtId="0" fontId="51" fillId="2" borderId="103" xfId="0" applyFont="1" applyFill="1" applyBorder="1" applyAlignment="1">
      <alignment horizontal="center" vertical="center"/>
    </xf>
    <xf numFmtId="0" fontId="51" fillId="2" borderId="79" xfId="0" applyFont="1" applyFill="1" applyBorder="1" applyAlignment="1">
      <alignment horizontal="center" vertical="center"/>
    </xf>
    <xf numFmtId="0" fontId="51" fillId="2" borderId="85" xfId="0" applyFont="1" applyFill="1" applyBorder="1" applyAlignment="1">
      <alignment horizontal="left"/>
    </xf>
    <xf numFmtId="0" fontId="51" fillId="2" borderId="47" xfId="0" applyFont="1" applyFill="1" applyBorder="1" applyAlignment="1">
      <alignment horizontal="left"/>
    </xf>
    <xf numFmtId="0" fontId="51" fillId="2" borderId="86" xfId="0" applyFont="1" applyFill="1" applyBorder="1" applyAlignment="1">
      <alignment horizontal="left"/>
    </xf>
    <xf numFmtId="0" fontId="52" fillId="2" borderId="82" xfId="0" applyFont="1" applyFill="1" applyBorder="1" applyAlignment="1">
      <alignment horizontal="center" vertical="center"/>
    </xf>
    <xf numFmtId="0" fontId="51" fillId="2" borderId="80" xfId="0" applyFont="1" applyFill="1" applyBorder="1" applyAlignment="1">
      <alignment horizontal="left" vertical="center"/>
    </xf>
    <xf numFmtId="0" fontId="51" fillId="2" borderId="83" xfId="0" applyFont="1" applyFill="1" applyBorder="1" applyAlignment="1">
      <alignment horizontal="left" vertical="center"/>
    </xf>
    <xf numFmtId="0" fontId="51" fillId="2" borderId="123" xfId="0" applyFont="1" applyFill="1" applyBorder="1" applyAlignment="1">
      <alignment horizontal="center" vertical="center"/>
    </xf>
    <xf numFmtId="0" fontId="51" fillId="2" borderId="90" xfId="0" applyFont="1" applyFill="1" applyBorder="1" applyAlignment="1">
      <alignment horizontal="center" vertical="center"/>
    </xf>
    <xf numFmtId="0" fontId="51" fillId="2" borderId="83" xfId="0" applyFont="1" applyFill="1" applyBorder="1" applyAlignment="1">
      <alignment horizontal="center" vertical="center"/>
    </xf>
    <xf numFmtId="0" fontId="51" fillId="0" borderId="85" xfId="0" applyFont="1" applyBorder="1" applyAlignment="1">
      <alignment horizontal="center" vertical="center"/>
    </xf>
    <xf numFmtId="0" fontId="51" fillId="0" borderId="88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1" fillId="0" borderId="79" xfId="0" applyFont="1" applyBorder="1" applyAlignment="1">
      <alignment horizontal="center" vertical="center"/>
    </xf>
    <xf numFmtId="0" fontId="51" fillId="0" borderId="82" xfId="0" applyFont="1" applyBorder="1" applyAlignment="1">
      <alignment horizontal="center" vertical="center"/>
    </xf>
    <xf numFmtId="0" fontId="51" fillId="0" borderId="104" xfId="0" applyFont="1" applyBorder="1" applyAlignment="1">
      <alignment horizontal="center" vertical="center"/>
    </xf>
    <xf numFmtId="0" fontId="51" fillId="0" borderId="105" xfId="0" applyFont="1" applyBorder="1" applyAlignment="1">
      <alignment horizontal="center" vertical="center"/>
    </xf>
    <xf numFmtId="0" fontId="51" fillId="2" borderId="82" xfId="0" applyFont="1" applyFill="1" applyBorder="1" applyAlignment="1">
      <alignment horizontal="center" vertical="center"/>
    </xf>
    <xf numFmtId="0" fontId="51" fillId="2" borderId="81" xfId="0" applyFont="1" applyFill="1" applyBorder="1" applyAlignment="1">
      <alignment horizontal="center" vertical="center"/>
    </xf>
    <xf numFmtId="0" fontId="51" fillId="2" borderId="8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5" xfId="0" applyFont="1" applyBorder="1" applyAlignment="1">
      <alignment horizontal="center"/>
    </xf>
    <xf numFmtId="0" fontId="51" fillId="0" borderId="7" xfId="0" applyFont="1" applyBorder="1" applyAlignment="1">
      <alignment horizontal="center" vertical="top"/>
    </xf>
    <xf numFmtId="0" fontId="51" fillId="0" borderId="8" xfId="0" applyFont="1" applyBorder="1" applyAlignment="1">
      <alignment horizontal="center" vertical="top"/>
    </xf>
    <xf numFmtId="0" fontId="36" fillId="0" borderId="0" xfId="0" applyFont="1" applyAlignment="1">
      <alignment horizontal="center" wrapText="1"/>
    </xf>
    <xf numFmtId="0" fontId="40" fillId="2" borderId="4" xfId="0" applyFont="1" applyFill="1" applyBorder="1" applyAlignment="1">
      <alignment horizontal="center"/>
    </xf>
    <xf numFmtId="0" fontId="40" fillId="2" borderId="0" xfId="0" applyFont="1" applyFill="1" applyBorder="1" applyAlignment="1">
      <alignment horizontal="center"/>
    </xf>
    <xf numFmtId="0" fontId="53" fillId="2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40" fillId="2" borderId="0" xfId="0" applyFont="1" applyFill="1" applyBorder="1" applyAlignment="1">
      <alignment horizontal="left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79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04" xfId="0" applyFont="1" applyBorder="1" applyAlignment="1">
      <alignment horizontal="center" vertical="center"/>
    </xf>
    <xf numFmtId="0" fontId="4" fillId="0" borderId="105" xfId="0" applyFont="1" applyBorder="1" applyAlignment="1">
      <alignment horizontal="center" vertical="center"/>
    </xf>
    <xf numFmtId="0" fontId="4" fillId="2" borderId="79" xfId="0" applyFont="1" applyFill="1" applyBorder="1" applyAlignment="1">
      <alignment horizontal="center" vertical="center"/>
    </xf>
    <xf numFmtId="0" fontId="4" fillId="2" borderId="80" xfId="0" applyFont="1" applyFill="1" applyBorder="1" applyAlignment="1">
      <alignment horizontal="center" vertical="center"/>
    </xf>
    <xf numFmtId="0" fontId="4" fillId="2" borderId="82" xfId="0" applyFont="1" applyFill="1" applyBorder="1" applyAlignment="1">
      <alignment horizontal="center" vertical="center"/>
    </xf>
    <xf numFmtId="0" fontId="4" fillId="2" borderId="83" xfId="0" applyFont="1" applyFill="1" applyBorder="1" applyAlignment="1">
      <alignment horizontal="center" vertical="center"/>
    </xf>
    <xf numFmtId="0" fontId="4" fillId="2" borderId="81" xfId="0" applyFont="1" applyFill="1" applyBorder="1" applyAlignment="1">
      <alignment horizontal="center" vertical="center"/>
    </xf>
    <xf numFmtId="0" fontId="4" fillId="2" borderId="84" xfId="0" applyFont="1" applyFill="1" applyBorder="1" applyAlignment="1">
      <alignment horizontal="center" vertical="center"/>
    </xf>
    <xf numFmtId="0" fontId="3" fillId="2" borderId="79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left"/>
    </xf>
    <xf numFmtId="0" fontId="5" fillId="2" borderId="47" xfId="0" applyFont="1" applyFill="1" applyBorder="1" applyAlignment="1">
      <alignment horizontal="left"/>
    </xf>
    <xf numFmtId="0" fontId="5" fillId="2" borderId="86" xfId="0" applyFont="1" applyFill="1" applyBorder="1" applyAlignment="1">
      <alignment horizontal="left"/>
    </xf>
    <xf numFmtId="0" fontId="3" fillId="2" borderId="82" xfId="0" applyFont="1" applyFill="1" applyBorder="1" applyAlignment="1">
      <alignment horizontal="center" vertical="center"/>
    </xf>
    <xf numFmtId="0" fontId="5" fillId="2" borderId="80" xfId="0" applyFont="1" applyFill="1" applyBorder="1" applyAlignment="1">
      <alignment horizontal="left" vertical="center"/>
    </xf>
    <xf numFmtId="0" fontId="5" fillId="2" borderId="83" xfId="0" applyFont="1" applyFill="1" applyBorder="1" applyAlignment="1">
      <alignment horizontal="left" vertical="center"/>
    </xf>
    <xf numFmtId="0" fontId="4" fillId="2" borderId="123" xfId="0" applyFont="1" applyFill="1" applyBorder="1" applyAlignment="1">
      <alignment horizontal="center" vertical="center"/>
    </xf>
    <xf numFmtId="0" fontId="4" fillId="2" borderId="90" xfId="0" applyFont="1" applyFill="1" applyBorder="1" applyAlignment="1">
      <alignment horizontal="center" vertical="center"/>
    </xf>
    <xf numFmtId="0" fontId="4" fillId="0" borderId="85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3" fillId="2" borderId="77" xfId="0" applyFont="1" applyFill="1" applyBorder="1" applyAlignment="1">
      <alignment horizontal="center" vertical="center"/>
    </xf>
    <xf numFmtId="0" fontId="5" fillId="2" borderId="78" xfId="0" applyFont="1" applyFill="1" applyBorder="1" applyAlignment="1">
      <alignment horizontal="left"/>
    </xf>
    <xf numFmtId="0" fontId="4" fillId="2" borderId="78" xfId="0" applyFont="1" applyFill="1" applyBorder="1" applyAlignment="1">
      <alignment horizontal="center" vertical="center"/>
    </xf>
    <xf numFmtId="0" fontId="4" fillId="2" borderId="92" xfId="0" applyFont="1" applyFill="1" applyBorder="1" applyAlignment="1">
      <alignment horizontal="center" vertical="center"/>
    </xf>
    <xf numFmtId="0" fontId="4" fillId="2" borderId="103" xfId="0" applyFont="1" applyFill="1" applyBorder="1" applyAlignment="1">
      <alignment horizontal="center" vertical="center"/>
    </xf>
    <xf numFmtId="0" fontId="5" fillId="0" borderId="72" xfId="0" applyFont="1" applyBorder="1" applyAlignment="1">
      <alignment horizontal="justify" vertical="center" wrapText="1"/>
    </xf>
    <xf numFmtId="0" fontId="5" fillId="0" borderId="7" xfId="0" applyFont="1" applyBorder="1" applyAlignment="1">
      <alignment horizontal="justify" vertical="center" wrapText="1"/>
    </xf>
    <xf numFmtId="0" fontId="5" fillId="0" borderId="70" xfId="0" applyFont="1" applyBorder="1" applyAlignment="1">
      <alignment horizontal="justify" vertical="center" wrapText="1"/>
    </xf>
    <xf numFmtId="0" fontId="4" fillId="0" borderId="72" xfId="0" applyFont="1" applyBorder="1" applyAlignment="1">
      <alignment horizontal="justify" vertical="center" wrapText="1"/>
    </xf>
    <xf numFmtId="0" fontId="4" fillId="0" borderId="70" xfId="0" applyFont="1" applyBorder="1" applyAlignment="1">
      <alignment horizontal="justify" vertical="center" wrapText="1"/>
    </xf>
    <xf numFmtId="0" fontId="5" fillId="0" borderId="7" xfId="0" applyNumberFormat="1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37" fillId="0" borderId="9" xfId="0" applyFont="1" applyBorder="1" applyAlignment="1">
      <alignment horizontal="left" vertical="center"/>
    </xf>
    <xf numFmtId="0" fontId="37" fillId="0" borderId="10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/>
    </xf>
    <xf numFmtId="0" fontId="37" fillId="0" borderId="9" xfId="0" applyFont="1" applyBorder="1" applyAlignment="1">
      <alignment horizontal="left"/>
    </xf>
    <xf numFmtId="0" fontId="37" fillId="0" borderId="10" xfId="0" applyFont="1" applyBorder="1" applyAlignment="1">
      <alignment horizontal="left"/>
    </xf>
    <xf numFmtId="1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/>
    </xf>
    <xf numFmtId="0" fontId="0" fillId="0" borderId="111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0" borderId="76" xfId="0" applyBorder="1" applyAlignment="1">
      <alignment horizontal="center" vertical="top" wrapText="1"/>
    </xf>
    <xf numFmtId="0" fontId="0" fillId="0" borderId="113" xfId="0" applyBorder="1" applyAlignment="1">
      <alignment horizontal="center" vertical="top" wrapText="1"/>
    </xf>
    <xf numFmtId="0" fontId="0" fillId="0" borderId="115" xfId="0" applyBorder="1" applyAlignment="1">
      <alignment horizontal="center" vertical="top" wrapText="1"/>
    </xf>
    <xf numFmtId="0" fontId="0" fillId="0" borderId="101" xfId="0" applyBorder="1" applyAlignment="1">
      <alignment horizontal="center" vertical="top" wrapText="1"/>
    </xf>
    <xf numFmtId="0" fontId="0" fillId="0" borderId="107" xfId="0" applyBorder="1" applyAlignment="1">
      <alignment horizontal="center" vertical="top" wrapText="1"/>
    </xf>
    <xf numFmtId="0" fontId="0" fillId="0" borderId="108" xfId="0" applyBorder="1" applyAlignment="1">
      <alignment horizontal="center" vertical="top" wrapText="1"/>
    </xf>
  </cellXfs>
  <cellStyles count="7">
    <cellStyle name="Normal" xfId="0" builtinId="0"/>
    <cellStyle name="Normal 2" xfId="2"/>
    <cellStyle name="Normal 2 10 2" xfId="6"/>
    <cellStyle name="Normal 2 2" xfId="1"/>
    <cellStyle name="Normal 3" xfId="3"/>
    <cellStyle name="Normal 4" xfId="4"/>
    <cellStyle name="Porcentaje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6" Type="http://schemas.openxmlformats.org/officeDocument/2006/relationships/image" Target="../media/image14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Relationship Id="rId6" Type="http://schemas.openxmlformats.org/officeDocument/2006/relationships/image" Target="../media/image8.emf"/><Relationship Id="rId5" Type="http://schemas.openxmlformats.org/officeDocument/2006/relationships/image" Target="../media/image7.emf"/><Relationship Id="rId4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176741</xdr:colOff>
      <xdr:row>9</xdr:row>
      <xdr:rowOff>25398</xdr:rowOff>
    </xdr:from>
    <xdr:ext cx="3767667" cy="433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1 CuadroTexto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072091" y="2082798"/>
              <a:ext cx="3767667" cy="433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14:m>
                <m:oMath xmlns:m="http://schemas.openxmlformats.org/officeDocument/2006/math">
                  <m:r>
                    <a:rPr lang="es-CO" sz="1400" b="0" i="1">
                      <a:latin typeface="Cambria Math"/>
                    </a:rPr>
                    <m:t>𝑊</m:t>
                  </m:r>
                  <m:r>
                    <a:rPr lang="es-CO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/>
                        </a:rPr>
                        <m:t>𝑊</m:t>
                      </m:r>
                      <m:r>
                        <a:rPr lang="es-CO" sz="1400" b="0" i="1">
                          <a:latin typeface="Cambria Math"/>
                        </a:rPr>
                        <m:t>1 −</m:t>
                      </m:r>
                      <m:r>
                        <a:rPr lang="es-CO" sz="1400" b="0" i="1">
                          <a:latin typeface="Cambria Math"/>
                        </a:rPr>
                        <m:t>𝑊</m:t>
                      </m:r>
                      <m:r>
                        <a:rPr lang="es-CO" sz="1400" b="0" i="1">
                          <a:latin typeface="Cambria Math"/>
                        </a:rPr>
                        <m:t>2</m:t>
                      </m:r>
                    </m:num>
                    <m:den>
                      <m:r>
                        <a:rPr lang="es-CO" sz="1400" b="0" i="1">
                          <a:latin typeface="Cambria Math"/>
                        </a:rPr>
                        <m:t>𝑊</m:t>
                      </m:r>
                      <m:r>
                        <a:rPr lang="es-CO" sz="1400" b="0" i="1">
                          <a:latin typeface="Cambria Math"/>
                        </a:rPr>
                        <m:t>2 −</m:t>
                      </m:r>
                      <m:r>
                        <a:rPr lang="es-CO" sz="1400" b="0" i="1">
                          <a:latin typeface="Cambria Math"/>
                        </a:rPr>
                        <m:t>𝑊𝑐</m:t>
                      </m:r>
                    </m:den>
                  </m:f>
                </m:oMath>
              </a14:m>
              <a:r>
                <a:rPr lang="es-CO" sz="1400">
                  <a:latin typeface="Arial" pitchFamily="34" charset="0"/>
                  <a:cs typeface="Arial" pitchFamily="34" charset="0"/>
                </a:rPr>
                <a:t> x </a:t>
              </a:r>
              <a:r>
                <a:rPr lang="es-CO" sz="1100">
                  <a:latin typeface="Arial" pitchFamily="34" charset="0"/>
                  <a:cs typeface="Arial" pitchFamily="34" charset="0"/>
                </a:rPr>
                <a:t>100%</a:t>
              </a:r>
            </a:p>
          </xdr:txBody>
        </xdr:sp>
      </mc:Choice>
      <mc:Fallback xmlns="">
        <xdr:sp macro="" textlink="">
          <xdr:nvSpPr>
            <xdr:cNvPr id="2" name="1 CuadroTexto">
              <a:extLs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 txBox="1"/>
          </xdr:nvSpPr>
          <xdr:spPr>
            <a:xfrm>
              <a:off x="1072091" y="2082798"/>
              <a:ext cx="3767667" cy="433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algn="ctr"/>
              <a:r>
                <a:rPr lang="es-CO" sz="1400" b="0" i="0">
                  <a:latin typeface="Cambria Math"/>
                </a:rPr>
                <a:t>𝑊</a:t>
              </a:r>
              <a:r>
                <a:rPr lang="es-CO" sz="1400" i="0">
                  <a:latin typeface="Cambria Math"/>
                </a:rPr>
                <a:t>=</a:t>
              </a:r>
              <a:r>
                <a:rPr lang="es-CO" sz="1400" i="0">
                  <a:latin typeface="Cambria Math" panose="02040503050406030204" pitchFamily="18" charset="0"/>
                </a:rPr>
                <a:t>(</a:t>
              </a:r>
              <a:r>
                <a:rPr lang="es-CO" sz="1400" b="0" i="0">
                  <a:latin typeface="Cambria Math"/>
                </a:rPr>
                <a:t>𝑊1 −𝑊2</a:t>
              </a:r>
              <a:r>
                <a:rPr lang="es-CO" sz="1400" b="0" i="0">
                  <a:latin typeface="Cambria Math" panose="02040503050406030204" pitchFamily="18" charset="0"/>
                </a:rPr>
                <a:t>)/(</a:t>
              </a:r>
              <a:r>
                <a:rPr lang="es-CO" sz="1400" b="0" i="0">
                  <a:latin typeface="Cambria Math"/>
                </a:rPr>
                <a:t>𝑊2 −𝑊𝑐</a:t>
              </a:r>
              <a:r>
                <a:rPr lang="es-CO" sz="1400" b="0" i="0">
                  <a:latin typeface="Cambria Math" panose="02040503050406030204" pitchFamily="18" charset="0"/>
                </a:rPr>
                <a:t>)</a:t>
              </a:r>
              <a:r>
                <a:rPr lang="es-CO" sz="1400">
                  <a:latin typeface="Arial" pitchFamily="34" charset="0"/>
                  <a:cs typeface="Arial" pitchFamily="34" charset="0"/>
                </a:rPr>
                <a:t> x </a:t>
              </a:r>
              <a:r>
                <a:rPr lang="es-CO" sz="1100">
                  <a:latin typeface="Arial" pitchFamily="34" charset="0"/>
                  <a:cs typeface="Arial" pitchFamily="34" charset="0"/>
                </a:rPr>
                <a:t>100%</a:t>
              </a:r>
            </a:p>
          </xdr:txBody>
        </xdr:sp>
      </mc:Fallback>
    </mc:AlternateContent>
    <xdr:clientData/>
  </xdr:oneCellAnchor>
  <xdr:oneCellAnchor>
    <xdr:from>
      <xdr:col>3</xdr:col>
      <xdr:colOff>614892</xdr:colOff>
      <xdr:row>29</xdr:row>
      <xdr:rowOff>78317</xdr:rowOff>
    </xdr:from>
    <xdr:ext cx="3259666" cy="433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4 CuadroTexto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224617" y="6460067"/>
              <a:ext cx="3259666" cy="433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14:m>
                <m:oMath xmlns:m="http://schemas.openxmlformats.org/officeDocument/2006/math">
                  <m:r>
                    <a:rPr lang="es-CO" sz="1400" b="0" i="1">
                      <a:latin typeface="Cambria Math"/>
                    </a:rPr>
                    <m:t>𝑊</m:t>
                  </m:r>
                  <m:r>
                    <a:rPr lang="es-CO" sz="1400" i="1">
                      <a:latin typeface="Cambria Math"/>
                    </a:rPr>
                    <m:t>=</m:t>
                  </m:r>
                  <m:f>
                    <m:fPr>
                      <m:ctrlPr>
                        <a:rPr lang="es-CO" sz="1400" i="1">
                          <a:latin typeface="Cambria Math" panose="02040503050406030204" pitchFamily="18" charset="0"/>
                        </a:rPr>
                      </m:ctrlPr>
                    </m:fPr>
                    <m:num>
                      <m:r>
                        <a:rPr lang="es-CO" sz="1400" b="0" i="1">
                          <a:latin typeface="Cambria Math"/>
                        </a:rPr>
                        <m:t>𝑊</m:t>
                      </m:r>
                      <m:r>
                        <a:rPr lang="es-CO" sz="1400" b="0" i="1">
                          <a:latin typeface="Cambria Math"/>
                        </a:rPr>
                        <m:t>1 −</m:t>
                      </m:r>
                      <m:r>
                        <a:rPr lang="es-CO" sz="1400" b="0" i="1">
                          <a:latin typeface="Cambria Math"/>
                        </a:rPr>
                        <m:t>𝑊</m:t>
                      </m:r>
                      <m:r>
                        <a:rPr lang="es-CO" sz="1400" b="0" i="1">
                          <a:latin typeface="Cambria Math"/>
                        </a:rPr>
                        <m:t>2</m:t>
                      </m:r>
                    </m:num>
                    <m:den>
                      <m:r>
                        <a:rPr lang="es-CO" sz="1400" b="0" i="1">
                          <a:latin typeface="Cambria Math"/>
                        </a:rPr>
                        <m:t>𝑊</m:t>
                      </m:r>
                      <m:r>
                        <a:rPr lang="es-CO" sz="1400" b="0" i="1">
                          <a:latin typeface="Cambria Math"/>
                        </a:rPr>
                        <m:t>2 −</m:t>
                      </m:r>
                      <m:r>
                        <a:rPr lang="es-CO" sz="1400" b="0" i="1">
                          <a:latin typeface="Cambria Math"/>
                        </a:rPr>
                        <m:t>𝑊𝑐</m:t>
                      </m:r>
                    </m:den>
                  </m:f>
                </m:oMath>
              </a14:m>
              <a:r>
                <a:rPr lang="es-CO" sz="1400">
                  <a:latin typeface="Arial" pitchFamily="34" charset="0"/>
                  <a:cs typeface="Arial" pitchFamily="34" charset="0"/>
                </a:rPr>
                <a:t> </a:t>
              </a:r>
              <a:r>
                <a:rPr lang="es-CO" sz="1200">
                  <a:latin typeface="Arial" pitchFamily="34" charset="0"/>
                  <a:cs typeface="Arial" pitchFamily="34" charset="0"/>
                </a:rPr>
                <a:t>x 100 </a:t>
              </a:r>
              <a:r>
                <a:rPr lang="es-CO" sz="1050">
                  <a:latin typeface="Arial" pitchFamily="34" charset="0"/>
                  <a:cs typeface="Arial" pitchFamily="34" charset="0"/>
                </a:rPr>
                <a:t>+ </a:t>
              </a:r>
              <a:r>
                <a:rPr lang="es-CO" sz="1050">
                  <a:solidFill>
                    <a:schemeClr val="tx1"/>
                  </a:solidFill>
                  <a:effectLst/>
                  <a:latin typeface="Arial" pitchFamily="34" charset="0"/>
                  <a:ea typeface="+mn-ea"/>
                  <a:cs typeface="Arial" pitchFamily="34" charset="0"/>
                </a:rPr>
                <a:t>Ɵ</a:t>
              </a:r>
              <a:r>
                <a:rPr lang="es-CO" sz="1050" baseline="-25000">
                  <a:solidFill>
                    <a:schemeClr val="tx1"/>
                  </a:solidFill>
                  <a:effectLst/>
                  <a:latin typeface="Arial" pitchFamily="34" charset="0"/>
                  <a:ea typeface="+mn-ea"/>
                  <a:cs typeface="Arial" pitchFamily="34" charset="0"/>
                </a:rPr>
                <a:t>S</a:t>
              </a:r>
              <a:endParaRPr lang="es-CO" sz="1400" baseline="-25000">
                <a:latin typeface="+mn-lt"/>
              </a:endParaRPr>
            </a:p>
          </xdr:txBody>
        </xdr:sp>
      </mc:Choice>
      <mc:Fallback xmlns="">
        <xdr:sp macro="" textlink="">
          <xdr:nvSpPr>
            <xdr:cNvPr id="5" name="4 CuadroTexto">
              <a:extLs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 txBox="1"/>
          </xdr:nvSpPr>
          <xdr:spPr>
            <a:xfrm>
              <a:off x="2224617" y="6460067"/>
              <a:ext cx="3259666" cy="433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noAutofit/>
            </a:bodyPr>
            <a:lstStyle/>
            <a:p>
              <a:pPr marL="0" marR="0" indent="0" algn="ctr" defTabSz="914400" eaLnBrk="1" fontAlgn="auto" latinLnBrk="0" hangingPunct="1">
                <a:lnSpc>
                  <a:spcPct val="100000"/>
                </a:lnSpc>
                <a:spcBef>
                  <a:spcPts val="0"/>
                </a:spcBef>
                <a:spcAft>
                  <a:spcPts val="0"/>
                </a:spcAft>
                <a:buClrTx/>
                <a:buSzTx/>
                <a:buFontTx/>
                <a:buNone/>
                <a:tabLst/>
                <a:defRPr/>
              </a:pPr>
              <a:r>
                <a:rPr lang="es-CO" sz="1400" b="0" i="0">
                  <a:latin typeface="Cambria Math"/>
                </a:rPr>
                <a:t>𝑊</a:t>
              </a:r>
              <a:r>
                <a:rPr lang="es-CO" sz="1400" i="0">
                  <a:latin typeface="Cambria Math"/>
                </a:rPr>
                <a:t>=</a:t>
              </a:r>
              <a:r>
                <a:rPr lang="es-CO" sz="1400" i="0">
                  <a:latin typeface="Cambria Math" panose="02040503050406030204" pitchFamily="18" charset="0"/>
                </a:rPr>
                <a:t>(</a:t>
              </a:r>
              <a:r>
                <a:rPr lang="es-CO" sz="1400" b="0" i="0">
                  <a:latin typeface="Cambria Math"/>
                </a:rPr>
                <a:t>𝑊1 −𝑊2</a:t>
              </a:r>
              <a:r>
                <a:rPr lang="es-CO" sz="1400" b="0" i="0">
                  <a:latin typeface="Cambria Math" panose="02040503050406030204" pitchFamily="18" charset="0"/>
                </a:rPr>
                <a:t>)/(</a:t>
              </a:r>
              <a:r>
                <a:rPr lang="es-CO" sz="1400" b="0" i="0">
                  <a:latin typeface="Cambria Math"/>
                </a:rPr>
                <a:t>𝑊2 −𝑊𝑐</a:t>
              </a:r>
              <a:r>
                <a:rPr lang="es-CO" sz="1400" b="0" i="0">
                  <a:latin typeface="Cambria Math" panose="02040503050406030204" pitchFamily="18" charset="0"/>
                </a:rPr>
                <a:t>)</a:t>
              </a:r>
              <a:r>
                <a:rPr lang="es-CO" sz="1400">
                  <a:latin typeface="Arial" pitchFamily="34" charset="0"/>
                  <a:cs typeface="Arial" pitchFamily="34" charset="0"/>
                </a:rPr>
                <a:t> </a:t>
              </a:r>
              <a:r>
                <a:rPr lang="es-CO" sz="1200">
                  <a:latin typeface="Arial" pitchFamily="34" charset="0"/>
                  <a:cs typeface="Arial" pitchFamily="34" charset="0"/>
                </a:rPr>
                <a:t>x 100 </a:t>
              </a:r>
              <a:r>
                <a:rPr lang="es-CO" sz="1050">
                  <a:latin typeface="Arial" pitchFamily="34" charset="0"/>
                  <a:cs typeface="Arial" pitchFamily="34" charset="0"/>
                </a:rPr>
                <a:t>+ </a:t>
              </a:r>
              <a:r>
                <a:rPr lang="es-CO" sz="1050">
                  <a:solidFill>
                    <a:schemeClr val="tx1"/>
                  </a:solidFill>
                  <a:effectLst/>
                  <a:latin typeface="Arial" pitchFamily="34" charset="0"/>
                  <a:ea typeface="+mn-ea"/>
                  <a:cs typeface="Arial" pitchFamily="34" charset="0"/>
                </a:rPr>
                <a:t>Ɵ</a:t>
              </a:r>
              <a:r>
                <a:rPr lang="es-CO" sz="1050" baseline="-25000">
                  <a:solidFill>
                    <a:schemeClr val="tx1"/>
                  </a:solidFill>
                  <a:effectLst/>
                  <a:latin typeface="Arial" pitchFamily="34" charset="0"/>
                  <a:ea typeface="+mn-ea"/>
                  <a:cs typeface="Arial" pitchFamily="34" charset="0"/>
                </a:rPr>
                <a:t>S</a:t>
              </a:r>
              <a:endParaRPr lang="es-CO" sz="1400" baseline="-25000">
                <a:latin typeface="+mn-lt"/>
              </a:endParaRPr>
            </a:p>
          </xdr:txBody>
        </xdr:sp>
      </mc:Fallback>
    </mc:AlternateContent>
    <xdr:clientData/>
  </xdr:oneCellAnchor>
  <xdr:twoCellAnchor>
    <xdr:from>
      <xdr:col>7</xdr:col>
      <xdr:colOff>238125</xdr:colOff>
      <xdr:row>57</xdr:row>
      <xdr:rowOff>0</xdr:rowOff>
    </xdr:from>
    <xdr:to>
      <xdr:col>7</xdr:col>
      <xdr:colOff>504825</xdr:colOff>
      <xdr:row>57</xdr:row>
      <xdr:rowOff>1</xdr:rowOff>
    </xdr:to>
    <xdr:cxnSp macro="">
      <xdr:nvCxnSpPr>
        <xdr:cNvPr id="6" name="5 Conector rect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/>
      </xdr:nvCxnSpPr>
      <xdr:spPr>
        <a:xfrm flipV="1">
          <a:off x="4886325" y="9591675"/>
          <a:ext cx="266700" cy="1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41</xdr:row>
      <xdr:rowOff>180975</xdr:rowOff>
    </xdr:from>
    <xdr:to>
      <xdr:col>10</xdr:col>
      <xdr:colOff>1009650</xdr:colOff>
      <xdr:row>41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AB96B3E-C46D-4BE2-A56E-2E9A0DB3E684}"/>
            </a:ext>
          </a:extLst>
        </xdr:cNvPr>
        <xdr:cNvCxnSpPr/>
      </xdr:nvCxnSpPr>
      <xdr:spPr>
        <a:xfrm>
          <a:off x="5819775" y="7924800"/>
          <a:ext cx="38100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114300</xdr:colOff>
          <xdr:row>78</xdr:row>
          <xdr:rowOff>38100</xdr:rowOff>
        </xdr:from>
        <xdr:to>
          <xdr:col>29</xdr:col>
          <xdr:colOff>152400</xdr:colOff>
          <xdr:row>82</xdr:row>
          <xdr:rowOff>104775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67E47A7D-E5CA-41C8-B3CD-E2961E09A3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0</xdr:col>
      <xdr:colOff>133352</xdr:colOff>
      <xdr:row>0</xdr:row>
      <xdr:rowOff>57151</xdr:rowOff>
    </xdr:from>
    <xdr:to>
      <xdr:col>1</xdr:col>
      <xdr:colOff>283853</xdr:colOff>
      <xdr:row>4</xdr:row>
      <xdr:rowOff>148501</xdr:rowOff>
    </xdr:to>
    <xdr:pic>
      <xdr:nvPicPr>
        <xdr:cNvPr id="6" name="Imagen 2">
          <a:extLst>
            <a:ext uri="{FF2B5EF4-FFF2-40B4-BE49-F238E27FC236}">
              <a16:creationId xmlns:a16="http://schemas.microsoft.com/office/drawing/2014/main" id="{1B1E1DE4-439A-4A3B-94D2-FC509A0FF4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2" y="57151"/>
          <a:ext cx="731526" cy="72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628650</xdr:colOff>
      <xdr:row>40</xdr:row>
      <xdr:rowOff>180975</xdr:rowOff>
    </xdr:from>
    <xdr:to>
      <xdr:col>10</xdr:col>
      <xdr:colOff>1009650</xdr:colOff>
      <xdr:row>40</xdr:row>
      <xdr:rowOff>180975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EB38BE39-3368-45FF-B4BE-AB1A7765E7C0}"/>
            </a:ext>
          </a:extLst>
        </xdr:cNvPr>
        <xdr:cNvCxnSpPr/>
      </xdr:nvCxnSpPr>
      <xdr:spPr>
        <a:xfrm>
          <a:off x="8248650" y="7800975"/>
          <a:ext cx="1333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619125</xdr:colOff>
          <xdr:row>59</xdr:row>
          <xdr:rowOff>19050</xdr:rowOff>
        </xdr:from>
        <xdr:to>
          <xdr:col>16</xdr:col>
          <xdr:colOff>781050</xdr:colOff>
          <xdr:row>65</xdr:row>
          <xdr:rowOff>200025</xdr:rowOff>
        </xdr:to>
        <xdr:sp macro="" textlink="">
          <xdr:nvSpPr>
            <xdr:cNvPr id="25601" name="Object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337E7DF9-61B9-43D5-9E45-EE88D83E5B9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190500</xdr:colOff>
          <xdr:row>37</xdr:row>
          <xdr:rowOff>219075</xdr:rowOff>
        </xdr:from>
        <xdr:to>
          <xdr:col>16</xdr:col>
          <xdr:colOff>990600</xdr:colOff>
          <xdr:row>40</xdr:row>
          <xdr:rowOff>238125</xdr:rowOff>
        </xdr:to>
        <xdr:sp macro="" textlink="">
          <xdr:nvSpPr>
            <xdr:cNvPr id="25602" name="Object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B98EBE11-931C-48E1-BC9B-745FCCAEC8F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0</xdr:col>
      <xdr:colOff>228600</xdr:colOff>
      <xdr:row>0</xdr:row>
      <xdr:rowOff>85725</xdr:rowOff>
    </xdr:from>
    <xdr:ext cx="1332139" cy="847725"/>
    <xdr:pic>
      <xdr:nvPicPr>
        <xdr:cNvPr id="6" name="Imagen 2">
          <a:extLst>
            <a:ext uri="{FF2B5EF4-FFF2-40B4-BE49-F238E27FC236}">
              <a16:creationId xmlns:a16="http://schemas.microsoft.com/office/drawing/2014/main" id="{75E5165E-CD68-469D-9D50-4D4E1CF4F7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85725"/>
          <a:ext cx="1332139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4</xdr:row>
          <xdr:rowOff>228600</xdr:rowOff>
        </xdr:from>
        <xdr:to>
          <xdr:col>13</xdr:col>
          <xdr:colOff>1343025</xdr:colOff>
          <xdr:row>5</xdr:row>
          <xdr:rowOff>19050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142875</xdr:colOff>
          <xdr:row>4</xdr:row>
          <xdr:rowOff>276225</xdr:rowOff>
        </xdr:from>
        <xdr:to>
          <xdr:col>15</xdr:col>
          <xdr:colOff>104775</xdr:colOff>
          <xdr:row>5</xdr:row>
          <xdr:rowOff>85725</xdr:rowOff>
        </xdr:to>
        <xdr:sp macro="" textlink="">
          <xdr:nvSpPr>
            <xdr:cNvPr id="3076" name="Object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95250</xdr:colOff>
          <xdr:row>5</xdr:row>
          <xdr:rowOff>123825</xdr:rowOff>
        </xdr:from>
        <xdr:to>
          <xdr:col>13</xdr:col>
          <xdr:colOff>1381125</xdr:colOff>
          <xdr:row>6</xdr:row>
          <xdr:rowOff>95250</xdr:rowOff>
        </xdr:to>
        <xdr:sp macro="" textlink="">
          <xdr:nvSpPr>
            <xdr:cNvPr id="3078" name="Object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2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304800</xdr:colOff>
          <xdr:row>5</xdr:row>
          <xdr:rowOff>190500</xdr:rowOff>
        </xdr:from>
        <xdr:to>
          <xdr:col>15</xdr:col>
          <xdr:colOff>314325</xdr:colOff>
          <xdr:row>6</xdr:row>
          <xdr:rowOff>171450</xdr:rowOff>
        </xdr:to>
        <xdr:sp macro="" textlink="">
          <xdr:nvSpPr>
            <xdr:cNvPr id="3079" name="Object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2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1085850</xdr:colOff>
          <xdr:row>16</xdr:row>
          <xdr:rowOff>190500</xdr:rowOff>
        </xdr:from>
        <xdr:to>
          <xdr:col>11</xdr:col>
          <xdr:colOff>1314450</xdr:colOff>
          <xdr:row>18</xdr:row>
          <xdr:rowOff>438150</xdr:rowOff>
        </xdr:to>
        <xdr:sp macro="" textlink="">
          <xdr:nvSpPr>
            <xdr:cNvPr id="3080" name="Object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2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171450</xdr:colOff>
          <xdr:row>15</xdr:row>
          <xdr:rowOff>19050</xdr:rowOff>
        </xdr:from>
        <xdr:to>
          <xdr:col>12</xdr:col>
          <xdr:colOff>1304925</xdr:colOff>
          <xdr:row>18</xdr:row>
          <xdr:rowOff>104775</xdr:rowOff>
        </xdr:to>
        <xdr:sp macro="" textlink="">
          <xdr:nvSpPr>
            <xdr:cNvPr id="3081" name="Object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2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11</xdr:col>
      <xdr:colOff>495300</xdr:colOff>
      <xdr:row>4</xdr:row>
      <xdr:rowOff>409575</xdr:rowOff>
    </xdr:from>
    <xdr:to>
      <xdr:col>11</xdr:col>
      <xdr:colOff>885825</xdr:colOff>
      <xdr:row>4</xdr:row>
      <xdr:rowOff>733425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1362075"/>
          <a:ext cx="3905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485775</xdr:colOff>
      <xdr:row>5</xdr:row>
      <xdr:rowOff>371475</xdr:rowOff>
    </xdr:from>
    <xdr:to>
      <xdr:col>12</xdr:col>
      <xdr:colOff>933450</xdr:colOff>
      <xdr:row>5</xdr:row>
      <xdr:rowOff>695325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73250" y="2352675"/>
          <a:ext cx="4476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409575</xdr:colOff>
      <xdr:row>4</xdr:row>
      <xdr:rowOff>428625</xdr:rowOff>
    </xdr:from>
    <xdr:to>
      <xdr:col>12</xdr:col>
      <xdr:colOff>857250</xdr:colOff>
      <xdr:row>4</xdr:row>
      <xdr:rowOff>752475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97050" y="1381125"/>
          <a:ext cx="44767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495300</xdr:colOff>
      <xdr:row>5</xdr:row>
      <xdr:rowOff>342900</xdr:rowOff>
    </xdr:from>
    <xdr:to>
      <xdr:col>11</xdr:col>
      <xdr:colOff>885825</xdr:colOff>
      <xdr:row>5</xdr:row>
      <xdr:rowOff>666750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875" y="2324100"/>
          <a:ext cx="390525" cy="323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438150</xdr:colOff>
      <xdr:row>8</xdr:row>
      <xdr:rowOff>38100</xdr:rowOff>
    </xdr:from>
    <xdr:to>
      <xdr:col>12</xdr:col>
      <xdr:colOff>857250</xdr:colOff>
      <xdr:row>10</xdr:row>
      <xdr:rowOff>76200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525625" y="3228975"/>
          <a:ext cx="41910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476250</xdr:colOff>
      <xdr:row>8</xdr:row>
      <xdr:rowOff>95250</xdr:rowOff>
    </xdr:from>
    <xdr:to>
      <xdr:col>11</xdr:col>
      <xdr:colOff>914400</xdr:colOff>
      <xdr:row>10</xdr:row>
      <xdr:rowOff>133350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20450" y="3048000"/>
          <a:ext cx="438150" cy="419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PCdoctor\Documents\5.%20IDICOL\PROCESO%20GESTI&#211;N%20DE%20SERVICIOS%20-%20GENERAR%20INFORMES\INCERTIDUMBRE\INCERTIDUMBRE%20DE%20MEDICI&#211;N_122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22-13_"/>
      <sheetName val="Incertidumbre"/>
      <sheetName val="Hoja2"/>
    </sheetNames>
    <sheetDataSet>
      <sheetData sheetId="0" refreshError="1">
        <row r="14">
          <cell r="B14">
            <v>8</v>
          </cell>
        </row>
        <row r="38">
          <cell r="J38">
            <v>0.32500000000002921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oleObject" Target="../embeddings/oleObject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6.bin"/><Relationship Id="rId13" Type="http://schemas.openxmlformats.org/officeDocument/2006/relationships/image" Target="../media/image7.emf"/><Relationship Id="rId3" Type="http://schemas.openxmlformats.org/officeDocument/2006/relationships/vmlDrawing" Target="../drawings/vmlDrawing4.vml"/><Relationship Id="rId7" Type="http://schemas.openxmlformats.org/officeDocument/2006/relationships/image" Target="../media/image4.emf"/><Relationship Id="rId12" Type="http://schemas.openxmlformats.org/officeDocument/2006/relationships/oleObject" Target="../embeddings/oleObject8.bin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oleObject" Target="../embeddings/oleObject5.bin"/><Relationship Id="rId11" Type="http://schemas.openxmlformats.org/officeDocument/2006/relationships/image" Target="../media/image6.emf"/><Relationship Id="rId5" Type="http://schemas.openxmlformats.org/officeDocument/2006/relationships/image" Target="../media/image3.emf"/><Relationship Id="rId15" Type="http://schemas.openxmlformats.org/officeDocument/2006/relationships/image" Target="../media/image8.emf"/><Relationship Id="rId10" Type="http://schemas.openxmlformats.org/officeDocument/2006/relationships/oleObject" Target="../embeddings/oleObject7.bin"/><Relationship Id="rId4" Type="http://schemas.openxmlformats.org/officeDocument/2006/relationships/oleObject" Target="../embeddings/oleObject4.bin"/><Relationship Id="rId9" Type="http://schemas.openxmlformats.org/officeDocument/2006/relationships/image" Target="../media/image5.emf"/><Relationship Id="rId14" Type="http://schemas.openxmlformats.org/officeDocument/2006/relationships/oleObject" Target="../embeddings/oleObject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3" tint="0.39997558519241921"/>
  </sheetPr>
  <dimension ref="A1:O125"/>
  <sheetViews>
    <sheetView showGridLines="0" view="pageBreakPreview" topLeftCell="A13" zoomScaleNormal="100" zoomScaleSheetLayoutView="100" workbookViewId="0">
      <selection activeCell="H66" sqref="H66"/>
    </sheetView>
  </sheetViews>
  <sheetFormatPr baseColWidth="10" defaultRowHeight="12"/>
  <cols>
    <col min="1" max="1" width="2.7109375" style="2" customWidth="1"/>
    <col min="2" max="5" width="10.7109375" style="2" customWidth="1"/>
    <col min="6" max="6" width="12.7109375" style="2" customWidth="1"/>
    <col min="7" max="11" width="10.7109375" style="2" customWidth="1"/>
    <col min="12" max="12" width="2.7109375" style="2" customWidth="1"/>
    <col min="13" max="13" width="5.7109375" style="2" customWidth="1"/>
    <col min="14" max="16384" width="11.42578125" style="2"/>
  </cols>
  <sheetData>
    <row r="1" spans="2:15" ht="17.100000000000001" customHeight="1">
      <c r="B1" s="353" t="s">
        <v>36</v>
      </c>
      <c r="C1" s="354"/>
      <c r="D1" s="354"/>
      <c r="E1" s="354"/>
      <c r="F1" s="354"/>
      <c r="G1" s="354"/>
      <c r="H1" s="354"/>
      <c r="I1" s="354"/>
      <c r="J1" s="354"/>
      <c r="K1" s="355"/>
    </row>
    <row r="2" spans="2:15" ht="17.100000000000001" customHeight="1">
      <c r="B2" s="356"/>
      <c r="C2" s="357"/>
      <c r="D2" s="357"/>
      <c r="E2" s="357"/>
      <c r="F2" s="357"/>
      <c r="G2" s="357"/>
      <c r="H2" s="357"/>
      <c r="I2" s="357"/>
      <c r="J2" s="357"/>
      <c r="K2" s="358"/>
    </row>
    <row r="3" spans="2:15" ht="17.100000000000001" customHeight="1">
      <c r="B3" s="359"/>
      <c r="C3" s="360"/>
      <c r="D3" s="360"/>
      <c r="E3" s="360"/>
      <c r="F3" s="360"/>
      <c r="G3" s="360"/>
      <c r="H3" s="360"/>
      <c r="I3" s="360"/>
      <c r="J3" s="360"/>
      <c r="K3" s="361"/>
    </row>
    <row r="4" spans="2:15" ht="9.9499999999999993" customHeight="1"/>
    <row r="5" spans="2:15" ht="36.75" customHeight="1">
      <c r="B5" s="141" t="s">
        <v>0</v>
      </c>
      <c r="C5" s="440" t="s">
        <v>1</v>
      </c>
      <c r="D5" s="440"/>
      <c r="E5" s="440"/>
      <c r="F5" s="440"/>
      <c r="G5" s="440"/>
      <c r="H5" s="441"/>
      <c r="I5" s="135" t="s">
        <v>2</v>
      </c>
      <c r="J5" s="442" t="s">
        <v>3</v>
      </c>
      <c r="K5" s="443"/>
    </row>
    <row r="6" spans="2:15" ht="17.25" customHeight="1">
      <c r="B6" s="136" t="s">
        <v>4</v>
      </c>
      <c r="C6" s="137"/>
      <c r="D6" s="138"/>
      <c r="E6" s="138"/>
      <c r="F6" s="139" t="s">
        <v>88</v>
      </c>
      <c r="G6" s="446">
        <v>4567</v>
      </c>
      <c r="H6" s="447"/>
      <c r="I6" s="135" t="s">
        <v>43</v>
      </c>
      <c r="J6" s="444">
        <v>43138</v>
      </c>
      <c r="K6" s="445"/>
    </row>
    <row r="7" spans="2:15" ht="12" customHeight="1">
      <c r="B7" s="4"/>
      <c r="C7" s="49"/>
      <c r="D7" s="49"/>
      <c r="E7" s="49"/>
      <c r="F7" s="49"/>
      <c r="G7" s="49"/>
      <c r="H7" s="49"/>
      <c r="I7" s="49"/>
      <c r="J7" s="50"/>
      <c r="K7" s="48"/>
    </row>
    <row r="8" spans="2:15" s="46" customFormat="1" ht="20.100000000000001" customHeight="1">
      <c r="B8" s="362" t="s">
        <v>49</v>
      </c>
      <c r="C8" s="363"/>
      <c r="D8" s="363"/>
      <c r="E8" s="363"/>
      <c r="F8" s="363"/>
      <c r="G8" s="363"/>
      <c r="H8" s="363"/>
      <c r="I8" s="363"/>
      <c r="J8" s="363"/>
      <c r="K8" s="364"/>
    </row>
    <row r="9" spans="2:15" ht="17.25" customHeight="1">
      <c r="B9" s="47" t="s">
        <v>48</v>
      </c>
      <c r="C9" s="365" t="s">
        <v>81</v>
      </c>
      <c r="D9" s="366"/>
      <c r="E9" s="366"/>
      <c r="F9" s="366"/>
      <c r="G9" s="366"/>
      <c r="H9" s="366"/>
      <c r="I9" s="366"/>
      <c r="J9" s="366"/>
      <c r="K9" s="367"/>
    </row>
    <row r="10" spans="2:15" ht="20.100000000000001" customHeight="1">
      <c r="B10" s="352"/>
      <c r="C10" s="6"/>
      <c r="D10" s="6"/>
      <c r="E10" s="6"/>
      <c r="F10" s="6"/>
      <c r="H10" s="51"/>
      <c r="I10" s="6"/>
      <c r="J10" s="5"/>
      <c r="K10" s="21"/>
    </row>
    <row r="11" spans="2:15" ht="20.100000000000001" customHeight="1">
      <c r="B11" s="352"/>
      <c r="C11" s="6"/>
      <c r="D11" s="6"/>
      <c r="E11" s="6"/>
      <c r="H11" s="99" t="s">
        <v>50</v>
      </c>
      <c r="I11" s="368" t="s">
        <v>82</v>
      </c>
      <c r="J11" s="369"/>
      <c r="K11" s="370"/>
      <c r="N11" s="54"/>
      <c r="O11" s="55"/>
    </row>
    <row r="12" spans="2:15" ht="15" customHeight="1">
      <c r="B12" s="52"/>
      <c r="C12" s="10" t="s">
        <v>58</v>
      </c>
      <c r="D12" s="61" t="s">
        <v>96</v>
      </c>
      <c r="E12" s="6"/>
      <c r="H12" s="31"/>
      <c r="I12" s="60">
        <f>((I13-I14)/(I14-I15))*100</f>
        <v>11.514629948364902</v>
      </c>
      <c r="J12" s="7" t="s">
        <v>28</v>
      </c>
      <c r="K12" s="9"/>
      <c r="N12" s="55"/>
      <c r="O12" s="56"/>
    </row>
    <row r="13" spans="2:15" ht="15" customHeight="1">
      <c r="B13" s="34"/>
      <c r="C13" s="10" t="s">
        <v>59</v>
      </c>
      <c r="D13" s="61" t="s">
        <v>91</v>
      </c>
      <c r="E13" s="6"/>
      <c r="F13" s="6"/>
      <c r="G13" s="6"/>
      <c r="H13" s="31"/>
      <c r="I13" s="7">
        <v>715.7</v>
      </c>
      <c r="J13" s="7" t="s">
        <v>6</v>
      </c>
      <c r="K13" s="9"/>
      <c r="N13" s="55"/>
      <c r="O13" s="56"/>
    </row>
    <row r="14" spans="2:15" ht="15" customHeight="1">
      <c r="B14" s="34"/>
      <c r="C14" s="10" t="s">
        <v>60</v>
      </c>
      <c r="D14" s="61" t="s">
        <v>92</v>
      </c>
      <c r="E14" s="6"/>
      <c r="F14" s="6"/>
      <c r="G14" s="6"/>
      <c r="H14" s="31"/>
      <c r="I14" s="7">
        <v>648.79999999999995</v>
      </c>
      <c r="J14" s="7" t="s">
        <v>6</v>
      </c>
      <c r="K14" s="9"/>
    </row>
    <row r="15" spans="2:15" ht="15" customHeight="1">
      <c r="B15" s="53"/>
      <c r="C15" s="13" t="s">
        <v>61</v>
      </c>
      <c r="D15" s="62" t="s">
        <v>93</v>
      </c>
      <c r="E15" s="14"/>
      <c r="F15" s="14"/>
      <c r="G15" s="14"/>
      <c r="H15" s="32"/>
      <c r="I15" s="11">
        <v>67.8</v>
      </c>
      <c r="J15" s="11" t="s">
        <v>6</v>
      </c>
      <c r="K15" s="15"/>
    </row>
    <row r="16" spans="2:15" ht="15" customHeight="1">
      <c r="B16" s="47" t="s">
        <v>52</v>
      </c>
      <c r="C16" s="439" t="s">
        <v>83</v>
      </c>
      <c r="D16" s="457"/>
      <c r="E16" s="457"/>
      <c r="F16" s="457"/>
      <c r="G16" s="457"/>
      <c r="H16" s="457"/>
      <c r="I16" s="457"/>
      <c r="J16" s="457"/>
      <c r="K16" s="457"/>
    </row>
    <row r="17" spans="2:14" ht="15" customHeight="1">
      <c r="B17" s="459" t="s">
        <v>44</v>
      </c>
      <c r="C17" s="459"/>
      <c r="D17" s="35" t="s">
        <v>45</v>
      </c>
      <c r="E17" s="351" t="s">
        <v>53</v>
      </c>
      <c r="F17" s="351"/>
      <c r="G17" s="58" t="s">
        <v>5</v>
      </c>
      <c r="H17" s="58" t="s">
        <v>51</v>
      </c>
      <c r="I17" s="345" t="s">
        <v>54</v>
      </c>
      <c r="J17" s="346"/>
      <c r="K17" s="347"/>
    </row>
    <row r="18" spans="2:14" ht="15" customHeight="1">
      <c r="B18" s="459" t="s">
        <v>46</v>
      </c>
      <c r="C18" s="459"/>
      <c r="D18" s="58">
        <v>1</v>
      </c>
      <c r="E18" s="351" t="s">
        <v>5</v>
      </c>
      <c r="F18" s="351"/>
      <c r="G18" s="58">
        <v>0.01</v>
      </c>
      <c r="H18" s="58" t="s">
        <v>6</v>
      </c>
      <c r="I18" s="345" t="s">
        <v>56</v>
      </c>
      <c r="J18" s="346"/>
      <c r="K18" s="347"/>
    </row>
    <row r="19" spans="2:14" ht="15" customHeight="1">
      <c r="B19" s="459" t="s">
        <v>47</v>
      </c>
      <c r="C19" s="459"/>
      <c r="D19" s="58">
        <v>2</v>
      </c>
      <c r="E19" s="351" t="s">
        <v>7</v>
      </c>
      <c r="F19" s="351"/>
      <c r="G19" s="59">
        <v>5</v>
      </c>
      <c r="H19" s="58" t="s">
        <v>8</v>
      </c>
      <c r="I19" s="345" t="s">
        <v>57</v>
      </c>
      <c r="J19" s="346"/>
      <c r="K19" s="347"/>
    </row>
    <row r="20" spans="2:14" ht="14.1" customHeight="1">
      <c r="B20" s="16"/>
    </row>
    <row r="21" spans="2:14" ht="29.25" customHeight="1">
      <c r="B21" s="458" t="s">
        <v>86</v>
      </c>
      <c r="C21" s="372"/>
      <c r="D21" s="372"/>
      <c r="E21" s="372"/>
      <c r="F21" s="372"/>
      <c r="G21" s="372"/>
      <c r="H21" s="372"/>
      <c r="I21" s="372"/>
      <c r="J21" s="372"/>
      <c r="K21" s="373"/>
      <c r="N21" s="3"/>
    </row>
    <row r="22" spans="2:14" ht="15" customHeight="1">
      <c r="B22" s="67"/>
      <c r="C22" s="348" t="s">
        <v>84</v>
      </c>
      <c r="D22" s="348"/>
      <c r="E22" s="348"/>
      <c r="F22" s="348"/>
      <c r="G22" s="348"/>
      <c r="H22" s="348"/>
      <c r="I22" s="348"/>
      <c r="J22" s="348"/>
      <c r="K22" s="68"/>
    </row>
    <row r="23" spans="2:14" ht="15" customHeight="1">
      <c r="B23" s="17"/>
      <c r="C23" s="18"/>
      <c r="D23" s="6"/>
      <c r="E23" s="64" t="str">
        <f>+C12</f>
        <v xml:space="preserve">W </v>
      </c>
      <c r="F23" s="66" t="str">
        <f>+D12</f>
        <v>= Contenido de agua.</v>
      </c>
      <c r="G23" s="65"/>
      <c r="H23" s="6"/>
      <c r="I23" s="6"/>
      <c r="J23" s="6"/>
      <c r="K23" s="19"/>
      <c r="N23" s="3"/>
    </row>
    <row r="24" spans="2:14" ht="15" customHeight="1">
      <c r="B24" s="17"/>
      <c r="C24" s="18"/>
      <c r="D24" s="6"/>
      <c r="E24" s="140"/>
      <c r="F24" s="66"/>
      <c r="G24" s="65"/>
      <c r="H24" s="6"/>
      <c r="I24" s="6"/>
      <c r="J24" s="6"/>
      <c r="K24" s="19"/>
      <c r="N24" s="3"/>
    </row>
    <row r="25" spans="2:14" ht="15" customHeight="1">
      <c r="B25" s="20"/>
      <c r="C25" s="79" t="str">
        <f>+C13</f>
        <v xml:space="preserve">W1 </v>
      </c>
      <c r="D25" s="80" t="str">
        <f>+C14</f>
        <v xml:space="preserve">W2 </v>
      </c>
      <c r="E25" s="81" t="str">
        <f>+C15</f>
        <v>WC</v>
      </c>
      <c r="F25" s="82" t="s">
        <v>67</v>
      </c>
      <c r="G25" s="451" t="s">
        <v>63</v>
      </c>
      <c r="H25" s="452"/>
      <c r="I25" s="451" t="s">
        <v>62</v>
      </c>
      <c r="J25" s="452"/>
      <c r="K25" s="19"/>
      <c r="N25" s="3"/>
    </row>
    <row r="26" spans="2:14" ht="48.75" customHeight="1">
      <c r="B26" s="20"/>
      <c r="C26" s="142" t="s">
        <v>71</v>
      </c>
      <c r="D26" s="142" t="s">
        <v>71</v>
      </c>
      <c r="E26" s="142" t="s">
        <v>71</v>
      </c>
      <c r="F26" s="142" t="s">
        <v>71</v>
      </c>
      <c r="G26" s="453" t="s">
        <v>65</v>
      </c>
      <c r="H26" s="454"/>
      <c r="I26" s="455" t="s">
        <v>66</v>
      </c>
      <c r="J26" s="456"/>
      <c r="K26" s="19"/>
    </row>
    <row r="27" spans="2:14" ht="15" customHeight="1">
      <c r="B27" s="20"/>
      <c r="C27" s="69" t="s">
        <v>68</v>
      </c>
      <c r="D27" s="7"/>
      <c r="E27" s="7"/>
      <c r="F27" s="7"/>
      <c r="G27" s="6"/>
      <c r="H27" s="6"/>
      <c r="I27" s="6"/>
      <c r="J27" s="6"/>
      <c r="K27" s="19"/>
    </row>
    <row r="28" spans="2:14" ht="15" customHeight="1">
      <c r="B28" s="20"/>
      <c r="C28" s="69"/>
      <c r="D28" s="7"/>
      <c r="E28" s="7"/>
      <c r="F28" s="7"/>
      <c r="G28" s="6"/>
      <c r="H28" s="6"/>
      <c r="I28" s="6"/>
      <c r="J28" s="6"/>
      <c r="K28" s="19"/>
    </row>
    <row r="29" spans="2:14" ht="15" customHeight="1">
      <c r="B29" s="20"/>
      <c r="C29" s="348" t="s">
        <v>85</v>
      </c>
      <c r="D29" s="348"/>
      <c r="E29" s="348"/>
      <c r="F29" s="348"/>
      <c r="G29" s="348"/>
      <c r="H29" s="348"/>
      <c r="I29" s="348"/>
      <c r="J29" s="348"/>
      <c r="K29" s="19"/>
    </row>
    <row r="30" spans="2:14" ht="15" customHeight="1">
      <c r="B30" s="20"/>
      <c r="C30" s="63"/>
      <c r="D30" s="7"/>
      <c r="E30" s="7"/>
      <c r="F30" s="7"/>
      <c r="G30" s="6"/>
      <c r="H30" s="6"/>
      <c r="I30" s="6"/>
      <c r="J30" s="6"/>
      <c r="K30" s="19"/>
    </row>
    <row r="31" spans="2:14" ht="15" customHeight="1">
      <c r="B31" s="20"/>
      <c r="C31" s="63"/>
      <c r="D31" s="7"/>
      <c r="E31" s="7"/>
      <c r="F31" s="7"/>
      <c r="G31" s="6"/>
      <c r="H31" s="6"/>
      <c r="I31" s="6"/>
      <c r="J31" s="6"/>
      <c r="K31" s="19"/>
    </row>
    <row r="32" spans="2:14" ht="15" customHeight="1">
      <c r="B32" s="20"/>
      <c r="C32" s="63"/>
      <c r="D32" s="7"/>
      <c r="E32" s="7"/>
      <c r="F32" s="7"/>
      <c r="G32" s="6"/>
      <c r="H32" s="6"/>
      <c r="I32" s="6"/>
      <c r="J32" s="6"/>
      <c r="K32" s="19"/>
      <c r="N32" s="3"/>
    </row>
    <row r="33" spans="2:14" ht="15" customHeight="1">
      <c r="B33" s="378" t="s">
        <v>89</v>
      </c>
      <c r="C33" s="348"/>
      <c r="D33" s="348"/>
      <c r="E33" s="348"/>
      <c r="F33" s="348"/>
      <c r="G33" s="348"/>
      <c r="H33" s="348"/>
      <c r="I33" s="348"/>
      <c r="J33" s="348"/>
      <c r="K33" s="379"/>
      <c r="N33" s="3"/>
    </row>
    <row r="34" spans="2:14" ht="20.25" customHeight="1">
      <c r="B34" s="73" t="s">
        <v>64</v>
      </c>
      <c r="C34" s="74"/>
      <c r="D34" s="75"/>
      <c r="E34" s="76"/>
      <c r="F34" s="77" t="s">
        <v>55</v>
      </c>
      <c r="G34" s="380" t="s">
        <v>9</v>
      </c>
      <c r="H34" s="381"/>
      <c r="I34" s="381"/>
      <c r="J34" s="382"/>
      <c r="K34" s="78" t="s">
        <v>11</v>
      </c>
    </row>
    <row r="35" spans="2:14" ht="30" customHeight="1">
      <c r="B35" s="102" t="str">
        <f t="shared" ref="B35:C37" si="0">+C13</f>
        <v xml:space="preserve">W1 </v>
      </c>
      <c r="C35" s="374" t="str">
        <f t="shared" si="0"/>
        <v>= Masa del recipiente + especímen húmedo.</v>
      </c>
      <c r="D35" s="374"/>
      <c r="E35" s="375"/>
      <c r="F35" s="143">
        <f>+I13</f>
        <v>715.7</v>
      </c>
      <c r="G35" s="336" t="s">
        <v>90</v>
      </c>
      <c r="H35" s="337"/>
      <c r="I35" s="337"/>
      <c r="J35" s="338"/>
      <c r="K35" s="143" t="s">
        <v>13</v>
      </c>
    </row>
    <row r="36" spans="2:14" ht="27.95" customHeight="1">
      <c r="B36" s="103" t="str">
        <f t="shared" si="0"/>
        <v xml:space="preserve">W2 </v>
      </c>
      <c r="C36" s="349" t="str">
        <f t="shared" si="0"/>
        <v>= Masa del recipiente + especímen seco.</v>
      </c>
      <c r="D36" s="349"/>
      <c r="E36" s="350"/>
      <c r="F36" s="144">
        <f>+I14</f>
        <v>648.79999999999995</v>
      </c>
      <c r="G36" s="339" t="s">
        <v>94</v>
      </c>
      <c r="H36" s="340"/>
      <c r="I36" s="340"/>
      <c r="J36" s="341"/>
      <c r="K36" s="144" t="s">
        <v>13</v>
      </c>
    </row>
    <row r="37" spans="2:14" ht="27.95" customHeight="1">
      <c r="B37" s="103" t="str">
        <f t="shared" si="0"/>
        <v>WC</v>
      </c>
      <c r="C37" s="100" t="str">
        <f t="shared" si="0"/>
        <v>= Masa del recipiente</v>
      </c>
      <c r="D37" s="100"/>
      <c r="E37" s="101"/>
      <c r="F37" s="144">
        <f>+I15</f>
        <v>67.8</v>
      </c>
      <c r="G37" s="339" t="s">
        <v>94</v>
      </c>
      <c r="H37" s="340"/>
      <c r="I37" s="340"/>
      <c r="J37" s="341"/>
      <c r="K37" s="144" t="s">
        <v>13</v>
      </c>
    </row>
    <row r="38" spans="2:14" ht="27.95" customHeight="1">
      <c r="B38" s="118" t="s">
        <v>87</v>
      </c>
      <c r="C38" s="62" t="s">
        <v>76</v>
      </c>
      <c r="D38" s="14"/>
      <c r="E38" s="15"/>
      <c r="F38" s="145">
        <f>SQRT('[1]122-13_'!J38)/SQRT('[1]122-13_'!B14)</f>
        <v>0.20155644370747278</v>
      </c>
      <c r="G38" s="342" t="s">
        <v>95</v>
      </c>
      <c r="H38" s="343"/>
      <c r="I38" s="343"/>
      <c r="J38" s="344"/>
      <c r="K38" s="145" t="s">
        <v>14</v>
      </c>
    </row>
    <row r="39" spans="2:14" ht="14.1" customHeight="1">
      <c r="B39" s="24"/>
      <c r="C39" s="25"/>
    </row>
    <row r="40" spans="2:14" ht="20.100000000000001" customHeight="1">
      <c r="B40" s="362" t="s">
        <v>72</v>
      </c>
      <c r="C40" s="363"/>
      <c r="D40" s="363"/>
      <c r="E40" s="363"/>
      <c r="F40" s="363"/>
      <c r="G40" s="363"/>
      <c r="H40" s="363"/>
      <c r="I40" s="363"/>
      <c r="J40" s="363"/>
      <c r="K40" s="364"/>
      <c r="N40" s="3"/>
    </row>
    <row r="41" spans="2:14" ht="6" customHeight="1">
      <c r="B41" s="26"/>
      <c r="C41" s="27"/>
      <c r="D41" s="5"/>
      <c r="E41" s="5"/>
      <c r="F41" s="5"/>
      <c r="G41" s="5"/>
      <c r="H41" s="5"/>
      <c r="I41" s="5"/>
      <c r="J41" s="5"/>
      <c r="K41" s="21"/>
    </row>
    <row r="42" spans="2:14" ht="33.75" customHeight="1">
      <c r="B42" s="448" t="s">
        <v>69</v>
      </c>
      <c r="C42" s="449"/>
      <c r="D42" s="449"/>
      <c r="E42" s="450"/>
      <c r="F42" s="83" t="s">
        <v>10</v>
      </c>
      <c r="G42" s="90" t="s">
        <v>15</v>
      </c>
      <c r="H42" s="83" t="s">
        <v>16</v>
      </c>
      <c r="I42" s="77" t="s">
        <v>37</v>
      </c>
      <c r="J42" s="438" t="s">
        <v>12</v>
      </c>
      <c r="K42" s="439"/>
    </row>
    <row r="43" spans="2:14" ht="24.95" customHeight="1">
      <c r="B43" s="70" t="str">
        <f>+B35</f>
        <v xml:space="preserve">W1 </v>
      </c>
      <c r="C43" s="383" t="str">
        <f>+C35</f>
        <v>= Masa del recipiente + especímen húmedo.</v>
      </c>
      <c r="D43" s="383"/>
      <c r="E43" s="384"/>
      <c r="F43" s="29"/>
      <c r="G43" s="29"/>
      <c r="H43" s="29"/>
      <c r="I43" s="29"/>
      <c r="J43" s="30"/>
      <c r="K43" s="21"/>
    </row>
    <row r="44" spans="2:14">
      <c r="B44" s="71"/>
      <c r="C44" s="385" t="s">
        <v>70</v>
      </c>
      <c r="D44" s="385"/>
      <c r="E44" s="386"/>
      <c r="F44" s="8">
        <f>(9.7*(10^(-3))+((3.6*(10^(-5))*(F35))))</f>
        <v>3.5465200000000002E-2</v>
      </c>
      <c r="G44" s="8" t="s">
        <v>17</v>
      </c>
      <c r="H44" s="8">
        <v>1.98</v>
      </c>
      <c r="I44" s="8">
        <f>+F44/H44</f>
        <v>1.7911717171717172E-2</v>
      </c>
      <c r="J44" s="1" t="s">
        <v>18</v>
      </c>
      <c r="K44" s="19"/>
    </row>
    <row r="45" spans="2:14">
      <c r="B45" s="104"/>
      <c r="C45" s="387" t="s">
        <v>5</v>
      </c>
      <c r="D45" s="387"/>
      <c r="E45" s="388"/>
      <c r="F45" s="105">
        <f>G18/2</f>
        <v>5.0000000000000001E-3</v>
      </c>
      <c r="G45" s="105" t="s">
        <v>19</v>
      </c>
      <c r="H45" s="106">
        <f>+SQRT(3)</f>
        <v>1.7320508075688772</v>
      </c>
      <c r="I45" s="105">
        <f>+F45/H45</f>
        <v>2.886751345948129E-3</v>
      </c>
      <c r="J45" s="107" t="s">
        <v>73</v>
      </c>
      <c r="K45" s="108"/>
    </row>
    <row r="46" spans="2:14" ht="24.95" customHeight="1">
      <c r="B46" s="109" t="str">
        <f>+B36</f>
        <v xml:space="preserve">W2 </v>
      </c>
      <c r="C46" s="389" t="str">
        <f>+C36</f>
        <v>= Masa del recipiente + especímen seco.</v>
      </c>
      <c r="D46" s="389"/>
      <c r="E46" s="390"/>
      <c r="F46" s="110"/>
      <c r="G46" s="110"/>
      <c r="H46" s="111"/>
      <c r="I46" s="110"/>
      <c r="J46" s="112"/>
      <c r="K46" s="113"/>
    </row>
    <row r="47" spans="2:14">
      <c r="B47" s="71"/>
      <c r="C47" s="385" t="s">
        <v>70</v>
      </c>
      <c r="D47" s="385"/>
      <c r="E47" s="386"/>
      <c r="F47" s="8">
        <f>(9.7*(10^(-3))+((3.6*(10^(-5))*(F36))))</f>
        <v>3.3056799999999997E-2</v>
      </c>
      <c r="G47" s="8" t="s">
        <v>17</v>
      </c>
      <c r="H47" s="8">
        <v>1.98</v>
      </c>
      <c r="I47" s="8">
        <f>+F47/H47</f>
        <v>1.6695353535353535E-2</v>
      </c>
      <c r="J47" s="1" t="s">
        <v>18</v>
      </c>
      <c r="K47" s="19"/>
    </row>
    <row r="48" spans="2:14">
      <c r="B48" s="104"/>
      <c r="C48" s="387" t="s">
        <v>5</v>
      </c>
      <c r="D48" s="387"/>
      <c r="E48" s="388"/>
      <c r="F48" s="105">
        <f>+G18/2</f>
        <v>5.0000000000000001E-3</v>
      </c>
      <c r="G48" s="105" t="s">
        <v>19</v>
      </c>
      <c r="H48" s="106">
        <f>+SQRT(3)</f>
        <v>1.7320508075688772</v>
      </c>
      <c r="I48" s="105">
        <f>+F48/H48</f>
        <v>2.886751345948129E-3</v>
      </c>
      <c r="J48" s="107" t="s">
        <v>73</v>
      </c>
      <c r="K48" s="108"/>
    </row>
    <row r="49" spans="2:11" ht="24.95" customHeight="1">
      <c r="B49" s="109" t="str">
        <f>+B37</f>
        <v>WC</v>
      </c>
      <c r="C49" s="391" t="str">
        <f>+C37</f>
        <v>= Masa del recipiente</v>
      </c>
      <c r="D49" s="391"/>
      <c r="E49" s="392"/>
      <c r="F49" s="110"/>
      <c r="G49" s="110"/>
      <c r="H49" s="111"/>
      <c r="I49" s="110"/>
      <c r="J49" s="112"/>
      <c r="K49" s="113"/>
    </row>
    <row r="50" spans="2:11">
      <c r="B50" s="71"/>
      <c r="C50" s="385" t="s">
        <v>70</v>
      </c>
      <c r="D50" s="385"/>
      <c r="E50" s="386"/>
      <c r="F50" s="8">
        <f>(9.7*(10^(-3))+((3.6*(10^(-5))*(F37))))</f>
        <v>1.21408E-2</v>
      </c>
      <c r="G50" s="8" t="s">
        <v>17</v>
      </c>
      <c r="H50" s="8">
        <v>1.98</v>
      </c>
      <c r="I50" s="8">
        <f>+F50/H50</f>
        <v>6.1317171717171718E-3</v>
      </c>
      <c r="J50" s="1" t="s">
        <v>18</v>
      </c>
      <c r="K50" s="19"/>
    </row>
    <row r="51" spans="2:11">
      <c r="B51" s="104"/>
      <c r="C51" s="387" t="s">
        <v>5</v>
      </c>
      <c r="D51" s="387"/>
      <c r="E51" s="388"/>
      <c r="F51" s="105">
        <f>+G18/2</f>
        <v>5.0000000000000001E-3</v>
      </c>
      <c r="G51" s="105" t="s">
        <v>19</v>
      </c>
      <c r="H51" s="106">
        <f>+SQRT(3)</f>
        <v>1.7320508075688772</v>
      </c>
      <c r="I51" s="105">
        <f>+F51/H51</f>
        <v>2.886751345948129E-3</v>
      </c>
      <c r="J51" s="107" t="s">
        <v>73</v>
      </c>
      <c r="K51" s="108"/>
    </row>
    <row r="52" spans="2:11" ht="24.95" customHeight="1">
      <c r="B52" s="72" t="str">
        <f>+B38</f>
        <v>ƟS</v>
      </c>
      <c r="C52" s="393" t="str">
        <f>+C38</f>
        <v>= Precisión del método</v>
      </c>
      <c r="D52" s="393"/>
      <c r="E52" s="394"/>
      <c r="F52" s="12">
        <f>+F38</f>
        <v>0.20155644370747278</v>
      </c>
      <c r="G52" s="12" t="s">
        <v>17</v>
      </c>
      <c r="H52" s="12">
        <v>1</v>
      </c>
      <c r="I52" s="12">
        <f>+F52/H52</f>
        <v>0.20155644370747278</v>
      </c>
      <c r="J52" s="33" t="s">
        <v>74</v>
      </c>
      <c r="K52" s="15"/>
    </row>
    <row r="53" spans="2:11" ht="14.1" customHeight="1">
      <c r="B53" s="24"/>
      <c r="C53" s="25"/>
    </row>
    <row r="54" spans="2:11" ht="20.100000000000001" customHeight="1">
      <c r="B54" s="371" t="s">
        <v>75</v>
      </c>
      <c r="C54" s="372"/>
      <c r="D54" s="372"/>
      <c r="E54" s="372"/>
      <c r="F54" s="372"/>
      <c r="G54" s="372"/>
      <c r="H54" s="372"/>
      <c r="I54" s="372"/>
      <c r="J54" s="372"/>
      <c r="K54" s="373"/>
    </row>
    <row r="55" spans="2:11">
      <c r="B55" s="84"/>
      <c r="C55" s="85"/>
      <c r="D55" s="28"/>
      <c r="E55" s="28"/>
      <c r="F55" s="28"/>
      <c r="G55" s="28"/>
      <c r="H55" s="28"/>
      <c r="I55" s="28"/>
      <c r="J55" s="28"/>
      <c r="K55" s="86"/>
    </row>
    <row r="56" spans="2:11">
      <c r="B56" s="34"/>
      <c r="C56" s="376" t="s">
        <v>20</v>
      </c>
      <c r="D56" s="376"/>
      <c r="E56" s="376"/>
      <c r="F56" s="377"/>
      <c r="G56" s="377"/>
      <c r="H56" s="377"/>
      <c r="I56" s="377"/>
      <c r="J56" s="377"/>
      <c r="K56" s="19"/>
    </row>
    <row r="57" spans="2:11" ht="24.75" customHeight="1">
      <c r="B57" s="395" t="s">
        <v>69</v>
      </c>
      <c r="C57" s="396"/>
      <c r="D57" s="396"/>
      <c r="E57" s="396"/>
      <c r="F57" s="397"/>
      <c r="G57" s="114" t="s">
        <v>37</v>
      </c>
      <c r="H57" s="114" t="s">
        <v>21</v>
      </c>
      <c r="I57" s="413" t="s">
        <v>38</v>
      </c>
      <c r="J57" s="414"/>
      <c r="K57" s="115" t="s">
        <v>22</v>
      </c>
    </row>
    <row r="58" spans="2:11" ht="13.5">
      <c r="B58" s="398"/>
      <c r="C58" s="399"/>
      <c r="D58" s="399"/>
      <c r="E58" s="399"/>
      <c r="F58" s="400"/>
      <c r="G58" s="116"/>
      <c r="H58" s="116" t="s">
        <v>39</v>
      </c>
      <c r="I58" s="415"/>
      <c r="J58" s="416"/>
      <c r="K58" s="117" t="s">
        <v>23</v>
      </c>
    </row>
    <row r="59" spans="2:11" ht="24.95" customHeight="1">
      <c r="B59" s="119" t="str">
        <f>+B43</f>
        <v xml:space="preserve">W1 </v>
      </c>
      <c r="C59" s="401" t="str">
        <f>+C43</f>
        <v>= Masa del recipiente + especímen húmedo.</v>
      </c>
      <c r="D59" s="401"/>
      <c r="E59" s="401"/>
      <c r="F59" s="402"/>
      <c r="G59" s="87"/>
      <c r="H59" s="87"/>
      <c r="I59" s="417"/>
      <c r="J59" s="418"/>
      <c r="K59" s="120"/>
    </row>
    <row r="60" spans="2:11">
      <c r="B60" s="88"/>
      <c r="C60" s="403" t="str">
        <f t="shared" ref="C60:C68" si="1">+C44</f>
        <v>Incertidumbre calibración</v>
      </c>
      <c r="D60" s="403"/>
      <c r="E60" s="403"/>
      <c r="F60" s="404"/>
      <c r="G60" s="22">
        <f>+I44</f>
        <v>1.7911717171717172E-2</v>
      </c>
      <c r="H60" s="22">
        <f>+(1/(F36-F37))</f>
        <v>1.7211703958691911E-3</v>
      </c>
      <c r="I60" s="409">
        <f>+G60*H60</f>
        <v>3.0829117335141433E-5</v>
      </c>
      <c r="J60" s="410"/>
      <c r="K60" s="22" t="s">
        <v>24</v>
      </c>
    </row>
    <row r="61" spans="2:11">
      <c r="B61" s="121"/>
      <c r="C61" s="405" t="str">
        <f t="shared" si="1"/>
        <v>Resolución</v>
      </c>
      <c r="D61" s="405"/>
      <c r="E61" s="405"/>
      <c r="F61" s="406"/>
      <c r="G61" s="122">
        <f>+I45</f>
        <v>2.886751345948129E-3</v>
      </c>
      <c r="H61" s="122"/>
      <c r="I61" s="411">
        <f>+G61*H60</f>
        <v>4.9685909568814614E-6</v>
      </c>
      <c r="J61" s="412"/>
      <c r="K61" s="122" t="s">
        <v>24</v>
      </c>
    </row>
    <row r="62" spans="2:11" ht="24.95" customHeight="1">
      <c r="B62" s="123" t="str">
        <f>+B46</f>
        <v xml:space="preserve">W2 </v>
      </c>
      <c r="C62" s="407" t="str">
        <f t="shared" si="1"/>
        <v>= Masa del recipiente + especímen seco.</v>
      </c>
      <c r="D62" s="407"/>
      <c r="E62" s="407"/>
      <c r="F62" s="408"/>
      <c r="G62" s="124"/>
      <c r="H62" s="124"/>
      <c r="I62" s="419"/>
      <c r="J62" s="420"/>
      <c r="K62" s="124"/>
    </row>
    <row r="63" spans="2:11">
      <c r="B63" s="88"/>
      <c r="C63" s="403" t="str">
        <f t="shared" si="1"/>
        <v>Incertidumbre calibración</v>
      </c>
      <c r="D63" s="403"/>
      <c r="E63" s="403"/>
      <c r="F63" s="404"/>
      <c r="G63" s="22">
        <f>+I47</f>
        <v>1.6695353535353535E-2</v>
      </c>
      <c r="H63" s="22">
        <f>+(F37-F35)/(F36-F37)^2</f>
        <v>-1.9193567977343357E-3</v>
      </c>
      <c r="I63" s="409">
        <f>+G63*H63</f>
        <v>-3.2044340298658779E-5</v>
      </c>
      <c r="J63" s="410"/>
      <c r="K63" s="22" t="s">
        <v>24</v>
      </c>
    </row>
    <row r="64" spans="2:11">
      <c r="B64" s="121"/>
      <c r="C64" s="405" t="str">
        <f t="shared" si="1"/>
        <v>Resolución</v>
      </c>
      <c r="D64" s="405"/>
      <c r="E64" s="405"/>
      <c r="F64" s="406"/>
      <c r="G64" s="122">
        <f>+I48</f>
        <v>2.886751345948129E-3</v>
      </c>
      <c r="H64" s="122"/>
      <c r="I64" s="411">
        <f>+G64*H63</f>
        <v>-5.5407058192142843E-6</v>
      </c>
      <c r="J64" s="412"/>
      <c r="K64" s="122" t="s">
        <v>24</v>
      </c>
    </row>
    <row r="65" spans="1:11" ht="24.95" customHeight="1">
      <c r="B65" s="123" t="str">
        <f>+B49</f>
        <v>WC</v>
      </c>
      <c r="C65" s="424" t="str">
        <f t="shared" si="1"/>
        <v>= Masa del recipiente</v>
      </c>
      <c r="D65" s="424"/>
      <c r="E65" s="424"/>
      <c r="F65" s="425"/>
      <c r="G65" s="124"/>
      <c r="H65" s="124"/>
      <c r="I65" s="419"/>
      <c r="J65" s="420"/>
      <c r="K65" s="124"/>
    </row>
    <row r="66" spans="1:11">
      <c r="B66" s="88"/>
      <c r="C66" s="403" t="str">
        <f t="shared" si="1"/>
        <v>Incertidumbre calibración</v>
      </c>
      <c r="D66" s="403"/>
      <c r="E66" s="403"/>
      <c r="F66" s="404"/>
      <c r="G66" s="22">
        <f>+I50</f>
        <v>6.1317171717171718E-3</v>
      </c>
      <c r="H66" s="22">
        <f>+(F35-F37)/(F36-F37)^2</f>
        <v>1.9193567977343357E-3</v>
      </c>
      <c r="I66" s="409">
        <f t="shared" ref="I66:I68" si="2">+G66*H66</f>
        <v>1.1768953035319709E-5</v>
      </c>
      <c r="J66" s="410"/>
      <c r="K66" s="22" t="s">
        <v>24</v>
      </c>
    </row>
    <row r="67" spans="1:11">
      <c r="B67" s="121"/>
      <c r="C67" s="405" t="str">
        <f t="shared" si="1"/>
        <v>Resolución</v>
      </c>
      <c r="D67" s="405"/>
      <c r="E67" s="405"/>
      <c r="F67" s="406"/>
      <c r="G67" s="122">
        <f>+I51</f>
        <v>2.886751345948129E-3</v>
      </c>
      <c r="H67" s="122"/>
      <c r="I67" s="411">
        <f>+G67*H66</f>
        <v>5.5407058192142843E-6</v>
      </c>
      <c r="J67" s="412"/>
      <c r="K67" s="122" t="s">
        <v>24</v>
      </c>
    </row>
    <row r="68" spans="1:11" ht="24.75" customHeight="1">
      <c r="B68" s="89" t="str">
        <f>+B52</f>
        <v>ƟS</v>
      </c>
      <c r="C68" s="421" t="str">
        <f t="shared" si="1"/>
        <v>= Precisión del método</v>
      </c>
      <c r="D68" s="421"/>
      <c r="E68" s="421"/>
      <c r="F68" s="422"/>
      <c r="G68" s="23">
        <f>+I52</f>
        <v>0.20155644370747278</v>
      </c>
      <c r="H68" s="23">
        <v>1</v>
      </c>
      <c r="I68" s="426">
        <f t="shared" si="2"/>
        <v>0.20155644370747278</v>
      </c>
      <c r="J68" s="427"/>
      <c r="K68" s="23">
        <v>7</v>
      </c>
    </row>
    <row r="69" spans="1:11" ht="13.5">
      <c r="B69" s="34"/>
      <c r="C69" s="6"/>
      <c r="D69" s="6"/>
      <c r="E69" s="6"/>
      <c r="F69" s="6"/>
      <c r="G69" s="6"/>
      <c r="H69" s="91" t="s">
        <v>40</v>
      </c>
      <c r="I69" s="428">
        <f>+SQRT((I60)^2+(I61)^2+(I63)^2+(I64)^2+(I66)^2+(I67)^2+(I68)^2)</f>
        <v>0.2015564491696355</v>
      </c>
      <c r="J69" s="428"/>
      <c r="K69" s="19"/>
    </row>
    <row r="70" spans="1:11">
      <c r="B70" s="34"/>
      <c r="C70" s="6"/>
      <c r="E70" s="6"/>
      <c r="F70" s="6"/>
      <c r="G70" s="6"/>
      <c r="H70" s="92" t="s">
        <v>25</v>
      </c>
      <c r="I70" s="429">
        <f>+(I69)^4*(8-1)/(I68)^4</f>
        <v>7.0000007587976816</v>
      </c>
      <c r="J70" s="429"/>
      <c r="K70" s="19"/>
    </row>
    <row r="71" spans="1:11">
      <c r="B71" s="34"/>
      <c r="C71" s="6"/>
      <c r="D71" s="6"/>
      <c r="E71" s="6"/>
      <c r="F71" s="6"/>
      <c r="G71" s="6"/>
      <c r="H71" s="92" t="s">
        <v>26</v>
      </c>
      <c r="I71" s="430">
        <f>+D124</f>
        <v>1.895</v>
      </c>
      <c r="J71" s="430"/>
      <c r="K71" s="19"/>
    </row>
    <row r="72" spans="1:11">
      <c r="B72" s="34"/>
      <c r="C72" s="6"/>
      <c r="D72" s="6"/>
      <c r="E72" s="6"/>
      <c r="F72" s="6"/>
      <c r="G72" s="6"/>
      <c r="H72" s="93" t="s">
        <v>27</v>
      </c>
      <c r="I72" s="431">
        <f>+I69*I71</f>
        <v>0.38194947117645928</v>
      </c>
      <c r="J72" s="431"/>
      <c r="K72" s="19"/>
    </row>
    <row r="73" spans="1:11" ht="13.5" customHeight="1">
      <c r="B73" s="34"/>
      <c r="C73" s="6"/>
      <c r="D73" s="6"/>
      <c r="E73" s="6"/>
      <c r="F73" s="6"/>
      <c r="G73" s="6"/>
      <c r="H73" s="6"/>
      <c r="I73" s="6"/>
      <c r="J73" s="6"/>
      <c r="K73" s="19"/>
    </row>
    <row r="74" spans="1:11" ht="14.1" customHeight="1">
      <c r="B74" s="5"/>
      <c r="C74" s="5"/>
      <c r="D74" s="5"/>
      <c r="E74" s="5"/>
      <c r="F74" s="5"/>
      <c r="G74" s="5"/>
      <c r="H74" s="5"/>
      <c r="I74" s="5"/>
      <c r="J74" s="5"/>
      <c r="K74" s="5"/>
    </row>
    <row r="75" spans="1:11" ht="20.100000000000001" customHeight="1">
      <c r="B75" s="371" t="s">
        <v>77</v>
      </c>
      <c r="C75" s="372"/>
      <c r="D75" s="372"/>
      <c r="E75" s="372"/>
      <c r="F75" s="372"/>
      <c r="G75" s="372"/>
      <c r="H75" s="372"/>
      <c r="I75" s="372"/>
      <c r="J75" s="372"/>
      <c r="K75" s="373"/>
    </row>
    <row r="76" spans="1:11" ht="45" customHeight="1">
      <c r="B76" s="434" t="s">
        <v>78</v>
      </c>
      <c r="C76" s="435"/>
      <c r="D76" s="435"/>
      <c r="E76" s="98">
        <f>+I12</f>
        <v>11.514629948364902</v>
      </c>
      <c r="F76" s="36" t="str">
        <f>+J12</f>
        <v>%</v>
      </c>
      <c r="G76" s="36" t="s">
        <v>41</v>
      </c>
      <c r="H76" s="125">
        <f>+I72</f>
        <v>0.38194947117645928</v>
      </c>
      <c r="I76" s="36" t="str">
        <f>+J12</f>
        <v>%</v>
      </c>
      <c r="J76" s="96"/>
      <c r="K76" s="68"/>
    </row>
    <row r="77" spans="1:11" ht="20.100000000000001" customHeight="1">
      <c r="B77" s="94"/>
      <c r="C77" s="31"/>
      <c r="D77" s="95"/>
      <c r="E77" s="31"/>
      <c r="F77" s="97"/>
      <c r="G77" s="97"/>
      <c r="H77" s="36"/>
      <c r="I77" s="423"/>
      <c r="J77" s="423"/>
      <c r="K77" s="68"/>
    </row>
    <row r="78" spans="1:11" ht="24.95" customHeight="1">
      <c r="B78" s="126" t="s">
        <v>29</v>
      </c>
      <c r="C78" s="127"/>
      <c r="D78" s="127"/>
      <c r="E78" s="127"/>
      <c r="F78" s="128" t="str">
        <f>+J5</f>
        <v>INV E 122-13</v>
      </c>
      <c r="G78" s="436" t="s">
        <v>79</v>
      </c>
      <c r="H78" s="436"/>
      <c r="I78" s="436"/>
      <c r="J78" s="436"/>
      <c r="K78" s="437"/>
    </row>
    <row r="79" spans="1:11" ht="24.95" customHeight="1">
      <c r="A79" s="19"/>
      <c r="B79" s="129" t="s">
        <v>80</v>
      </c>
      <c r="C79" s="130"/>
      <c r="D79" s="131">
        <f>+I71</f>
        <v>1.895</v>
      </c>
      <c r="E79" s="132" t="s">
        <v>30</v>
      </c>
      <c r="F79" s="133"/>
      <c r="G79" s="128"/>
      <c r="H79" s="128"/>
      <c r="I79" s="128"/>
      <c r="J79" s="128"/>
      <c r="K79" s="134"/>
    </row>
    <row r="80" spans="1:11" ht="20.100000000000001" customHeight="1">
      <c r="A80" s="6"/>
      <c r="B80" s="37"/>
      <c r="C80" s="36"/>
      <c r="D80" s="37"/>
      <c r="E80" s="36"/>
      <c r="F80" s="37"/>
      <c r="G80" s="6"/>
      <c r="H80" s="6"/>
      <c r="I80" s="6"/>
      <c r="J80" s="6"/>
      <c r="K80" s="6"/>
    </row>
    <row r="81" spans="1:11" ht="20.100000000000001" customHeight="1">
      <c r="A81" s="6"/>
      <c r="B81" s="37"/>
      <c r="C81" s="36"/>
      <c r="D81" s="37"/>
      <c r="E81" s="36"/>
      <c r="F81" s="37"/>
      <c r="G81" s="6"/>
      <c r="H81" s="6"/>
      <c r="I81" s="6"/>
      <c r="J81" s="6"/>
      <c r="K81" s="6"/>
    </row>
    <row r="82" spans="1:11" ht="20.100000000000001" customHeight="1">
      <c r="H82" s="433" t="s">
        <v>31</v>
      </c>
      <c r="I82" s="433"/>
      <c r="J82" s="433"/>
      <c r="K82" s="433"/>
    </row>
    <row r="83" spans="1:11" ht="24.95" customHeight="1">
      <c r="G83" s="57" t="s">
        <v>32</v>
      </c>
      <c r="H83" s="432"/>
      <c r="I83" s="432"/>
      <c r="J83" s="432"/>
      <c r="K83" s="432"/>
    </row>
    <row r="84" spans="1:11" ht="24.95" customHeight="1">
      <c r="G84" s="57" t="s">
        <v>33</v>
      </c>
      <c r="H84" s="346"/>
      <c r="I84" s="346"/>
      <c r="J84" s="346"/>
      <c r="K84" s="346"/>
    </row>
    <row r="87" spans="1:11" ht="13.5">
      <c r="D87" s="38" t="s">
        <v>42</v>
      </c>
      <c r="E87" s="38" t="s">
        <v>23</v>
      </c>
      <c r="F87" s="39">
        <f>TINV(0.05,7)</f>
        <v>2.3646242515927849</v>
      </c>
    </row>
    <row r="88" spans="1:11">
      <c r="D88" s="40">
        <v>95</v>
      </c>
      <c r="E88" s="41"/>
      <c r="F88" s="39">
        <f>_xlfn.T.DIST.2T(0.05,7)</f>
        <v>0.96151917802680131</v>
      </c>
    </row>
    <row r="89" spans="1:11">
      <c r="D89" s="41">
        <v>1</v>
      </c>
      <c r="E89" s="41">
        <v>6.3140000000000001</v>
      </c>
      <c r="F89" s="39">
        <f>TDIST(0.05,7,2)</f>
        <v>0.96151917802680131</v>
      </c>
    </row>
    <row r="90" spans="1:11">
      <c r="D90" s="41">
        <v>2</v>
      </c>
      <c r="E90" s="41">
        <v>2.92</v>
      </c>
      <c r="F90" s="39"/>
    </row>
    <row r="91" spans="1:11">
      <c r="D91" s="41">
        <v>3</v>
      </c>
      <c r="E91" s="41">
        <v>2.3530000000000002</v>
      </c>
      <c r="F91" s="39"/>
    </row>
    <row r="92" spans="1:11">
      <c r="D92" s="41">
        <v>4</v>
      </c>
      <c r="E92" s="41">
        <v>2.1320000000000001</v>
      </c>
      <c r="F92" s="39"/>
    </row>
    <row r="93" spans="1:11">
      <c r="D93" s="41">
        <v>5</v>
      </c>
      <c r="E93" s="41">
        <v>2.0150000000000001</v>
      </c>
      <c r="F93" s="39"/>
    </row>
    <row r="94" spans="1:11">
      <c r="D94" s="41">
        <v>6</v>
      </c>
      <c r="E94" s="41">
        <v>1.9430000000000001</v>
      </c>
      <c r="F94" s="39"/>
    </row>
    <row r="95" spans="1:11">
      <c r="D95" s="41">
        <v>7</v>
      </c>
      <c r="E95" s="41">
        <v>1.895</v>
      </c>
      <c r="F95" s="39"/>
    </row>
    <row r="96" spans="1:11">
      <c r="D96" s="41">
        <v>8</v>
      </c>
      <c r="E96" s="41">
        <v>1.86</v>
      </c>
      <c r="F96" s="39"/>
    </row>
    <row r="97" spans="4:6">
      <c r="D97" s="41">
        <v>9</v>
      </c>
      <c r="E97" s="41">
        <v>1.833</v>
      </c>
      <c r="F97" s="39"/>
    </row>
    <row r="98" spans="4:6">
      <c r="D98" s="41">
        <v>10</v>
      </c>
      <c r="E98" s="41">
        <v>1.8120000000000001</v>
      </c>
      <c r="F98" s="39"/>
    </row>
    <row r="99" spans="4:6">
      <c r="D99" s="41">
        <v>11</v>
      </c>
      <c r="E99" s="41">
        <v>1.796</v>
      </c>
      <c r="F99" s="39"/>
    </row>
    <row r="100" spans="4:6">
      <c r="D100" s="41">
        <v>12</v>
      </c>
      <c r="E100" s="41">
        <v>1.782</v>
      </c>
      <c r="F100" s="39"/>
    </row>
    <row r="101" spans="4:6">
      <c r="D101" s="41">
        <v>13</v>
      </c>
      <c r="E101" s="41">
        <v>1.7709999999999999</v>
      </c>
      <c r="F101" s="39"/>
    </row>
    <row r="102" spans="4:6">
      <c r="D102" s="41">
        <v>14</v>
      </c>
      <c r="E102" s="41">
        <v>1.7609999999999999</v>
      </c>
      <c r="F102" s="39"/>
    </row>
    <row r="103" spans="4:6">
      <c r="D103" s="41">
        <v>15</v>
      </c>
      <c r="E103" s="41">
        <v>1.7529999999999999</v>
      </c>
      <c r="F103" s="39"/>
    </row>
    <row r="104" spans="4:6">
      <c r="D104" s="41">
        <v>16</v>
      </c>
      <c r="E104" s="41">
        <v>1.746</v>
      </c>
      <c r="F104" s="39"/>
    </row>
    <row r="105" spans="4:6">
      <c r="D105" s="41">
        <v>17</v>
      </c>
      <c r="E105" s="41">
        <v>1.74</v>
      </c>
      <c r="F105" s="39"/>
    </row>
    <row r="106" spans="4:6">
      <c r="D106" s="41">
        <v>18</v>
      </c>
      <c r="E106" s="41">
        <v>1.734</v>
      </c>
      <c r="F106" s="39"/>
    </row>
    <row r="107" spans="4:6">
      <c r="D107" s="41">
        <v>19</v>
      </c>
      <c r="E107" s="41">
        <v>1.7290000000000001</v>
      </c>
      <c r="F107" s="39"/>
    </row>
    <row r="108" spans="4:6">
      <c r="D108" s="41">
        <v>20</v>
      </c>
      <c r="E108" s="41">
        <v>1.7250000000000001</v>
      </c>
      <c r="F108" s="39"/>
    </row>
    <row r="109" spans="4:6">
      <c r="D109" s="41">
        <v>21</v>
      </c>
      <c r="E109" s="41">
        <v>1.7210000000000001</v>
      </c>
      <c r="F109" s="39"/>
    </row>
    <row r="110" spans="4:6">
      <c r="D110" s="41">
        <v>22</v>
      </c>
      <c r="E110" s="41">
        <v>1.7170000000000001</v>
      </c>
      <c r="F110" s="39"/>
    </row>
    <row r="111" spans="4:6">
      <c r="D111" s="41">
        <v>23</v>
      </c>
      <c r="E111" s="41">
        <v>1.714</v>
      </c>
      <c r="F111" s="39"/>
    </row>
    <row r="112" spans="4:6">
      <c r="D112" s="41">
        <v>24</v>
      </c>
      <c r="E112" s="41">
        <v>1.7110000000000001</v>
      </c>
      <c r="F112" s="39"/>
    </row>
    <row r="113" spans="3:6">
      <c r="D113" s="41">
        <v>25</v>
      </c>
      <c r="E113" s="41">
        <v>1.708</v>
      </c>
      <c r="F113" s="39"/>
    </row>
    <row r="114" spans="3:6">
      <c r="D114" s="41">
        <v>26</v>
      </c>
      <c r="E114" s="41">
        <v>1.706</v>
      </c>
      <c r="F114" s="39"/>
    </row>
    <row r="115" spans="3:6">
      <c r="D115" s="41">
        <v>27</v>
      </c>
      <c r="E115" s="41">
        <v>1.7030000000000001</v>
      </c>
      <c r="F115" s="39"/>
    </row>
    <row r="116" spans="3:6">
      <c r="D116" s="41">
        <v>28</v>
      </c>
      <c r="E116" s="41">
        <v>1.7010000000000001</v>
      </c>
      <c r="F116" s="39"/>
    </row>
    <row r="117" spans="3:6">
      <c r="D117" s="41">
        <v>29</v>
      </c>
      <c r="E117" s="41">
        <v>1.6990000000000001</v>
      </c>
      <c r="F117" s="39"/>
    </row>
    <row r="118" spans="3:6">
      <c r="D118" s="41">
        <v>30</v>
      </c>
      <c r="E118" s="41">
        <v>1.6970000000000001</v>
      </c>
      <c r="F118" s="39"/>
    </row>
    <row r="119" spans="3:6">
      <c r="D119" s="41">
        <v>40</v>
      </c>
      <c r="E119" s="41">
        <v>1.6839999999999999</v>
      </c>
      <c r="F119" s="39"/>
    </row>
    <row r="120" spans="3:6">
      <c r="D120" s="41">
        <v>60</v>
      </c>
      <c r="E120" s="41">
        <v>1.671</v>
      </c>
      <c r="F120" s="39"/>
    </row>
    <row r="121" spans="3:6">
      <c r="D121" s="41">
        <v>120</v>
      </c>
      <c r="E121" s="41">
        <v>1.6579999999999999</v>
      </c>
      <c r="F121" s="39"/>
    </row>
    <row r="122" spans="3:6">
      <c r="D122" s="38" t="s">
        <v>24</v>
      </c>
      <c r="E122" s="41">
        <v>1.645</v>
      </c>
      <c r="F122" s="39"/>
    </row>
    <row r="123" spans="3:6">
      <c r="C123" s="42" t="s">
        <v>34</v>
      </c>
      <c r="D123" s="41">
        <v>95</v>
      </c>
      <c r="E123" s="43">
        <f>+I70</f>
        <v>7.0000007587976816</v>
      </c>
      <c r="F123" s="44" t="s">
        <v>35</v>
      </c>
    </row>
    <row r="124" spans="3:6">
      <c r="C124" s="42" t="s">
        <v>16</v>
      </c>
      <c r="D124" s="41">
        <f>+IF(D88=D123,LOOKUP(E123,D89:D122,E89:E122))</f>
        <v>1.895</v>
      </c>
      <c r="E124" s="45"/>
      <c r="F124" s="39"/>
    </row>
    <row r="125" spans="3:6">
      <c r="D125" s="39"/>
      <c r="E125" s="39"/>
      <c r="F125" s="39"/>
    </row>
  </sheetData>
  <mergeCells count="83">
    <mergeCell ref="J42:K42"/>
    <mergeCell ref="C5:H5"/>
    <mergeCell ref="J5:K5"/>
    <mergeCell ref="J6:K6"/>
    <mergeCell ref="G6:H6"/>
    <mergeCell ref="B42:E42"/>
    <mergeCell ref="G25:H25"/>
    <mergeCell ref="I25:J25"/>
    <mergeCell ref="G26:H26"/>
    <mergeCell ref="I26:J26"/>
    <mergeCell ref="C16:K16"/>
    <mergeCell ref="B21:K21"/>
    <mergeCell ref="B17:C17"/>
    <mergeCell ref="B18:C18"/>
    <mergeCell ref="B19:C19"/>
    <mergeCell ref="E17:F17"/>
    <mergeCell ref="H83:K83"/>
    <mergeCell ref="H84:K84"/>
    <mergeCell ref="H82:K82"/>
    <mergeCell ref="B76:D76"/>
    <mergeCell ref="G78:K78"/>
    <mergeCell ref="C68:F68"/>
    <mergeCell ref="B75:K75"/>
    <mergeCell ref="I77:J77"/>
    <mergeCell ref="C63:F63"/>
    <mergeCell ref="C64:F64"/>
    <mergeCell ref="C65:F65"/>
    <mergeCell ref="C66:F66"/>
    <mergeCell ref="C67:F67"/>
    <mergeCell ref="I68:J68"/>
    <mergeCell ref="I69:J69"/>
    <mergeCell ref="I70:J70"/>
    <mergeCell ref="I71:J71"/>
    <mergeCell ref="I72:J72"/>
    <mergeCell ref="I63:J63"/>
    <mergeCell ref="I64:J64"/>
    <mergeCell ref="I65:J65"/>
    <mergeCell ref="I66:J66"/>
    <mergeCell ref="I67:J67"/>
    <mergeCell ref="I57:J57"/>
    <mergeCell ref="I58:J58"/>
    <mergeCell ref="I59:J59"/>
    <mergeCell ref="I60:J60"/>
    <mergeCell ref="I61:J61"/>
    <mergeCell ref="I62:J62"/>
    <mergeCell ref="B57:F58"/>
    <mergeCell ref="C59:F59"/>
    <mergeCell ref="C60:F60"/>
    <mergeCell ref="C61:F61"/>
    <mergeCell ref="C62:F62"/>
    <mergeCell ref="B54:K54"/>
    <mergeCell ref="C35:E35"/>
    <mergeCell ref="C56:J56"/>
    <mergeCell ref="B33:K33"/>
    <mergeCell ref="G34:J34"/>
    <mergeCell ref="B40:K40"/>
    <mergeCell ref="C43:E43"/>
    <mergeCell ref="C44:E44"/>
    <mergeCell ref="C45:E45"/>
    <mergeCell ref="C46:E46"/>
    <mergeCell ref="C47:E47"/>
    <mergeCell ref="C48:E48"/>
    <mergeCell ref="C49:E49"/>
    <mergeCell ref="C50:E50"/>
    <mergeCell ref="C51:E51"/>
    <mergeCell ref="C52:E52"/>
    <mergeCell ref="B10:B11"/>
    <mergeCell ref="B1:K3"/>
    <mergeCell ref="B8:K8"/>
    <mergeCell ref="C9:K9"/>
    <mergeCell ref="I11:K11"/>
    <mergeCell ref="G35:J35"/>
    <mergeCell ref="G36:J36"/>
    <mergeCell ref="G37:J37"/>
    <mergeCell ref="G38:J38"/>
    <mergeCell ref="I17:K17"/>
    <mergeCell ref="I18:K18"/>
    <mergeCell ref="I19:K19"/>
    <mergeCell ref="C29:J29"/>
    <mergeCell ref="C22:J22"/>
    <mergeCell ref="C36:E36"/>
    <mergeCell ref="E18:F18"/>
    <mergeCell ref="E19:F19"/>
  </mergeCells>
  <pageMargins left="0.70866141732283472" right="0.51181102362204722" top="0.35433070866141736" bottom="0.35433070866141736" header="0.31496062992125984" footer="0.31496062992125984"/>
  <pageSetup orientation="landscape" horizontalDpi="4294967293" verticalDpi="4294967293" r:id="rId1"/>
  <headerFooter>
    <oddFooter>&amp;C&amp;P de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W113"/>
  <sheetViews>
    <sheetView showGridLines="0" tabSelected="1" view="pageBreakPreview" zoomScaleNormal="130" zoomScaleSheetLayoutView="100" workbookViewId="0">
      <selection activeCell="C1" sqref="C1:N3"/>
    </sheetView>
  </sheetViews>
  <sheetFormatPr baseColWidth="10" defaultRowHeight="12"/>
  <cols>
    <col min="1" max="1" width="8.7109375" style="2" customWidth="1"/>
    <col min="2" max="2" width="6.28515625" style="2" customWidth="1"/>
    <col min="3" max="3" width="3.7109375" style="2" customWidth="1"/>
    <col min="4" max="4" width="7" style="2" customWidth="1"/>
    <col min="5" max="5" width="7.7109375" style="2" customWidth="1"/>
    <col min="6" max="6" width="7.140625" style="2" customWidth="1"/>
    <col min="7" max="7" width="7.7109375" style="2" customWidth="1"/>
    <col min="8" max="8" width="11" style="2" customWidth="1"/>
    <col min="9" max="9" width="9.140625" style="2" customWidth="1"/>
    <col min="10" max="10" width="9.42578125" style="2" customWidth="1"/>
    <col min="11" max="11" width="18.5703125" style="2" customWidth="1"/>
    <col min="12" max="12" width="7.140625" style="2" customWidth="1"/>
    <col min="13" max="13" width="8.42578125" style="2" customWidth="1"/>
    <col min="14" max="14" width="12.140625" style="2" customWidth="1"/>
    <col min="15" max="15" width="12.140625" style="2" hidden="1" customWidth="1"/>
    <col min="16" max="16" width="9" style="2" hidden="1" customWidth="1"/>
    <col min="17" max="17" width="19.28515625" style="2" hidden="1" customWidth="1"/>
    <col min="18" max="24" width="0" style="2" hidden="1" customWidth="1"/>
    <col min="25" max="16384" width="11.42578125" style="2"/>
  </cols>
  <sheetData>
    <row r="1" spans="1:23" ht="13.5" customHeight="1">
      <c r="A1" s="466"/>
      <c r="B1" s="467"/>
      <c r="C1" s="472" t="s">
        <v>192</v>
      </c>
      <c r="D1" s="472"/>
      <c r="E1" s="472"/>
      <c r="F1" s="472"/>
      <c r="G1" s="472"/>
      <c r="H1" s="472"/>
      <c r="I1" s="472"/>
      <c r="J1" s="472"/>
      <c r="K1" s="472"/>
      <c r="L1" s="472"/>
      <c r="M1" s="472"/>
      <c r="N1" s="472"/>
      <c r="O1" s="275"/>
    </row>
    <row r="2" spans="1:23" ht="8.25" customHeight="1">
      <c r="A2" s="468"/>
      <c r="B2" s="469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275"/>
    </row>
    <row r="3" spans="1:23" ht="12.75" customHeight="1">
      <c r="A3" s="468"/>
      <c r="B3" s="469"/>
      <c r="C3" s="472"/>
      <c r="D3" s="472"/>
      <c r="E3" s="472"/>
      <c r="F3" s="472"/>
      <c r="G3" s="472"/>
      <c r="H3" s="472"/>
      <c r="I3" s="472"/>
      <c r="J3" s="472"/>
      <c r="K3" s="472"/>
      <c r="L3" s="472"/>
      <c r="M3" s="472"/>
      <c r="N3" s="472"/>
      <c r="O3" s="275"/>
    </row>
    <row r="4" spans="1:23" ht="15" customHeight="1">
      <c r="A4" s="468"/>
      <c r="B4" s="469"/>
      <c r="C4" s="473" t="s">
        <v>171</v>
      </c>
      <c r="D4" s="473"/>
      <c r="E4" s="473"/>
      <c r="F4" s="473"/>
      <c r="G4" s="473"/>
      <c r="H4" s="473"/>
      <c r="I4" s="473"/>
      <c r="J4" s="473"/>
      <c r="K4" s="473"/>
      <c r="L4" s="460" t="s">
        <v>193</v>
      </c>
      <c r="M4" s="460"/>
      <c r="N4" s="460"/>
      <c r="O4" s="275"/>
    </row>
    <row r="5" spans="1:23" ht="15" customHeight="1">
      <c r="A5" s="470"/>
      <c r="B5" s="471"/>
      <c r="C5" s="474" t="s">
        <v>196</v>
      </c>
      <c r="D5" s="475"/>
      <c r="E5" s="475"/>
      <c r="F5" s="475"/>
      <c r="G5" s="475"/>
      <c r="H5" s="475"/>
      <c r="I5" s="475"/>
      <c r="J5" s="475"/>
      <c r="K5" s="475"/>
      <c r="L5" s="475"/>
      <c r="M5" s="475"/>
      <c r="N5" s="476"/>
      <c r="O5" s="275"/>
    </row>
    <row r="6" spans="1:23" ht="27" customHeight="1">
      <c r="A6" s="461" t="s">
        <v>138</v>
      </c>
      <c r="B6" s="462"/>
      <c r="C6" s="462"/>
      <c r="D6" s="463"/>
      <c r="E6" s="463"/>
      <c r="F6" s="463"/>
      <c r="G6" s="463"/>
      <c r="H6" s="463"/>
      <c r="I6" s="463"/>
      <c r="J6" s="463"/>
      <c r="K6" s="463"/>
      <c r="L6" s="268" t="s">
        <v>140</v>
      </c>
      <c r="M6" s="464"/>
      <c r="N6" s="465"/>
      <c r="O6" s="462"/>
      <c r="P6" s="462"/>
      <c r="Q6" s="488"/>
      <c r="R6" s="488"/>
      <c r="S6" s="488"/>
      <c r="T6" s="488"/>
      <c r="U6" s="226"/>
      <c r="V6" s="489"/>
      <c r="W6" s="489"/>
    </row>
    <row r="7" spans="1:23" ht="20.100000000000001" customHeight="1">
      <c r="A7" s="490" t="s">
        <v>139</v>
      </c>
      <c r="B7" s="491"/>
      <c r="C7" s="491"/>
      <c r="D7" s="492"/>
      <c r="E7" s="492"/>
      <c r="F7" s="492"/>
      <c r="G7" s="492"/>
      <c r="H7" s="229" t="s">
        <v>141</v>
      </c>
      <c r="I7" s="493"/>
      <c r="J7" s="493"/>
      <c r="K7" s="493"/>
      <c r="L7" s="229" t="s">
        <v>142</v>
      </c>
      <c r="M7" s="494"/>
      <c r="N7" s="495"/>
      <c r="O7" s="496"/>
      <c r="P7" s="496"/>
      <c r="Q7" s="497"/>
      <c r="R7" s="497"/>
      <c r="S7" s="227"/>
      <c r="T7" s="289"/>
      <c r="U7" s="228"/>
      <c r="V7" s="498"/>
      <c r="W7" s="498"/>
    </row>
    <row r="8" spans="1:23" s="46" customFormat="1" ht="15.75" customHeight="1">
      <c r="A8" s="477" t="s">
        <v>49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9"/>
      <c r="O8" s="197"/>
    </row>
    <row r="9" spans="1:23" ht="17.25" customHeight="1">
      <c r="A9" s="151" t="s">
        <v>48</v>
      </c>
      <c r="B9" s="480" t="s">
        <v>172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1"/>
      <c r="O9" s="287"/>
    </row>
    <row r="10" spans="1:23" ht="12.75" customHeight="1">
      <c r="A10" s="352"/>
      <c r="B10" s="159"/>
      <c r="C10" s="159"/>
      <c r="D10" s="6"/>
      <c r="E10" s="6"/>
      <c r="F10" s="6"/>
      <c r="G10" s="6"/>
      <c r="H10" s="6"/>
      <c r="I10" s="6"/>
      <c r="J10" s="6"/>
      <c r="K10" s="294"/>
      <c r="L10" s="315"/>
      <c r="M10" s="6"/>
      <c r="N10" s="19"/>
      <c r="O10" s="6"/>
    </row>
    <row r="11" spans="1:23" ht="16.5" customHeight="1">
      <c r="A11" s="352"/>
      <c r="B11" s="159"/>
      <c r="C11" s="159"/>
      <c r="D11" s="6"/>
      <c r="E11" s="6"/>
      <c r="F11" s="6"/>
      <c r="G11" s="6"/>
      <c r="H11" s="6"/>
      <c r="I11" s="6"/>
      <c r="J11" s="6"/>
      <c r="K11" s="294"/>
      <c r="L11" s="6"/>
      <c r="M11" s="6"/>
      <c r="N11" s="19"/>
      <c r="O11" s="6"/>
    </row>
    <row r="12" spans="1:23" ht="15" customHeight="1">
      <c r="A12" s="352"/>
      <c r="B12" s="159"/>
      <c r="C12" s="159"/>
      <c r="D12" s="6"/>
      <c r="E12" s="6"/>
      <c r="F12" s="6"/>
      <c r="G12" s="6"/>
      <c r="H12" s="6"/>
      <c r="I12" s="6"/>
      <c r="J12" s="6"/>
      <c r="K12" s="294"/>
      <c r="L12" s="6"/>
      <c r="M12" s="6"/>
      <c r="N12" s="19"/>
      <c r="O12" s="6"/>
    </row>
    <row r="13" spans="1:23" ht="7.5" customHeight="1">
      <c r="A13" s="482"/>
      <c r="B13" s="160"/>
      <c r="C13" s="160"/>
      <c r="D13" s="154"/>
      <c r="E13" s="154"/>
      <c r="F13" s="154"/>
      <c r="G13" s="154"/>
      <c r="H13" s="154"/>
      <c r="I13" s="154"/>
      <c r="J13" s="154"/>
      <c r="K13" s="155"/>
      <c r="L13" s="154"/>
      <c r="M13" s="154"/>
      <c r="N13" s="156"/>
      <c r="O13" s="6"/>
      <c r="P13" s="54"/>
    </row>
    <row r="14" spans="1:23" ht="17.25" customHeight="1">
      <c r="A14" s="151" t="s">
        <v>50</v>
      </c>
      <c r="B14" s="483" t="s">
        <v>98</v>
      </c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4"/>
      <c r="O14" s="287"/>
    </row>
    <row r="15" spans="1:23" ht="5.0999999999999996" customHeight="1">
      <c r="A15" s="151"/>
      <c r="B15" s="161"/>
      <c r="C15" s="161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293"/>
      <c r="O15" s="287"/>
    </row>
    <row r="16" spans="1:23" ht="20.100000000000001" customHeight="1">
      <c r="A16" s="290"/>
      <c r="B16" s="159"/>
      <c r="C16" s="159"/>
      <c r="D16" s="485" t="s">
        <v>97</v>
      </c>
      <c r="E16" s="486"/>
      <c r="F16" s="486"/>
      <c r="G16" s="486"/>
      <c r="H16" s="486"/>
      <c r="I16" s="486"/>
      <c r="J16" s="486"/>
      <c r="K16" s="486" t="s">
        <v>105</v>
      </c>
      <c r="L16" s="486"/>
      <c r="M16" s="487"/>
      <c r="N16" s="152"/>
      <c r="O16" s="287"/>
      <c r="P16" s="2" t="s">
        <v>111</v>
      </c>
    </row>
    <row r="17" spans="1:17" ht="18" customHeight="1">
      <c r="A17" s="52"/>
      <c r="B17" s="162"/>
      <c r="C17" s="162"/>
      <c r="D17" s="192"/>
      <c r="E17" s="146"/>
      <c r="F17" s="509"/>
      <c r="G17" s="509"/>
      <c r="H17" s="509"/>
      <c r="I17" s="509"/>
      <c r="J17" s="510"/>
      <c r="K17" s="511"/>
      <c r="L17" s="512"/>
      <c r="M17" s="311"/>
      <c r="N17" s="291"/>
      <c r="O17" s="36"/>
      <c r="P17" s="2" t="s">
        <v>112</v>
      </c>
    </row>
    <row r="18" spans="1:17" ht="18" customHeight="1">
      <c r="A18" s="148"/>
      <c r="B18" s="31"/>
      <c r="C18" s="31"/>
      <c r="D18" s="269"/>
      <c r="E18" s="310"/>
      <c r="F18" s="513"/>
      <c r="G18" s="513"/>
      <c r="H18" s="513"/>
      <c r="I18" s="513"/>
      <c r="J18" s="514"/>
      <c r="K18" s="501"/>
      <c r="L18" s="502"/>
      <c r="M18" s="312"/>
      <c r="N18" s="291"/>
      <c r="O18" s="36"/>
      <c r="P18" s="2" t="s">
        <v>113</v>
      </c>
    </row>
    <row r="19" spans="1:17" ht="24.95" customHeight="1">
      <c r="A19" s="148"/>
      <c r="B19" s="31"/>
      <c r="C19" s="31"/>
      <c r="D19" s="269"/>
      <c r="E19" s="310"/>
      <c r="F19" s="515"/>
      <c r="G19" s="515"/>
      <c r="H19" s="515"/>
      <c r="I19" s="515"/>
      <c r="J19" s="516"/>
      <c r="K19" s="501"/>
      <c r="L19" s="502"/>
      <c r="M19" s="312"/>
      <c r="N19" s="291"/>
      <c r="O19" s="36"/>
    </row>
    <row r="20" spans="1:17" ht="18" customHeight="1">
      <c r="A20" s="148"/>
      <c r="B20" s="31"/>
      <c r="C20" s="31"/>
      <c r="D20" s="308"/>
      <c r="E20" s="307"/>
      <c r="F20" s="499"/>
      <c r="G20" s="499"/>
      <c r="H20" s="499"/>
      <c r="I20" s="499"/>
      <c r="J20" s="500"/>
      <c r="K20" s="501"/>
      <c r="L20" s="502"/>
      <c r="M20" s="313"/>
      <c r="N20" s="291"/>
      <c r="O20" s="36"/>
    </row>
    <row r="21" spans="1:17" ht="18" customHeight="1">
      <c r="A21" s="148"/>
      <c r="B21" s="31"/>
      <c r="C21" s="31"/>
      <c r="D21" s="193"/>
      <c r="E21" s="149"/>
      <c r="F21" s="503"/>
      <c r="G21" s="503"/>
      <c r="H21" s="503"/>
      <c r="I21" s="503"/>
      <c r="J21" s="504"/>
      <c r="K21" s="505"/>
      <c r="L21" s="506"/>
      <c r="M21" s="314"/>
      <c r="N21" s="68"/>
      <c r="O21" s="31"/>
    </row>
    <row r="22" spans="1:17" ht="5.0999999999999996" customHeight="1">
      <c r="A22" s="148"/>
      <c r="B22" s="31"/>
      <c r="C22" s="31"/>
      <c r="D22" s="157"/>
      <c r="E22" s="158"/>
      <c r="F22" s="31"/>
      <c r="G22" s="31"/>
      <c r="H22" s="31"/>
      <c r="I22" s="31"/>
      <c r="J22" s="28"/>
      <c r="K22" s="31"/>
      <c r="L22" s="36"/>
      <c r="M22" s="36"/>
      <c r="N22" s="68"/>
      <c r="O22" s="31"/>
    </row>
    <row r="23" spans="1:17" ht="12.75" customHeight="1">
      <c r="A23" s="163" t="s">
        <v>52</v>
      </c>
      <c r="B23" s="483" t="s">
        <v>101</v>
      </c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4"/>
      <c r="O23" s="285"/>
    </row>
    <row r="24" spans="1:17" ht="5.0999999999999996" customHeight="1">
      <c r="A24" s="151"/>
      <c r="B24" s="161"/>
      <c r="C24" s="161"/>
      <c r="D24" s="292"/>
      <c r="E24" s="292"/>
      <c r="F24" s="292"/>
      <c r="G24" s="292"/>
      <c r="H24" s="292"/>
      <c r="I24" s="292"/>
      <c r="J24" s="292"/>
      <c r="K24" s="292"/>
      <c r="L24" s="292"/>
      <c r="M24" s="292"/>
      <c r="N24" s="293"/>
      <c r="O24" s="287"/>
    </row>
    <row r="25" spans="1:17" ht="15" customHeight="1">
      <c r="A25" s="485" t="s">
        <v>102</v>
      </c>
      <c r="B25" s="486"/>
      <c r="C25" s="507"/>
      <c r="D25" s="508" t="s">
        <v>45</v>
      </c>
      <c r="E25" s="486"/>
      <c r="F25" s="507"/>
      <c r="G25" s="508" t="s">
        <v>53</v>
      </c>
      <c r="H25" s="507"/>
      <c r="I25" s="168" t="s">
        <v>111</v>
      </c>
      <c r="J25" s="168" t="s">
        <v>5</v>
      </c>
      <c r="K25" s="168" t="s">
        <v>103</v>
      </c>
      <c r="L25" s="168" t="s">
        <v>16</v>
      </c>
      <c r="M25" s="168" t="s">
        <v>51</v>
      </c>
      <c r="N25" s="188" t="s">
        <v>104</v>
      </c>
      <c r="O25" s="260">
        <f>A43</f>
        <v>0</v>
      </c>
      <c r="P25" s="261">
        <f>A45</f>
        <v>0</v>
      </c>
      <c r="Q25" s="261" t="s">
        <v>190</v>
      </c>
    </row>
    <row r="26" spans="1:17" ht="14.1" hidden="1" customHeight="1">
      <c r="A26" s="527"/>
      <c r="B26" s="528"/>
      <c r="C26" s="529"/>
      <c r="D26" s="543"/>
      <c r="E26" s="544"/>
      <c r="F26" s="545"/>
      <c r="G26" s="533"/>
      <c r="H26" s="534"/>
      <c r="I26" s="257"/>
      <c r="J26" s="257"/>
      <c r="K26" s="316"/>
      <c r="L26" s="257"/>
      <c r="M26" s="257"/>
      <c r="N26" s="258"/>
      <c r="O26" s="262"/>
      <c r="P26" s="262"/>
      <c r="Q26" s="262"/>
    </row>
    <row r="27" spans="1:17" ht="14.1" customHeight="1">
      <c r="A27" s="527"/>
      <c r="B27" s="528"/>
      <c r="C27" s="529"/>
      <c r="D27" s="543"/>
      <c r="E27" s="544"/>
      <c r="F27" s="545"/>
      <c r="G27" s="533"/>
      <c r="H27" s="534"/>
      <c r="I27" s="257"/>
      <c r="J27" s="257"/>
      <c r="K27" s="316"/>
      <c r="L27" s="257"/>
      <c r="M27" s="257"/>
      <c r="N27" s="258"/>
      <c r="O27" s="262">
        <f>8.7*(10^(-2))+(5*(10^(-6))*$K$18)</f>
        <v>8.6999999999999994E-2</v>
      </c>
      <c r="P27" s="262">
        <f>8.7*(10^(-2))+(5*(10^(-6))*$K$19)</f>
        <v>8.6999999999999994E-2</v>
      </c>
      <c r="Q27" s="262">
        <f>8.7*(10^(-2))+(5*(10^(-6))*$K$21)</f>
        <v>8.6999999999999994E-2</v>
      </c>
    </row>
    <row r="28" spans="1:17" ht="14.1" customHeight="1">
      <c r="A28" s="527"/>
      <c r="B28" s="528"/>
      <c r="C28" s="529"/>
      <c r="D28" s="543"/>
      <c r="E28" s="544"/>
      <c r="F28" s="545"/>
      <c r="G28" s="533"/>
      <c r="H28" s="534"/>
      <c r="I28" s="257"/>
      <c r="J28" s="257"/>
      <c r="K28" s="316"/>
      <c r="L28" s="257"/>
      <c r="M28" s="257"/>
      <c r="N28" s="258"/>
      <c r="O28" s="262">
        <f>8.2*(10^(-2))+(5.1*(10^(-6))*$K$18)</f>
        <v>8.199999999999999E-2</v>
      </c>
      <c r="P28" s="262">
        <f>8.2*(10^(-2))+(5.1*(10^(-6))*$K$19)</f>
        <v>8.199999999999999E-2</v>
      </c>
      <c r="Q28" s="262">
        <f>8.2*(10^(-2))+(5.1*(10^(-6))*$K$21)</f>
        <v>8.199999999999999E-2</v>
      </c>
    </row>
    <row r="29" spans="1:17" ht="14.1" customHeight="1">
      <c r="A29" s="540"/>
      <c r="B29" s="541"/>
      <c r="C29" s="542"/>
      <c r="D29" s="543"/>
      <c r="E29" s="544"/>
      <c r="F29" s="545"/>
      <c r="G29" s="533"/>
      <c r="H29" s="534"/>
      <c r="I29" s="257"/>
      <c r="J29" s="257"/>
      <c r="K29" s="316"/>
      <c r="L29" s="257"/>
      <c r="M29" s="257"/>
      <c r="N29" s="258"/>
      <c r="O29" s="262">
        <f>8.4*(10^(-2))+(1.2*(10^(-5))*$K$18)</f>
        <v>8.4000000000000005E-2</v>
      </c>
      <c r="P29" s="262">
        <f>8.4*(10^(-2))+(1.2*(10^(-5))*$K$19)</f>
        <v>8.4000000000000005E-2</v>
      </c>
      <c r="Q29" s="262">
        <f>8.4*(10^(-2))+(1.2*(10^(-5))*$K$21)</f>
        <v>8.4000000000000005E-2</v>
      </c>
    </row>
    <row r="30" spans="1:17" ht="14.1" customHeight="1">
      <c r="A30" s="517"/>
      <c r="B30" s="518"/>
      <c r="C30" s="519"/>
      <c r="D30" s="520"/>
      <c r="E30" s="521"/>
      <c r="F30" s="522"/>
      <c r="G30" s="523"/>
      <c r="H30" s="519"/>
      <c r="I30" s="304"/>
      <c r="J30" s="304"/>
      <c r="K30" s="304"/>
      <c r="L30" s="304"/>
      <c r="M30" s="304"/>
      <c r="N30" s="303"/>
      <c r="O30" s="262"/>
      <c r="P30" s="262"/>
      <c r="Q30" s="262"/>
    </row>
    <row r="31" spans="1:17" ht="14.1" customHeight="1">
      <c r="A31" s="524"/>
      <c r="B31" s="525"/>
      <c r="C31" s="526"/>
      <c r="D31" s="254"/>
      <c r="E31" s="255"/>
      <c r="F31" s="256"/>
      <c r="G31" s="533"/>
      <c r="H31" s="534"/>
      <c r="I31" s="257"/>
      <c r="J31" s="257"/>
      <c r="K31" s="257"/>
      <c r="L31" s="257"/>
      <c r="M31" s="257"/>
      <c r="N31" s="258"/>
      <c r="O31" s="262"/>
      <c r="P31" s="262"/>
      <c r="Q31" s="262"/>
    </row>
    <row r="32" spans="1:17" ht="14.1" customHeight="1">
      <c r="A32" s="527"/>
      <c r="B32" s="528"/>
      <c r="C32" s="529"/>
      <c r="D32" s="254"/>
      <c r="E32" s="255"/>
      <c r="F32" s="256"/>
      <c r="G32" s="533"/>
      <c r="H32" s="534"/>
      <c r="I32" s="257"/>
      <c r="J32" s="257"/>
      <c r="K32" s="257"/>
      <c r="L32" s="257"/>
      <c r="M32" s="257"/>
      <c r="N32" s="258"/>
      <c r="O32" s="262"/>
      <c r="P32" s="262"/>
      <c r="Q32" s="262"/>
    </row>
    <row r="33" spans="1:18" ht="14.1" customHeight="1">
      <c r="A33" s="530"/>
      <c r="B33" s="531"/>
      <c r="C33" s="532"/>
      <c r="D33" s="535"/>
      <c r="E33" s="536"/>
      <c r="F33" s="537"/>
      <c r="G33" s="538"/>
      <c r="H33" s="539"/>
      <c r="I33" s="190"/>
      <c r="J33" s="189"/>
      <c r="K33" s="190"/>
      <c r="L33" s="190"/>
      <c r="M33" s="190"/>
      <c r="N33" s="191"/>
      <c r="O33" s="262"/>
      <c r="P33" s="263"/>
      <c r="Q33" s="263"/>
    </row>
    <row r="34" spans="1:18" ht="5.0999999999999996" customHeight="1">
      <c r="A34" s="164"/>
      <c r="B34" s="165"/>
      <c r="C34" s="165"/>
      <c r="D34" s="165"/>
      <c r="E34" s="295"/>
      <c r="F34" s="295"/>
      <c r="G34" s="295"/>
      <c r="H34" s="295"/>
      <c r="I34" s="295"/>
      <c r="J34" s="36"/>
      <c r="K34" s="6"/>
      <c r="L34" s="295"/>
      <c r="M34" s="166"/>
      <c r="N34" s="167"/>
      <c r="O34" s="175"/>
    </row>
    <row r="35" spans="1:18" s="169" customFormat="1" ht="12.75" customHeight="1">
      <c r="A35" s="552" t="s">
        <v>194</v>
      </c>
      <c r="B35" s="553"/>
      <c r="C35" s="553"/>
      <c r="D35" s="478"/>
      <c r="E35" s="478"/>
      <c r="F35" s="478"/>
      <c r="G35" s="478"/>
      <c r="H35" s="478"/>
      <c r="I35" s="478"/>
      <c r="J35" s="478"/>
      <c r="K35" s="478"/>
      <c r="L35" s="478"/>
      <c r="M35" s="478"/>
      <c r="N35" s="479"/>
      <c r="O35" s="197"/>
      <c r="P35" s="170"/>
    </row>
    <row r="36" spans="1:18" ht="22.5" customHeight="1">
      <c r="A36" s="554" t="s">
        <v>124</v>
      </c>
      <c r="B36" s="555"/>
      <c r="C36" s="555"/>
      <c r="D36" s="172" t="str">
        <f>IF(D18="","",+D18)</f>
        <v/>
      </c>
      <c r="E36" s="286" t="str">
        <f>IF(D19="","",+D19)</f>
        <v/>
      </c>
      <c r="F36" s="286" t="str">
        <f>IF(D20="","",D20)</f>
        <v/>
      </c>
      <c r="G36" s="335">
        <f>D21</f>
        <v>0</v>
      </c>
      <c r="H36" s="508" t="s">
        <v>63</v>
      </c>
      <c r="I36" s="486"/>
      <c r="J36" s="486"/>
      <c r="K36" s="486"/>
      <c r="L36" s="507"/>
      <c r="M36" s="486" t="s">
        <v>62</v>
      </c>
      <c r="N36" s="487"/>
      <c r="O36" s="208"/>
      <c r="P36" s="3"/>
    </row>
    <row r="37" spans="1:18" ht="48.75" customHeight="1">
      <c r="A37" s="556" t="s">
        <v>123</v>
      </c>
      <c r="B37" s="557"/>
      <c r="C37" s="557"/>
      <c r="D37" s="558" t="s">
        <v>189</v>
      </c>
      <c r="E37" s="559"/>
      <c r="F37" s="559"/>
      <c r="G37" s="560"/>
      <c r="H37" s="558" t="s">
        <v>188</v>
      </c>
      <c r="I37" s="559"/>
      <c r="J37" s="559"/>
      <c r="K37" s="559"/>
      <c r="L37" s="560"/>
      <c r="M37" s="559" t="s">
        <v>187</v>
      </c>
      <c r="N37" s="561"/>
      <c r="O37" s="202"/>
    </row>
    <row r="38" spans="1:18" ht="5.0999999999999996" customHeight="1">
      <c r="A38" s="20"/>
      <c r="B38" s="63"/>
      <c r="C38" s="63"/>
      <c r="D38" s="69"/>
      <c r="E38" s="283"/>
      <c r="F38" s="283"/>
      <c r="G38" s="283"/>
      <c r="H38" s="283"/>
      <c r="I38" s="283"/>
      <c r="J38" s="6"/>
      <c r="K38" s="6"/>
      <c r="L38" s="6"/>
      <c r="M38" s="6"/>
      <c r="N38" s="19"/>
      <c r="O38" s="6"/>
    </row>
    <row r="39" spans="1:18" ht="20.100000000000001" customHeight="1">
      <c r="A39" s="477" t="s">
        <v>132</v>
      </c>
      <c r="B39" s="478"/>
      <c r="C39" s="478"/>
      <c r="D39" s="478"/>
      <c r="E39" s="478"/>
      <c r="F39" s="478"/>
      <c r="G39" s="478"/>
      <c r="H39" s="478"/>
      <c r="I39" s="478"/>
      <c r="J39" s="478"/>
      <c r="K39" s="478"/>
      <c r="L39" s="478"/>
      <c r="M39" s="478"/>
      <c r="N39" s="479"/>
      <c r="O39" s="197"/>
      <c r="P39" s="546"/>
    </row>
    <row r="40" spans="1:18" ht="6" customHeight="1">
      <c r="A40" s="201"/>
      <c r="B40" s="63"/>
      <c r="C40" s="200"/>
      <c r="D40" s="199"/>
      <c r="E40" s="6"/>
      <c r="F40" s="6"/>
      <c r="G40" s="6"/>
      <c r="H40" s="6"/>
      <c r="I40" s="6"/>
      <c r="J40" s="6"/>
      <c r="K40" s="6"/>
      <c r="L40" s="6"/>
      <c r="M40" s="6"/>
      <c r="N40" s="19"/>
      <c r="O40" s="31"/>
      <c r="P40" s="546"/>
    </row>
    <row r="41" spans="1:18" ht="26.25" customHeight="1">
      <c r="A41" s="485" t="s">
        <v>120</v>
      </c>
      <c r="B41" s="486"/>
      <c r="C41" s="486"/>
      <c r="D41" s="486"/>
      <c r="E41" s="486"/>
      <c r="F41" s="486"/>
      <c r="G41" s="486"/>
      <c r="H41" s="486"/>
      <c r="I41" s="547" t="s">
        <v>121</v>
      </c>
      <c r="J41" s="548"/>
      <c r="K41" s="485" t="s">
        <v>152</v>
      </c>
      <c r="L41" s="486"/>
      <c r="M41" s="486"/>
      <c r="N41" s="487"/>
      <c r="O41" s="208"/>
      <c r="P41" s="285"/>
    </row>
    <row r="42" spans="1:18" ht="29.25" customHeight="1">
      <c r="A42" s="235" t="s">
        <v>150</v>
      </c>
      <c r="B42" s="549" t="s">
        <v>151</v>
      </c>
      <c r="C42" s="549"/>
      <c r="D42" s="549"/>
      <c r="E42" s="549"/>
      <c r="F42" s="180" t="s">
        <v>107</v>
      </c>
      <c r="G42" s="181" t="s">
        <v>11</v>
      </c>
      <c r="H42" s="182" t="s">
        <v>15</v>
      </c>
      <c r="I42" s="205" t="s">
        <v>108</v>
      </c>
      <c r="J42" s="206" t="s">
        <v>37</v>
      </c>
      <c r="K42" s="550" t="s">
        <v>122</v>
      </c>
      <c r="L42" s="551"/>
      <c r="M42" s="183" t="s">
        <v>38</v>
      </c>
      <c r="N42" s="184" t="s">
        <v>22</v>
      </c>
      <c r="O42" s="209" t="s">
        <v>133</v>
      </c>
      <c r="P42" s="210"/>
      <c r="Q42" s="207"/>
      <c r="R42" s="207"/>
    </row>
    <row r="43" spans="1:18" ht="15" customHeight="1">
      <c r="A43" s="562">
        <f>D18</f>
        <v>0</v>
      </c>
      <c r="B43" s="564" t="s">
        <v>186</v>
      </c>
      <c r="C43" s="564"/>
      <c r="D43" s="564"/>
      <c r="E43" s="564"/>
      <c r="F43" s="321">
        <f>MAX(O26:O29)</f>
        <v>8.6999999999999994E-2</v>
      </c>
      <c r="G43" s="565" t="s">
        <v>13</v>
      </c>
      <c r="H43" s="323" t="s">
        <v>17</v>
      </c>
      <c r="I43" s="324" t="s">
        <v>185</v>
      </c>
      <c r="J43" s="317" t="e">
        <f>F43/L27</f>
        <v>#DIV/0!</v>
      </c>
      <c r="K43" s="567" t="e">
        <f>1/(K19-K20)</f>
        <v>#DIV/0!</v>
      </c>
      <c r="L43" s="568"/>
      <c r="M43" s="319" t="e">
        <f>J43*K43</f>
        <v>#DIV/0!</v>
      </c>
      <c r="N43" s="330">
        <v>200</v>
      </c>
      <c r="O43" s="277" t="e">
        <f>M43^2</f>
        <v>#DIV/0!</v>
      </c>
      <c r="P43" s="2">
        <v>200</v>
      </c>
      <c r="Q43" s="36" t="e">
        <f>(M43^4)/P43</f>
        <v>#DIV/0!</v>
      </c>
      <c r="R43" s="36"/>
    </row>
    <row r="44" spans="1:18" ht="15" customHeight="1">
      <c r="A44" s="563"/>
      <c r="B44" s="570" t="s">
        <v>184</v>
      </c>
      <c r="C44" s="571"/>
      <c r="D44" s="571"/>
      <c r="E44" s="572"/>
      <c r="F44" s="320">
        <f>J27</f>
        <v>0</v>
      </c>
      <c r="G44" s="566"/>
      <c r="H44" s="318" t="s">
        <v>19</v>
      </c>
      <c r="I44" s="325" t="s">
        <v>183</v>
      </c>
      <c r="J44" s="318">
        <f>F44/(2*SQRT(3))</f>
        <v>0</v>
      </c>
      <c r="K44" s="569"/>
      <c r="L44" s="566"/>
      <c r="M44" s="320" t="e">
        <f>J44*K43</f>
        <v>#DIV/0!</v>
      </c>
      <c r="N44" s="331" t="s">
        <v>24</v>
      </c>
      <c r="O44" s="277" t="e">
        <f t="shared" ref="O44:O49" si="0">M44^2</f>
        <v>#DIV/0!</v>
      </c>
      <c r="P44" s="2">
        <f>IF(N44="∞",1000000,N44)</f>
        <v>1000000</v>
      </c>
      <c r="Q44" s="36" t="e">
        <f>(M44^4)/P44</f>
        <v>#DIV/0!</v>
      </c>
      <c r="R44" s="272"/>
    </row>
    <row r="45" spans="1:18" ht="15" customHeight="1">
      <c r="A45" s="563">
        <f>D19</f>
        <v>0</v>
      </c>
      <c r="B45" s="570" t="s">
        <v>186</v>
      </c>
      <c r="C45" s="571"/>
      <c r="D45" s="571"/>
      <c r="E45" s="572"/>
      <c r="F45" s="322">
        <f>MAX(P26:P29)</f>
        <v>8.6999999999999994E-2</v>
      </c>
      <c r="G45" s="566" t="s">
        <v>13</v>
      </c>
      <c r="H45" s="318" t="s">
        <v>17</v>
      </c>
      <c r="I45" s="325" t="s">
        <v>185</v>
      </c>
      <c r="J45" s="318" t="e">
        <f>F45/L28</f>
        <v>#DIV/0!</v>
      </c>
      <c r="K45" s="569" t="e">
        <f>-K18/(K19-K20)</f>
        <v>#DIV/0!</v>
      </c>
      <c r="L45" s="566"/>
      <c r="M45" s="320" t="e">
        <f>J45*K45</f>
        <v>#DIV/0!</v>
      </c>
      <c r="N45" s="331">
        <v>200</v>
      </c>
      <c r="O45" s="277" t="e">
        <f t="shared" si="0"/>
        <v>#DIV/0!</v>
      </c>
      <c r="P45" s="2">
        <f>IF(N45="∞",1000000,N45)</f>
        <v>200</v>
      </c>
      <c r="Q45" s="36" t="e">
        <f t="shared" ref="Q45:Q48" si="1">(M45^4/P45)</f>
        <v>#DIV/0!</v>
      </c>
      <c r="R45" s="36"/>
    </row>
    <row r="46" spans="1:18" ht="15" customHeight="1">
      <c r="A46" s="563"/>
      <c r="B46" s="570" t="s">
        <v>184</v>
      </c>
      <c r="C46" s="571"/>
      <c r="D46" s="571"/>
      <c r="E46" s="572"/>
      <c r="F46" s="320">
        <f>J27</f>
        <v>0</v>
      </c>
      <c r="G46" s="566"/>
      <c r="H46" s="318" t="s">
        <v>19</v>
      </c>
      <c r="I46" s="325" t="s">
        <v>183</v>
      </c>
      <c r="J46" s="318">
        <f>F46/(2*SQRT(3))</f>
        <v>0</v>
      </c>
      <c r="K46" s="569"/>
      <c r="L46" s="566"/>
      <c r="M46" s="320" t="e">
        <f>J46*K45</f>
        <v>#DIV/0!</v>
      </c>
      <c r="N46" s="331" t="s">
        <v>24</v>
      </c>
      <c r="O46" s="277" t="e">
        <f t="shared" si="0"/>
        <v>#DIV/0!</v>
      </c>
      <c r="P46" s="2">
        <f t="shared" ref="P46:P49" si="2">IF(N46="∞",1000000,N46)</f>
        <v>1000000</v>
      </c>
      <c r="Q46" s="36" t="e">
        <f t="shared" si="1"/>
        <v>#DIV/0!</v>
      </c>
      <c r="R46" s="272"/>
    </row>
    <row r="47" spans="1:18" ht="15" customHeight="1">
      <c r="A47" s="563">
        <f>D20</f>
        <v>0</v>
      </c>
      <c r="B47" s="570" t="s">
        <v>186</v>
      </c>
      <c r="C47" s="571"/>
      <c r="D47" s="571"/>
      <c r="E47" s="572"/>
      <c r="F47" s="322">
        <f>MAX(P28:P31)</f>
        <v>8.4000000000000005E-2</v>
      </c>
      <c r="G47" s="566" t="s">
        <v>13</v>
      </c>
      <c r="H47" s="318" t="s">
        <v>17</v>
      </c>
      <c r="I47" s="325" t="s">
        <v>185</v>
      </c>
      <c r="J47" s="318" t="e">
        <f>F47/L30</f>
        <v>#DIV/0!</v>
      </c>
      <c r="K47" s="569" t="e">
        <f>-K18/((K19-K20)^2)</f>
        <v>#DIV/0!</v>
      </c>
      <c r="L47" s="566"/>
      <c r="M47" s="320" t="e">
        <f>J47*K47</f>
        <v>#DIV/0!</v>
      </c>
      <c r="N47" s="331">
        <v>200</v>
      </c>
      <c r="O47" s="277" t="e">
        <f t="shared" si="0"/>
        <v>#DIV/0!</v>
      </c>
      <c r="P47" s="2">
        <f>IF(N47="∞",1000000,N47)</f>
        <v>200</v>
      </c>
      <c r="Q47" s="36" t="e">
        <f t="shared" si="1"/>
        <v>#DIV/0!</v>
      </c>
      <c r="R47" s="36"/>
    </row>
    <row r="48" spans="1:18" ht="15" customHeight="1">
      <c r="A48" s="563"/>
      <c r="B48" s="570" t="s">
        <v>184</v>
      </c>
      <c r="C48" s="571"/>
      <c r="D48" s="571"/>
      <c r="E48" s="572"/>
      <c r="F48" s="320">
        <f>J29</f>
        <v>0</v>
      </c>
      <c r="G48" s="566"/>
      <c r="H48" s="318" t="s">
        <v>19</v>
      </c>
      <c r="I48" s="325" t="s">
        <v>183</v>
      </c>
      <c r="J48" s="318">
        <f>F48/(2*SQRT(3))</f>
        <v>0</v>
      </c>
      <c r="K48" s="569"/>
      <c r="L48" s="566"/>
      <c r="M48" s="320" t="e">
        <f>J48*K47</f>
        <v>#DIV/0!</v>
      </c>
      <c r="N48" s="331" t="s">
        <v>24</v>
      </c>
      <c r="O48" s="277" t="e">
        <f t="shared" si="0"/>
        <v>#DIV/0!</v>
      </c>
      <c r="P48" s="2">
        <f t="shared" ref="P48" si="3">IF(N48="∞",1000000,N48)</f>
        <v>1000000</v>
      </c>
      <c r="Q48" s="36" t="e">
        <f t="shared" si="1"/>
        <v>#DIV/0!</v>
      </c>
      <c r="R48" s="272"/>
    </row>
    <row r="49" spans="1:19" ht="9" customHeight="1">
      <c r="A49" s="563">
        <f>D21</f>
        <v>0</v>
      </c>
      <c r="B49" s="574" t="s">
        <v>95</v>
      </c>
      <c r="C49" s="574"/>
      <c r="D49" s="574"/>
      <c r="E49" s="574"/>
      <c r="F49" s="576">
        <f>K21</f>
        <v>0</v>
      </c>
      <c r="G49" s="566" t="s">
        <v>14</v>
      </c>
      <c r="H49" s="579" t="s">
        <v>17</v>
      </c>
      <c r="I49" s="589" t="s">
        <v>182</v>
      </c>
      <c r="J49" s="591">
        <f>F49/SQRT(N49+1)</f>
        <v>0</v>
      </c>
      <c r="K49" s="569">
        <v>1</v>
      </c>
      <c r="L49" s="566"/>
      <c r="M49" s="566">
        <f>J49*K49</f>
        <v>0</v>
      </c>
      <c r="N49" s="594">
        <v>43</v>
      </c>
      <c r="O49" s="596">
        <f t="shared" si="0"/>
        <v>0</v>
      </c>
      <c r="P49" s="581">
        <f t="shared" si="2"/>
        <v>43</v>
      </c>
      <c r="Q49" s="582">
        <f>(M49^4/P49)</f>
        <v>0</v>
      </c>
      <c r="R49" s="277"/>
    </row>
    <row r="50" spans="1:19" ht="9.75" customHeight="1">
      <c r="A50" s="573"/>
      <c r="B50" s="575"/>
      <c r="C50" s="575"/>
      <c r="D50" s="575"/>
      <c r="E50" s="575"/>
      <c r="F50" s="577"/>
      <c r="G50" s="578"/>
      <c r="H50" s="580"/>
      <c r="I50" s="590"/>
      <c r="J50" s="592"/>
      <c r="K50" s="593"/>
      <c r="L50" s="578"/>
      <c r="M50" s="578"/>
      <c r="N50" s="595"/>
      <c r="O50" s="596"/>
      <c r="P50" s="581"/>
      <c r="Q50" s="582"/>
    </row>
    <row r="51" spans="1:19" ht="5.0999999999999996" customHeight="1">
      <c r="A51" s="171"/>
      <c r="B51" s="195"/>
      <c r="C51" s="195"/>
      <c r="D51" s="195"/>
      <c r="E51" s="195"/>
      <c r="F51" s="277"/>
      <c r="G51" s="277"/>
      <c r="H51" s="196"/>
      <c r="I51" s="196"/>
      <c r="J51" s="6"/>
      <c r="K51" s="204"/>
      <c r="L51" s="277"/>
      <c r="M51" s="277"/>
      <c r="N51" s="177"/>
      <c r="O51" s="277"/>
      <c r="Q51" s="36"/>
    </row>
    <row r="52" spans="1:19" ht="15" customHeight="1">
      <c r="A52" s="34"/>
      <c r="B52" s="6"/>
      <c r="C52" s="6"/>
      <c r="D52" s="6"/>
      <c r="E52" s="583" t="s">
        <v>153</v>
      </c>
      <c r="F52" s="584"/>
      <c r="G52" s="584"/>
      <c r="H52" s="204" t="s">
        <v>128</v>
      </c>
      <c r="I52" s="214" t="s">
        <v>99</v>
      </c>
      <c r="J52" s="326" t="e">
        <f>+SQRT(SUM(O43:O50))</f>
        <v>#DIV/0!</v>
      </c>
      <c r="K52" s="34"/>
      <c r="L52" s="6"/>
      <c r="M52" s="6"/>
      <c r="N52" s="19"/>
      <c r="O52" s="6"/>
      <c r="P52" s="2" t="s">
        <v>17</v>
      </c>
      <c r="Q52" s="2" t="s">
        <v>110</v>
      </c>
      <c r="R52" s="2" t="s">
        <v>17</v>
      </c>
      <c r="S52" s="174" t="s">
        <v>106</v>
      </c>
    </row>
    <row r="53" spans="1:19" ht="15" customHeight="1">
      <c r="A53" s="34"/>
      <c r="B53" s="6"/>
      <c r="C53" s="6"/>
      <c r="D53" s="6"/>
      <c r="E53" s="585" t="s">
        <v>125</v>
      </c>
      <c r="F53" s="586"/>
      <c r="G53" s="586"/>
      <c r="H53" s="277" t="s">
        <v>129</v>
      </c>
      <c r="I53" s="196" t="s">
        <v>99</v>
      </c>
      <c r="J53" s="327" t="e">
        <f>+(J52)^4/(SUM(Q43:Q50))</f>
        <v>#DIV/0!</v>
      </c>
      <c r="K53" s="6"/>
      <c r="L53" s="6"/>
      <c r="M53" s="6"/>
      <c r="N53" s="19"/>
      <c r="O53" s="2" t="s">
        <v>116</v>
      </c>
      <c r="P53" s="2" t="s">
        <v>19</v>
      </c>
      <c r="Q53" s="2" t="s">
        <v>109</v>
      </c>
      <c r="R53" s="2" t="s">
        <v>19</v>
      </c>
      <c r="S53" s="2" t="s">
        <v>14</v>
      </c>
    </row>
    <row r="54" spans="1:19">
      <c r="A54" s="34"/>
      <c r="B54" s="6"/>
      <c r="C54" s="6"/>
      <c r="D54" s="6"/>
      <c r="E54" s="216" t="s">
        <v>126</v>
      </c>
      <c r="F54" s="217"/>
      <c r="G54" s="217"/>
      <c r="H54" s="277" t="s">
        <v>130</v>
      </c>
      <c r="I54" s="196" t="s">
        <v>99</v>
      </c>
      <c r="J54" s="328" t="e">
        <f>TINV(0.05,J53)</f>
        <v>#DIV/0!</v>
      </c>
      <c r="K54" s="6"/>
      <c r="L54" s="6"/>
      <c r="M54" s="6"/>
      <c r="N54" s="19"/>
      <c r="O54" s="2" t="s">
        <v>113</v>
      </c>
      <c r="P54" s="2" t="s">
        <v>19</v>
      </c>
      <c r="Q54" s="2" t="s">
        <v>115</v>
      </c>
      <c r="R54" s="2" t="s">
        <v>114</v>
      </c>
      <c r="S54" s="2" t="s">
        <v>13</v>
      </c>
    </row>
    <row r="55" spans="1:19">
      <c r="A55" s="34"/>
      <c r="B55" s="6"/>
      <c r="C55" s="6"/>
      <c r="D55" s="6"/>
      <c r="E55" s="218" t="s">
        <v>127</v>
      </c>
      <c r="F55" s="219"/>
      <c r="G55" s="219"/>
      <c r="H55" s="176" t="s">
        <v>131</v>
      </c>
      <c r="I55" s="215" t="s">
        <v>99</v>
      </c>
      <c r="J55" s="329" t="e">
        <f>+J52*J54</f>
        <v>#DIV/0!</v>
      </c>
      <c r="K55" s="6"/>
      <c r="L55" s="6"/>
      <c r="M55" s="6"/>
      <c r="N55" s="19"/>
      <c r="O55" s="2" t="s">
        <v>112</v>
      </c>
      <c r="P55" s="2" t="s">
        <v>114</v>
      </c>
      <c r="Q55" s="2" t="s">
        <v>117</v>
      </c>
    </row>
    <row r="56" spans="1:19" ht="4.5" customHeight="1">
      <c r="A56" s="34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19"/>
      <c r="O56" s="2" t="s">
        <v>113</v>
      </c>
      <c r="P56" s="2" t="s">
        <v>114</v>
      </c>
      <c r="Q56" s="2" t="s">
        <v>118</v>
      </c>
    </row>
    <row r="57" spans="1:19" ht="14.1" customHeight="1">
      <c r="A57" s="477" t="s">
        <v>77</v>
      </c>
      <c r="B57" s="478"/>
      <c r="C57" s="478"/>
      <c r="D57" s="478"/>
      <c r="E57" s="478"/>
      <c r="F57" s="478"/>
      <c r="G57" s="478"/>
      <c r="H57" s="478"/>
      <c r="I57" s="478"/>
      <c r="J57" s="478"/>
      <c r="K57" s="478"/>
      <c r="L57" s="478"/>
      <c r="M57" s="478"/>
      <c r="N57" s="479"/>
      <c r="O57" s="6"/>
      <c r="P57" s="2" t="s">
        <v>17</v>
      </c>
      <c r="Q57" s="2" t="s">
        <v>119</v>
      </c>
    </row>
    <row r="58" spans="1:19" ht="5.0999999999999996" customHeight="1">
      <c r="A58" s="225"/>
      <c r="B58" s="197"/>
      <c r="C58" s="197"/>
      <c r="D58" s="197"/>
      <c r="E58" s="197"/>
      <c r="F58" s="197"/>
      <c r="G58" s="197"/>
      <c r="H58" s="197"/>
      <c r="I58" s="197"/>
      <c r="J58" s="197"/>
      <c r="K58" s="197"/>
      <c r="L58" s="197"/>
      <c r="M58" s="197"/>
      <c r="N58" s="198"/>
      <c r="O58" s="197"/>
    </row>
    <row r="59" spans="1:19" ht="21.75" customHeight="1">
      <c r="A59" s="587" t="s">
        <v>78</v>
      </c>
      <c r="B59" s="588"/>
      <c r="C59" s="588"/>
      <c r="D59" s="588"/>
      <c r="E59" s="221" t="s">
        <v>181</v>
      </c>
      <c r="F59" s="332">
        <f>K17</f>
        <v>0</v>
      </c>
      <c r="G59" s="208" t="s">
        <v>41</v>
      </c>
      <c r="H59" s="333" t="e">
        <f>+J55</f>
        <v>#DIV/0!</v>
      </c>
      <c r="I59" s="223" t="s">
        <v>180</v>
      </c>
      <c r="J59" s="208">
        <f>+M17</f>
        <v>0</v>
      </c>
      <c r="K59" s="223"/>
      <c r="L59" s="224" t="s">
        <v>179</v>
      </c>
      <c r="M59" s="333" t="e">
        <f>J54</f>
        <v>#DIV/0!</v>
      </c>
      <c r="N59" s="68"/>
      <c r="O59" s="197"/>
    </row>
    <row r="60" spans="1:19" ht="15.75" customHeight="1">
      <c r="A60" s="604" t="s">
        <v>29</v>
      </c>
      <c r="B60" s="605"/>
      <c r="C60" s="605"/>
      <c r="D60" s="605"/>
      <c r="E60" s="605"/>
      <c r="F60" s="605"/>
      <c r="G60" s="605"/>
      <c r="H60" s="606">
        <f>+M6</f>
        <v>0</v>
      </c>
      <c r="I60" s="606"/>
      <c r="J60" s="607" t="s">
        <v>135</v>
      </c>
      <c r="K60" s="607"/>
      <c r="L60" s="607"/>
      <c r="M60" s="607"/>
      <c r="N60" s="608"/>
      <c r="O60" s="31"/>
      <c r="P60" s="2" t="s">
        <v>134</v>
      </c>
      <c r="R60" s="2">
        <f>TINV(0.05,7)</f>
        <v>2.3646242515927849</v>
      </c>
    </row>
    <row r="61" spans="1:19" ht="20.100000000000001" customHeight="1">
      <c r="A61" s="126"/>
      <c r="B61" s="609" t="s">
        <v>136</v>
      </c>
      <c r="C61" s="609"/>
      <c r="D61" s="609"/>
      <c r="E61" s="609"/>
      <c r="F61" s="334" t="e">
        <f>M59</f>
        <v>#DIV/0!</v>
      </c>
      <c r="G61" s="276" t="s">
        <v>30</v>
      </c>
      <c r="H61" s="276"/>
      <c r="I61" s="231"/>
      <c r="J61" s="232"/>
      <c r="K61" s="232"/>
      <c r="L61" s="232"/>
      <c r="M61" s="232"/>
      <c r="N61" s="222"/>
      <c r="O61" s="271"/>
    </row>
    <row r="62" spans="1:19" ht="5.0999999999999996" customHeight="1">
      <c r="A62" s="300"/>
      <c r="B62" s="298"/>
      <c r="C62" s="298"/>
      <c r="D62" s="299"/>
      <c r="E62" s="298"/>
      <c r="F62" s="299"/>
      <c r="G62" s="299"/>
      <c r="H62" s="299"/>
      <c r="I62" s="298"/>
      <c r="J62" s="14"/>
      <c r="K62" s="14"/>
      <c r="L62" s="14"/>
      <c r="M62" s="14"/>
      <c r="N62" s="15"/>
      <c r="O62" s="203"/>
    </row>
    <row r="63" spans="1:19" ht="12.75" customHeight="1">
      <c r="A63" s="30"/>
      <c r="B63" s="297"/>
      <c r="C63" s="297"/>
      <c r="D63" s="610" t="s">
        <v>173</v>
      </c>
      <c r="E63" s="610"/>
      <c r="F63" s="610"/>
      <c r="G63" s="610"/>
      <c r="H63" s="610"/>
      <c r="I63" s="610"/>
      <c r="J63" s="610"/>
      <c r="K63" s="610"/>
      <c r="L63" s="610"/>
      <c r="M63" s="610"/>
      <c r="N63" s="611"/>
      <c r="O63" s="6"/>
    </row>
    <row r="64" spans="1:19" ht="30" customHeight="1">
      <c r="A64" s="612" t="s">
        <v>178</v>
      </c>
      <c r="B64" s="613"/>
      <c r="C64" s="270"/>
      <c r="D64" s="280"/>
      <c r="E64" s="280"/>
      <c r="F64" s="280"/>
      <c r="G64" s="280"/>
      <c r="H64" s="280"/>
      <c r="I64" s="280"/>
      <c r="J64" s="280"/>
      <c r="K64" s="280"/>
      <c r="L64" s="280"/>
      <c r="M64" s="280"/>
      <c r="N64" s="281"/>
      <c r="O64" s="6"/>
    </row>
    <row r="65" spans="1:15" ht="15" customHeight="1">
      <c r="A65" s="597" t="s">
        <v>174</v>
      </c>
      <c r="B65" s="598"/>
      <c r="C65" s="599" t="s">
        <v>176</v>
      </c>
      <c r="D65" s="599"/>
      <c r="E65" s="599"/>
      <c r="F65" s="599"/>
      <c r="G65" s="599"/>
      <c r="H65" s="599"/>
      <c r="I65" s="599"/>
      <c r="J65" s="599"/>
      <c r="K65" s="599"/>
      <c r="L65" s="599"/>
      <c r="M65" s="599"/>
      <c r="N65" s="600"/>
      <c r="O65" s="6"/>
    </row>
    <row r="66" spans="1:15" ht="15" customHeight="1">
      <c r="A66" s="296" t="s">
        <v>195</v>
      </c>
      <c r="B66" s="14"/>
      <c r="C66" s="601" t="s">
        <v>177</v>
      </c>
      <c r="D66" s="601"/>
      <c r="E66" s="601"/>
      <c r="F66" s="601"/>
      <c r="G66" s="601"/>
      <c r="H66" s="601"/>
      <c r="I66" s="601"/>
      <c r="J66" s="601"/>
      <c r="K66" s="601"/>
      <c r="L66" s="601"/>
      <c r="M66" s="601"/>
      <c r="N66" s="602"/>
      <c r="O66" s="6"/>
    </row>
    <row r="67" spans="1:15" ht="31.5" customHeight="1">
      <c r="A67" s="603" t="s">
        <v>143</v>
      </c>
      <c r="B67" s="603"/>
      <c r="C67" s="603"/>
      <c r="D67" s="603"/>
      <c r="E67" s="603"/>
      <c r="F67" s="603"/>
      <c r="G67" s="603"/>
      <c r="H67" s="603"/>
      <c r="I67" s="603"/>
      <c r="J67" s="603"/>
      <c r="K67" s="603"/>
      <c r="L67" s="603"/>
      <c r="M67" s="603"/>
      <c r="N67" s="603"/>
      <c r="O67" s="283"/>
    </row>
    <row r="68" spans="1:15">
      <c r="G68" s="38"/>
      <c r="H68" s="38"/>
      <c r="I68" s="39"/>
    </row>
    <row r="69" spans="1:15">
      <c r="G69" s="41"/>
      <c r="H69" s="41"/>
      <c r="I69" s="39"/>
    </row>
    <row r="70" spans="1:15">
      <c r="G70" s="41"/>
      <c r="H70" s="41"/>
      <c r="I70" s="39"/>
    </row>
    <row r="71" spans="1:15">
      <c r="G71" s="41"/>
      <c r="H71" s="41"/>
      <c r="I71" s="39"/>
    </row>
    <row r="72" spans="1:15">
      <c r="G72" s="41"/>
      <c r="H72" s="41"/>
      <c r="I72" s="39"/>
    </row>
    <row r="73" spans="1:15">
      <c r="G73" s="41"/>
      <c r="H73" s="41"/>
      <c r="I73" s="39"/>
    </row>
    <row r="74" spans="1:15">
      <c r="G74" s="41"/>
      <c r="H74" s="41"/>
      <c r="I74" s="39"/>
    </row>
    <row r="75" spans="1:15">
      <c r="G75" s="41"/>
      <c r="H75" s="41"/>
      <c r="I75" s="39"/>
    </row>
    <row r="76" spans="1:15">
      <c r="E76" s="38"/>
      <c r="F76" s="38"/>
      <c r="G76" s="41"/>
      <c r="H76" s="41"/>
      <c r="I76" s="39"/>
    </row>
    <row r="77" spans="1:15">
      <c r="E77" s="40"/>
      <c r="F77" s="41"/>
      <c r="G77" s="41"/>
      <c r="H77" s="41"/>
      <c r="I77" s="39"/>
    </row>
    <row r="78" spans="1:15">
      <c r="E78" s="41"/>
      <c r="F78" s="41"/>
      <c r="G78" s="41"/>
      <c r="H78" s="41"/>
      <c r="I78" s="39"/>
    </row>
    <row r="79" spans="1:15">
      <c r="E79" s="41"/>
      <c r="F79" s="41"/>
      <c r="G79" s="41"/>
      <c r="H79" s="41"/>
      <c r="I79" s="39"/>
    </row>
    <row r="80" spans="1:15">
      <c r="E80" s="41"/>
      <c r="F80" s="41"/>
      <c r="G80" s="41"/>
      <c r="H80" s="41"/>
      <c r="I80" s="39"/>
    </row>
    <row r="81" spans="5:9">
      <c r="E81" s="41"/>
      <c r="F81" s="41"/>
      <c r="G81" s="41"/>
      <c r="H81" s="41"/>
      <c r="I81" s="39"/>
    </row>
    <row r="82" spans="5:9">
      <c r="E82" s="41"/>
      <c r="F82" s="41"/>
      <c r="G82" s="41"/>
      <c r="H82" s="41"/>
      <c r="I82" s="39"/>
    </row>
    <row r="83" spans="5:9">
      <c r="E83" s="41"/>
      <c r="F83" s="41"/>
      <c r="G83" s="41"/>
      <c r="H83" s="41"/>
      <c r="I83" s="39"/>
    </row>
    <row r="84" spans="5:9">
      <c r="E84" s="41"/>
      <c r="F84" s="41"/>
      <c r="G84" s="41"/>
      <c r="H84" s="41"/>
      <c r="I84" s="39"/>
    </row>
    <row r="85" spans="5:9">
      <c r="E85" s="41"/>
      <c r="F85" s="41"/>
      <c r="G85" s="41"/>
      <c r="H85" s="41"/>
      <c r="I85" s="39"/>
    </row>
    <row r="86" spans="5:9">
      <c r="E86" s="41"/>
      <c r="F86" s="41"/>
      <c r="G86" s="41"/>
      <c r="H86" s="41"/>
      <c r="I86" s="39"/>
    </row>
    <row r="87" spans="5:9">
      <c r="E87" s="41"/>
      <c r="F87" s="41"/>
      <c r="G87" s="41"/>
      <c r="H87" s="41"/>
      <c r="I87" s="39"/>
    </row>
    <row r="88" spans="5:9">
      <c r="E88" s="41"/>
      <c r="F88" s="41"/>
      <c r="G88" s="41"/>
      <c r="H88" s="41"/>
      <c r="I88" s="39"/>
    </row>
    <row r="89" spans="5:9">
      <c r="E89" s="41"/>
      <c r="F89" s="41"/>
      <c r="G89" s="41"/>
      <c r="H89" s="41"/>
      <c r="I89" s="39"/>
    </row>
    <row r="90" spans="5:9">
      <c r="E90" s="41"/>
      <c r="F90" s="41"/>
      <c r="G90" s="41"/>
      <c r="H90" s="41"/>
      <c r="I90" s="39"/>
    </row>
    <row r="91" spans="5:9">
      <c r="E91" s="41"/>
      <c r="F91" s="41"/>
      <c r="G91" s="41"/>
      <c r="H91" s="41"/>
      <c r="I91" s="39"/>
    </row>
    <row r="92" spans="5:9">
      <c r="E92" s="41"/>
      <c r="F92" s="41"/>
      <c r="G92" s="41"/>
      <c r="H92" s="41"/>
      <c r="I92" s="39"/>
    </row>
    <row r="93" spans="5:9">
      <c r="E93" s="41"/>
      <c r="F93" s="41"/>
      <c r="G93" s="41"/>
      <c r="H93" s="41"/>
      <c r="I93" s="39"/>
    </row>
    <row r="94" spans="5:9">
      <c r="E94" s="41"/>
      <c r="F94" s="41"/>
      <c r="G94" s="41"/>
      <c r="H94" s="41"/>
      <c r="I94" s="39"/>
    </row>
    <row r="95" spans="5:9">
      <c r="E95" s="41"/>
      <c r="F95" s="41"/>
      <c r="G95" s="41"/>
      <c r="H95" s="41"/>
      <c r="I95" s="39"/>
    </row>
    <row r="96" spans="5:9">
      <c r="E96" s="41"/>
      <c r="F96" s="41"/>
      <c r="G96" s="41"/>
      <c r="H96" s="41"/>
      <c r="I96" s="39"/>
    </row>
    <row r="97" spans="4:9">
      <c r="E97" s="41"/>
      <c r="F97" s="41"/>
      <c r="G97" s="41"/>
      <c r="H97" s="41"/>
      <c r="I97" s="39"/>
    </row>
    <row r="98" spans="4:9">
      <c r="E98" s="41"/>
      <c r="F98" s="41"/>
      <c r="G98" s="41"/>
      <c r="H98" s="41"/>
      <c r="I98" s="39"/>
    </row>
    <row r="99" spans="4:9">
      <c r="E99" s="41"/>
      <c r="F99" s="41"/>
      <c r="G99" s="41"/>
      <c r="H99" s="41"/>
      <c r="I99" s="39"/>
    </row>
    <row r="100" spans="4:9">
      <c r="E100" s="41"/>
      <c r="F100" s="41"/>
      <c r="G100" s="41"/>
      <c r="H100" s="41"/>
      <c r="I100" s="39"/>
    </row>
    <row r="101" spans="4:9">
      <c r="E101" s="41"/>
      <c r="F101" s="41"/>
      <c r="G101" s="41"/>
      <c r="H101" s="41"/>
      <c r="I101" s="39"/>
    </row>
    <row r="102" spans="4:9">
      <c r="E102" s="41"/>
      <c r="F102" s="41"/>
      <c r="G102" s="41"/>
      <c r="H102" s="41"/>
      <c r="I102" s="39"/>
    </row>
    <row r="103" spans="4:9">
      <c r="E103" s="41"/>
      <c r="F103" s="41"/>
      <c r="G103" s="41"/>
      <c r="H103" s="41"/>
      <c r="I103" s="39"/>
    </row>
    <row r="104" spans="4:9">
      <c r="E104" s="41"/>
      <c r="F104" s="41"/>
      <c r="G104" s="43"/>
      <c r="H104" s="43"/>
      <c r="I104" s="44"/>
    </row>
    <row r="105" spans="4:9">
      <c r="E105" s="41"/>
      <c r="F105" s="41"/>
      <c r="G105" s="45"/>
      <c r="H105" s="45"/>
      <c r="I105" s="39"/>
    </row>
    <row r="106" spans="4:9">
      <c r="E106" s="41"/>
      <c r="F106" s="41"/>
      <c r="G106" s="39"/>
      <c r="H106" s="39"/>
      <c r="I106" s="39"/>
    </row>
    <row r="107" spans="4:9">
      <c r="E107" s="41"/>
      <c r="F107" s="41"/>
    </row>
    <row r="108" spans="4:9">
      <c r="E108" s="41"/>
      <c r="F108" s="41"/>
    </row>
    <row r="109" spans="4:9">
      <c r="E109" s="41"/>
      <c r="F109" s="41"/>
    </row>
    <row r="110" spans="4:9">
      <c r="E110" s="41"/>
      <c r="F110" s="41"/>
    </row>
    <row r="111" spans="4:9">
      <c r="E111" s="38"/>
      <c r="F111" s="41"/>
    </row>
    <row r="112" spans="4:9">
      <c r="D112" s="42"/>
      <c r="E112" s="41"/>
      <c r="F112" s="43"/>
    </row>
    <row r="113" spans="4:6">
      <c r="D113" s="42"/>
      <c r="E113" s="41"/>
      <c r="F113" s="45"/>
    </row>
  </sheetData>
  <mergeCells count="112">
    <mergeCell ref="A65:B65"/>
    <mergeCell ref="C65:N65"/>
    <mergeCell ref="C66:N66"/>
    <mergeCell ref="A67:N67"/>
    <mergeCell ref="A60:G60"/>
    <mergeCell ref="H60:I60"/>
    <mergeCell ref="J60:N60"/>
    <mergeCell ref="B61:E61"/>
    <mergeCell ref="D63:N63"/>
    <mergeCell ref="A64:B64"/>
    <mergeCell ref="P49:P50"/>
    <mergeCell ref="Q49:Q50"/>
    <mergeCell ref="E52:G52"/>
    <mergeCell ref="E53:G53"/>
    <mergeCell ref="A57:N57"/>
    <mergeCell ref="A59:D59"/>
    <mergeCell ref="I49:I50"/>
    <mergeCell ref="J49:J50"/>
    <mergeCell ref="K49:L50"/>
    <mergeCell ref="M49:M50"/>
    <mergeCell ref="N49:N50"/>
    <mergeCell ref="O49:O50"/>
    <mergeCell ref="A47:A48"/>
    <mergeCell ref="B47:E47"/>
    <mergeCell ref="G47:G48"/>
    <mergeCell ref="K47:L48"/>
    <mergeCell ref="B48:E48"/>
    <mergeCell ref="A49:A50"/>
    <mergeCell ref="B49:E50"/>
    <mergeCell ref="F49:F50"/>
    <mergeCell ref="G49:G50"/>
    <mergeCell ref="H49:H50"/>
    <mergeCell ref="A43:A44"/>
    <mergeCell ref="B43:E43"/>
    <mergeCell ref="G43:G44"/>
    <mergeCell ref="K43:L44"/>
    <mergeCell ref="B44:E44"/>
    <mergeCell ref="A45:A46"/>
    <mergeCell ref="B45:E45"/>
    <mergeCell ref="G45:G46"/>
    <mergeCell ref="K45:L46"/>
    <mergeCell ref="B46:E46"/>
    <mergeCell ref="A39:N39"/>
    <mergeCell ref="P39:P40"/>
    <mergeCell ref="A41:H41"/>
    <mergeCell ref="I41:J41"/>
    <mergeCell ref="K41:N41"/>
    <mergeCell ref="B42:E42"/>
    <mergeCell ref="K42:L42"/>
    <mergeCell ref="A35:N35"/>
    <mergeCell ref="A36:C36"/>
    <mergeCell ref="H36:L36"/>
    <mergeCell ref="M36:N36"/>
    <mergeCell ref="A37:C37"/>
    <mergeCell ref="D37:G37"/>
    <mergeCell ref="H37:L37"/>
    <mergeCell ref="M37:N37"/>
    <mergeCell ref="A30:C30"/>
    <mergeCell ref="D30:F30"/>
    <mergeCell ref="G30:H30"/>
    <mergeCell ref="A31:C33"/>
    <mergeCell ref="G31:H31"/>
    <mergeCell ref="G32:H32"/>
    <mergeCell ref="D33:F33"/>
    <mergeCell ref="G33:H33"/>
    <mergeCell ref="A26:C29"/>
    <mergeCell ref="D26:F26"/>
    <mergeCell ref="G26:H26"/>
    <mergeCell ref="D27:F27"/>
    <mergeCell ref="G27:H27"/>
    <mergeCell ref="D28:F28"/>
    <mergeCell ref="G28:H28"/>
    <mergeCell ref="D29:F29"/>
    <mergeCell ref="G29:H29"/>
    <mergeCell ref="F20:J20"/>
    <mergeCell ref="K20:L20"/>
    <mergeCell ref="F21:J21"/>
    <mergeCell ref="K21:L21"/>
    <mergeCell ref="B23:N23"/>
    <mergeCell ref="A25:C25"/>
    <mergeCell ref="D25:F25"/>
    <mergeCell ref="G25:H25"/>
    <mergeCell ref="F17:J17"/>
    <mergeCell ref="K17:L17"/>
    <mergeCell ref="F18:J18"/>
    <mergeCell ref="K18:L18"/>
    <mergeCell ref="F19:J19"/>
    <mergeCell ref="K19:L19"/>
    <mergeCell ref="B9:N9"/>
    <mergeCell ref="A10:A13"/>
    <mergeCell ref="B14:N14"/>
    <mergeCell ref="D16:J16"/>
    <mergeCell ref="K16:M16"/>
    <mergeCell ref="O6:P6"/>
    <mergeCell ref="Q6:T6"/>
    <mergeCell ref="V6:W6"/>
    <mergeCell ref="A7:C7"/>
    <mergeCell ref="D7:G7"/>
    <mergeCell ref="I7:K7"/>
    <mergeCell ref="M7:N7"/>
    <mergeCell ref="O7:P7"/>
    <mergeCell ref="Q7:R7"/>
    <mergeCell ref="V7:W7"/>
    <mergeCell ref="L4:N4"/>
    <mergeCell ref="A6:C6"/>
    <mergeCell ref="D6:K6"/>
    <mergeCell ref="M6:N6"/>
    <mergeCell ref="A1:B5"/>
    <mergeCell ref="C1:N3"/>
    <mergeCell ref="C4:K4"/>
    <mergeCell ref="C5:N5"/>
    <mergeCell ref="A8:N8"/>
  </mergeCells>
  <dataValidations count="5">
    <dataValidation type="list" allowBlank="1" showInputMessage="1" showErrorMessage="1" sqref="G43:G49">
      <formula1>$S$53:$S$54</formula1>
    </dataValidation>
    <dataValidation type="list" allowBlank="1" showInputMessage="1" showErrorMessage="1" sqref="H43:H49">
      <formula1>$R$52:$R$54</formula1>
    </dataValidation>
    <dataValidation type="list" allowBlank="1" showInputMessage="1" showErrorMessage="1" sqref="I43:I49">
      <formula1>$Q$52:$Q$57</formula1>
    </dataValidation>
    <dataValidation type="list" allowBlank="1" showInputMessage="1" showErrorMessage="1" sqref="I26:I29">
      <formula1>$P$21:$P$22</formula1>
    </dataValidation>
    <dataValidation type="list" allowBlank="1" showInputMessage="1" showErrorMessage="1" sqref="I30:I33">
      <formula1>$P$17:$P$18</formula1>
    </dataValidation>
  </dataValidations>
  <pageMargins left="0.70866141732283472" right="0.51181102362204722" top="0.35433070866141736" bottom="0.15748031496062992" header="0.31496062992125984" footer="0.11811023622047245"/>
  <pageSetup orientation="landscape" r:id="rId1"/>
  <headerFooter>
    <oddFooter>&amp;L&amp;7Calle 26 No.69-76 Edificio Elemento Torre 1, Piso 3 – C.P. 111071
PBX: 3779555 – Información: Línea 195
Sede Operativa - Atención al Ciudadano: Calle 22D No. 120-40
www.umv.gov.co&amp;C&amp;7Página &amp;P de &amp;N</oddFooter>
  </headerFooter>
  <rowBreaks count="1" manualBreakCount="1">
    <brk id="38" max="13" man="1"/>
  </rowBreaks>
  <drawing r:id="rId2"/>
  <legacyDrawing r:id="rId3"/>
  <oleObjects>
    <mc:AlternateContent xmlns:mc="http://schemas.openxmlformats.org/markup-compatibility/2006">
      <mc:Choice Requires="x14">
        <oleObject progId="Equation.3" shapeId="26626" r:id="rId4">
          <objectPr defaultSize="0" autoPict="0" r:id="rId5">
            <anchor moveWithCells="1">
              <from>
                <xdr:col>28</xdr:col>
                <xdr:colOff>114300</xdr:colOff>
                <xdr:row>78</xdr:row>
                <xdr:rowOff>38100</xdr:rowOff>
              </from>
              <to>
                <xdr:col>29</xdr:col>
                <xdr:colOff>152400</xdr:colOff>
                <xdr:row>82</xdr:row>
                <xdr:rowOff>104775</xdr:rowOff>
              </to>
            </anchor>
          </objectPr>
        </oleObject>
      </mc:Choice>
      <mc:Fallback>
        <oleObject progId="Equation.3" shapeId="26626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A1:W112"/>
  <sheetViews>
    <sheetView showGridLines="0" view="pageBreakPreview" topLeftCell="A49" zoomScaleNormal="130" zoomScaleSheetLayoutView="100" workbookViewId="0">
      <selection activeCell="H12" sqref="H12"/>
    </sheetView>
  </sheetViews>
  <sheetFormatPr baseColWidth="10" defaultRowHeight="12"/>
  <cols>
    <col min="1" max="1" width="8.7109375" style="2" customWidth="1"/>
    <col min="2" max="2" width="6.28515625" style="2" customWidth="1"/>
    <col min="3" max="3" width="3.7109375" style="2" customWidth="1"/>
    <col min="4" max="4" width="7" style="2" customWidth="1"/>
    <col min="5" max="5" width="7.7109375" style="2" customWidth="1"/>
    <col min="6" max="6" width="7.140625" style="2" customWidth="1"/>
    <col min="7" max="7" width="7.7109375" style="2" customWidth="1"/>
    <col min="8" max="8" width="11" style="2" customWidth="1"/>
    <col min="9" max="9" width="9.140625" style="2" customWidth="1"/>
    <col min="10" max="10" width="9.42578125" style="2" customWidth="1"/>
    <col min="11" max="11" width="18.5703125" style="2" customWidth="1"/>
    <col min="12" max="12" width="7.140625" style="2" customWidth="1"/>
    <col min="13" max="13" width="8.42578125" style="2" customWidth="1"/>
    <col min="14" max="15" width="12.140625" style="2" customWidth="1"/>
    <col min="16" max="16" width="9" style="2" customWidth="1"/>
    <col min="17" max="17" width="19.28515625" style="2" customWidth="1"/>
    <col min="18" max="16384" width="11.42578125" style="2"/>
  </cols>
  <sheetData>
    <row r="1" spans="1:23" ht="17.100000000000001" customHeight="1">
      <c r="A1" s="466"/>
      <c r="B1" s="655"/>
      <c r="C1" s="655"/>
      <c r="D1" s="467"/>
      <c r="E1" s="353" t="s">
        <v>100</v>
      </c>
      <c r="F1" s="354"/>
      <c r="G1" s="354"/>
      <c r="H1" s="354"/>
      <c r="I1" s="354"/>
      <c r="J1" s="354"/>
      <c r="K1" s="354"/>
      <c r="L1" s="354"/>
      <c r="M1" s="354"/>
      <c r="N1" s="355"/>
      <c r="O1" s="275"/>
    </row>
    <row r="2" spans="1:23" ht="11.25" customHeight="1">
      <c r="A2" s="468"/>
      <c r="B2" s="656"/>
      <c r="C2" s="656"/>
      <c r="D2" s="469"/>
      <c r="E2" s="356"/>
      <c r="F2" s="357"/>
      <c r="G2" s="357"/>
      <c r="H2" s="357"/>
      <c r="I2" s="357"/>
      <c r="J2" s="357"/>
      <c r="K2" s="357"/>
      <c r="L2" s="357"/>
      <c r="M2" s="357"/>
      <c r="N2" s="358"/>
      <c r="O2" s="275"/>
    </row>
    <row r="3" spans="1:23" ht="17.100000000000001" customHeight="1">
      <c r="A3" s="468"/>
      <c r="B3" s="656"/>
      <c r="C3" s="656"/>
      <c r="D3" s="469"/>
      <c r="E3" s="359"/>
      <c r="F3" s="360"/>
      <c r="G3" s="360"/>
      <c r="H3" s="360"/>
      <c r="I3" s="360"/>
      <c r="J3" s="360"/>
      <c r="K3" s="360"/>
      <c r="L3" s="360"/>
      <c r="M3" s="360"/>
      <c r="N3" s="361"/>
      <c r="O3" s="275"/>
    </row>
    <row r="4" spans="1:23" ht="15" customHeight="1">
      <c r="A4" s="468"/>
      <c r="B4" s="656"/>
      <c r="C4" s="656"/>
      <c r="D4" s="469"/>
      <c r="E4" s="658" t="s">
        <v>171</v>
      </c>
      <c r="F4" s="659"/>
      <c r="G4" s="659"/>
      <c r="H4" s="659"/>
      <c r="I4" s="659"/>
      <c r="J4" s="659"/>
      <c r="K4" s="659"/>
      <c r="L4" s="659"/>
      <c r="M4" s="659"/>
      <c r="N4" s="660"/>
      <c r="O4" s="275"/>
    </row>
    <row r="5" spans="1:23" ht="15" customHeight="1">
      <c r="A5" s="470"/>
      <c r="B5" s="657"/>
      <c r="C5" s="657"/>
      <c r="D5" s="471"/>
      <c r="E5" s="661" t="s">
        <v>191</v>
      </c>
      <c r="F5" s="662"/>
      <c r="G5" s="662"/>
      <c r="H5" s="662"/>
      <c r="I5" s="662"/>
      <c r="J5" s="662"/>
      <c r="K5" s="662"/>
      <c r="L5" s="658" t="s">
        <v>137</v>
      </c>
      <c r="M5" s="659"/>
      <c r="N5" s="660"/>
      <c r="O5" s="275"/>
    </row>
    <row r="6" spans="1:23" ht="27" customHeight="1">
      <c r="A6" s="461" t="s">
        <v>138</v>
      </c>
      <c r="B6" s="462"/>
      <c r="C6" s="462"/>
      <c r="D6" s="663"/>
      <c r="E6" s="663"/>
      <c r="F6" s="663"/>
      <c r="G6" s="663"/>
      <c r="H6" s="663"/>
      <c r="I6" s="663"/>
      <c r="J6" s="663"/>
      <c r="K6" s="663"/>
      <c r="L6" s="268" t="s">
        <v>140</v>
      </c>
      <c r="M6" s="664"/>
      <c r="N6" s="665"/>
      <c r="O6" s="462"/>
      <c r="P6" s="462"/>
      <c r="Q6" s="488"/>
      <c r="R6" s="488"/>
      <c r="S6" s="488"/>
      <c r="T6" s="488"/>
      <c r="U6" s="226"/>
      <c r="V6" s="489"/>
      <c r="W6" s="489"/>
    </row>
    <row r="7" spans="1:23" ht="20.100000000000001" customHeight="1">
      <c r="A7" s="490" t="s">
        <v>139</v>
      </c>
      <c r="B7" s="491"/>
      <c r="C7" s="491"/>
      <c r="D7" s="651"/>
      <c r="E7" s="651"/>
      <c r="F7" s="651"/>
      <c r="G7" s="651"/>
      <c r="H7" s="229" t="s">
        <v>141</v>
      </c>
      <c r="I7" s="652"/>
      <c r="J7" s="652"/>
      <c r="K7" s="652"/>
      <c r="L7" s="229" t="s">
        <v>142</v>
      </c>
      <c r="M7" s="653"/>
      <c r="N7" s="654"/>
      <c r="O7" s="496"/>
      <c r="P7" s="496"/>
      <c r="Q7" s="497"/>
      <c r="R7" s="497"/>
      <c r="S7" s="227"/>
      <c r="T7" s="289"/>
      <c r="U7" s="228"/>
      <c r="V7" s="498"/>
      <c r="W7" s="498"/>
    </row>
    <row r="8" spans="1:23" s="46" customFormat="1" ht="14.25" customHeight="1">
      <c r="A8" s="477" t="s">
        <v>49</v>
      </c>
      <c r="B8" s="478"/>
      <c r="C8" s="478"/>
      <c r="D8" s="478"/>
      <c r="E8" s="478"/>
      <c r="F8" s="478"/>
      <c r="G8" s="478"/>
      <c r="H8" s="478"/>
      <c r="I8" s="478"/>
      <c r="J8" s="478"/>
      <c r="K8" s="478"/>
      <c r="L8" s="478"/>
      <c r="M8" s="478"/>
      <c r="N8" s="479"/>
      <c r="O8" s="197"/>
    </row>
    <row r="9" spans="1:23" ht="15" customHeight="1">
      <c r="A9" s="151" t="s">
        <v>48</v>
      </c>
      <c r="B9" s="480" t="s">
        <v>172</v>
      </c>
      <c r="C9" s="480"/>
      <c r="D9" s="480"/>
      <c r="E9" s="480"/>
      <c r="F9" s="480"/>
      <c r="G9" s="480"/>
      <c r="H9" s="480"/>
      <c r="I9" s="480"/>
      <c r="J9" s="480"/>
      <c r="K9" s="480"/>
      <c r="L9" s="480"/>
      <c r="M9" s="480"/>
      <c r="N9" s="481"/>
      <c r="O9" s="287"/>
    </row>
    <row r="10" spans="1:23" ht="15.75" customHeight="1">
      <c r="A10" s="352"/>
      <c r="B10" s="159"/>
      <c r="C10" s="159"/>
      <c r="D10" s="6"/>
      <c r="E10" s="6"/>
      <c r="F10" s="6"/>
      <c r="G10" s="6"/>
      <c r="H10" s="6"/>
      <c r="I10" s="6"/>
      <c r="J10" s="6"/>
      <c r="K10" s="282"/>
      <c r="L10" s="230"/>
      <c r="M10" s="6"/>
      <c r="N10" s="19"/>
      <c r="O10" s="6"/>
    </row>
    <row r="11" spans="1:23" ht="12.75" customHeight="1">
      <c r="A11" s="352"/>
      <c r="B11" s="159"/>
      <c r="C11" s="159"/>
      <c r="D11" s="6"/>
      <c r="E11" s="6"/>
      <c r="F11" s="6"/>
      <c r="G11" s="6"/>
      <c r="H11" s="6"/>
      <c r="I11" s="6"/>
      <c r="J11" s="6"/>
      <c r="K11" s="282"/>
      <c r="L11" s="6"/>
      <c r="M11" s="6"/>
      <c r="N11" s="19"/>
      <c r="O11" s="6"/>
    </row>
    <row r="12" spans="1:23" ht="15" customHeight="1">
      <c r="A12" s="352"/>
      <c r="B12" s="159"/>
      <c r="C12" s="159"/>
      <c r="D12" s="6"/>
      <c r="E12" s="6"/>
      <c r="F12" s="6"/>
      <c r="G12" s="6"/>
      <c r="H12" s="6"/>
      <c r="I12" s="6"/>
      <c r="J12" s="6"/>
      <c r="K12" s="282"/>
      <c r="L12" s="6"/>
      <c r="M12" s="6"/>
      <c r="N12" s="19"/>
      <c r="O12" s="6"/>
    </row>
    <row r="13" spans="1:23" ht="3.75" customHeight="1">
      <c r="A13" s="482"/>
      <c r="B13" s="160"/>
      <c r="C13" s="160"/>
      <c r="D13" s="154"/>
      <c r="E13" s="154"/>
      <c r="F13" s="154"/>
      <c r="G13" s="154"/>
      <c r="H13" s="154"/>
      <c r="I13" s="154"/>
      <c r="J13" s="154"/>
      <c r="K13" s="155"/>
      <c r="L13" s="154"/>
      <c r="M13" s="154"/>
      <c r="N13" s="156"/>
      <c r="O13" s="6"/>
      <c r="P13" s="54"/>
    </row>
    <row r="14" spans="1:23" ht="15" customHeight="1">
      <c r="A14" s="151" t="s">
        <v>50</v>
      </c>
      <c r="B14" s="483" t="s">
        <v>98</v>
      </c>
      <c r="C14" s="483"/>
      <c r="D14" s="483"/>
      <c r="E14" s="483"/>
      <c r="F14" s="483"/>
      <c r="G14" s="483"/>
      <c r="H14" s="483"/>
      <c r="I14" s="483"/>
      <c r="J14" s="483"/>
      <c r="K14" s="483"/>
      <c r="L14" s="483"/>
      <c r="M14" s="483"/>
      <c r="N14" s="484"/>
      <c r="O14" s="287"/>
    </row>
    <row r="15" spans="1:23" ht="5.0999999999999996" customHeight="1">
      <c r="A15" s="151"/>
      <c r="B15" s="161"/>
      <c r="C15" s="161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288"/>
      <c r="O15" s="287"/>
    </row>
    <row r="16" spans="1:23" ht="20.100000000000001" customHeight="1">
      <c r="A16" s="274"/>
      <c r="B16" s="159"/>
      <c r="C16" s="159"/>
      <c r="D16" s="485" t="s">
        <v>97</v>
      </c>
      <c r="E16" s="486"/>
      <c r="F16" s="486"/>
      <c r="G16" s="486"/>
      <c r="H16" s="486"/>
      <c r="I16" s="486"/>
      <c r="J16" s="486"/>
      <c r="K16" s="486" t="s">
        <v>105</v>
      </c>
      <c r="L16" s="486"/>
      <c r="M16" s="487"/>
      <c r="N16" s="152"/>
      <c r="O16" s="287"/>
      <c r="P16" s="2" t="s">
        <v>111</v>
      </c>
    </row>
    <row r="17" spans="1:17" ht="18" customHeight="1">
      <c r="A17" s="52"/>
      <c r="B17" s="162"/>
      <c r="C17" s="162"/>
      <c r="D17" s="192"/>
      <c r="E17" s="146"/>
      <c r="F17" s="509"/>
      <c r="G17" s="509"/>
      <c r="H17" s="509"/>
      <c r="I17" s="509"/>
      <c r="J17" s="510"/>
      <c r="K17" s="511"/>
      <c r="L17" s="512"/>
      <c r="M17" s="147"/>
      <c r="N17" s="273"/>
      <c r="O17" s="36"/>
      <c r="P17" s="2" t="s">
        <v>112</v>
      </c>
    </row>
    <row r="18" spans="1:17" ht="18" customHeight="1">
      <c r="A18" s="148"/>
      <c r="B18" s="31"/>
      <c r="C18" s="31"/>
      <c r="D18" s="269"/>
      <c r="E18" s="310"/>
      <c r="F18" s="513"/>
      <c r="G18" s="513"/>
      <c r="H18" s="513"/>
      <c r="I18" s="513"/>
      <c r="J18" s="514"/>
      <c r="K18" s="501"/>
      <c r="L18" s="502"/>
      <c r="M18" s="309"/>
      <c r="N18" s="273"/>
      <c r="O18" s="36"/>
      <c r="P18" s="2" t="s">
        <v>113</v>
      </c>
    </row>
    <row r="19" spans="1:17" ht="24.95" customHeight="1">
      <c r="A19" s="148"/>
      <c r="B19" s="31"/>
      <c r="C19" s="31"/>
      <c r="D19" s="269"/>
      <c r="E19" s="310"/>
      <c r="F19" s="515"/>
      <c r="G19" s="515"/>
      <c r="H19" s="515"/>
      <c r="I19" s="515"/>
      <c r="J19" s="516"/>
      <c r="K19" s="501"/>
      <c r="L19" s="502"/>
      <c r="M19" s="309"/>
      <c r="N19" s="273"/>
      <c r="O19" s="36"/>
    </row>
    <row r="20" spans="1:17" ht="18" customHeight="1">
      <c r="A20" s="148"/>
      <c r="B20" s="31"/>
      <c r="C20" s="31"/>
      <c r="D20" s="308"/>
      <c r="E20" s="307"/>
      <c r="F20" s="499"/>
      <c r="G20" s="499"/>
      <c r="H20" s="499"/>
      <c r="I20" s="499"/>
      <c r="J20" s="500"/>
      <c r="K20" s="501"/>
      <c r="L20" s="502"/>
      <c r="M20" s="306"/>
      <c r="N20" s="273"/>
      <c r="O20" s="36"/>
    </row>
    <row r="21" spans="1:17" ht="18" customHeight="1">
      <c r="A21" s="148"/>
      <c r="B21" s="31"/>
      <c r="C21" s="31"/>
      <c r="D21" s="193"/>
      <c r="E21" s="149"/>
      <c r="F21" s="503"/>
      <c r="G21" s="503"/>
      <c r="H21" s="503"/>
      <c r="I21" s="503"/>
      <c r="J21" s="504"/>
      <c r="K21" s="505"/>
      <c r="L21" s="506"/>
      <c r="M21" s="150"/>
      <c r="N21" s="68"/>
      <c r="O21" s="31"/>
    </row>
    <row r="22" spans="1:17" ht="5.0999999999999996" customHeight="1">
      <c r="A22" s="148"/>
      <c r="B22" s="31"/>
      <c r="C22" s="31"/>
      <c r="D22" s="157"/>
      <c r="E22" s="158"/>
      <c r="F22" s="31"/>
      <c r="G22" s="31"/>
      <c r="H22" s="31"/>
      <c r="I22" s="31"/>
      <c r="J22" s="28"/>
      <c r="K22" s="31"/>
      <c r="L22" s="36"/>
      <c r="M22" s="36"/>
      <c r="N22" s="68"/>
      <c r="O22" s="31"/>
    </row>
    <row r="23" spans="1:17" ht="13.5" customHeight="1">
      <c r="A23" s="163" t="s">
        <v>52</v>
      </c>
      <c r="B23" s="483" t="s">
        <v>101</v>
      </c>
      <c r="C23" s="483"/>
      <c r="D23" s="483"/>
      <c r="E23" s="483"/>
      <c r="F23" s="483"/>
      <c r="G23" s="483"/>
      <c r="H23" s="483"/>
      <c r="I23" s="483"/>
      <c r="J23" s="483"/>
      <c r="K23" s="483"/>
      <c r="L23" s="483"/>
      <c r="M23" s="483"/>
      <c r="N23" s="484"/>
      <c r="O23" s="285"/>
    </row>
    <row r="24" spans="1:17" ht="5.0999999999999996" customHeight="1">
      <c r="A24" s="151"/>
      <c r="B24" s="161"/>
      <c r="C24" s="161"/>
      <c r="D24" s="287"/>
      <c r="E24" s="287"/>
      <c r="F24" s="287"/>
      <c r="G24" s="287"/>
      <c r="H24" s="287"/>
      <c r="I24" s="287"/>
      <c r="J24" s="287"/>
      <c r="K24" s="287"/>
      <c r="L24" s="287"/>
      <c r="M24" s="287"/>
      <c r="N24" s="288"/>
      <c r="O24" s="287"/>
    </row>
    <row r="25" spans="1:17" ht="15" customHeight="1">
      <c r="A25" s="485" t="s">
        <v>102</v>
      </c>
      <c r="B25" s="486"/>
      <c r="C25" s="507"/>
      <c r="D25" s="508" t="s">
        <v>45</v>
      </c>
      <c r="E25" s="486"/>
      <c r="F25" s="507"/>
      <c r="G25" s="508" t="s">
        <v>53</v>
      </c>
      <c r="H25" s="507"/>
      <c r="I25" s="168" t="s">
        <v>111</v>
      </c>
      <c r="J25" s="168" t="s">
        <v>5</v>
      </c>
      <c r="K25" s="168" t="s">
        <v>103</v>
      </c>
      <c r="L25" s="168" t="s">
        <v>16</v>
      </c>
      <c r="M25" s="168" t="s">
        <v>51</v>
      </c>
      <c r="N25" s="188" t="s">
        <v>104</v>
      </c>
      <c r="O25" s="260">
        <f>A42</f>
        <v>0</v>
      </c>
      <c r="P25" s="261">
        <f>A44</f>
        <v>0</v>
      </c>
      <c r="Q25" s="261" t="s">
        <v>190</v>
      </c>
    </row>
    <row r="26" spans="1:17" ht="14.1" customHeight="1">
      <c r="A26" s="527"/>
      <c r="B26" s="528"/>
      <c r="C26" s="529"/>
      <c r="D26" s="543"/>
      <c r="E26" s="544"/>
      <c r="F26" s="545"/>
      <c r="G26" s="533"/>
      <c r="H26" s="534"/>
      <c r="I26" s="257"/>
      <c r="J26" s="257"/>
      <c r="K26" s="259"/>
      <c r="L26" s="257"/>
      <c r="M26" s="257"/>
      <c r="N26" s="258"/>
      <c r="O26" s="262"/>
      <c r="P26" s="262"/>
      <c r="Q26" s="262"/>
    </row>
    <row r="27" spans="1:17" ht="14.1" customHeight="1">
      <c r="A27" s="527"/>
      <c r="B27" s="528"/>
      <c r="C27" s="529"/>
      <c r="D27" s="543"/>
      <c r="E27" s="544"/>
      <c r="F27" s="545"/>
      <c r="G27" s="533"/>
      <c r="H27" s="534"/>
      <c r="I27" s="257"/>
      <c r="J27" s="257"/>
      <c r="K27" s="259"/>
      <c r="L27" s="257"/>
      <c r="M27" s="257"/>
      <c r="N27" s="258"/>
      <c r="O27" s="262"/>
      <c r="P27" s="262"/>
      <c r="Q27" s="262"/>
    </row>
    <row r="28" spans="1:17" ht="14.1" customHeight="1">
      <c r="A28" s="540"/>
      <c r="B28" s="541"/>
      <c r="C28" s="542"/>
      <c r="D28" s="543"/>
      <c r="E28" s="544"/>
      <c r="F28" s="545"/>
      <c r="G28" s="533"/>
      <c r="H28" s="534"/>
      <c r="I28" s="257"/>
      <c r="J28" s="257"/>
      <c r="K28" s="259"/>
      <c r="L28" s="257"/>
      <c r="M28" s="257"/>
      <c r="N28" s="258"/>
      <c r="O28" s="262"/>
      <c r="P28" s="262"/>
      <c r="Q28" s="262"/>
    </row>
    <row r="29" spans="1:17" ht="14.1" customHeight="1">
      <c r="A29" s="517"/>
      <c r="B29" s="518"/>
      <c r="C29" s="519"/>
      <c r="D29" s="520"/>
      <c r="E29" s="521"/>
      <c r="F29" s="522"/>
      <c r="G29" s="523"/>
      <c r="H29" s="519"/>
      <c r="I29" s="304"/>
      <c r="J29" s="304"/>
      <c r="K29" s="305"/>
      <c r="L29" s="304"/>
      <c r="M29" s="304"/>
      <c r="N29" s="303"/>
      <c r="O29" s="262"/>
      <c r="P29" s="262"/>
      <c r="Q29" s="262"/>
    </row>
    <row r="30" spans="1:17" ht="14.1" customHeight="1">
      <c r="A30" s="524"/>
      <c r="B30" s="525"/>
      <c r="C30" s="526"/>
      <c r="D30" s="254"/>
      <c r="E30" s="255"/>
      <c r="F30" s="256"/>
      <c r="G30" s="533"/>
      <c r="H30" s="534"/>
      <c r="I30" s="257"/>
      <c r="J30" s="257"/>
      <c r="K30" s="266"/>
      <c r="L30" s="257"/>
      <c r="M30" s="257"/>
      <c r="N30" s="258"/>
      <c r="O30" s="262"/>
      <c r="P30" s="262"/>
      <c r="Q30" s="262"/>
    </row>
    <row r="31" spans="1:17" ht="14.1" customHeight="1">
      <c r="A31" s="527"/>
      <c r="B31" s="528"/>
      <c r="C31" s="529"/>
      <c r="D31" s="254"/>
      <c r="E31" s="255"/>
      <c r="F31" s="256"/>
      <c r="G31" s="533"/>
      <c r="H31" s="534"/>
      <c r="I31" s="257"/>
      <c r="J31" s="257"/>
      <c r="K31" s="266"/>
      <c r="L31" s="257"/>
      <c r="M31" s="257"/>
      <c r="N31" s="258"/>
      <c r="O31" s="262"/>
      <c r="P31" s="262"/>
      <c r="Q31" s="262"/>
    </row>
    <row r="32" spans="1:17" ht="14.1" customHeight="1">
      <c r="A32" s="530"/>
      <c r="B32" s="531"/>
      <c r="C32" s="532"/>
      <c r="D32" s="535"/>
      <c r="E32" s="536"/>
      <c r="F32" s="537"/>
      <c r="G32" s="538"/>
      <c r="H32" s="539"/>
      <c r="I32" s="190"/>
      <c r="J32" s="189"/>
      <c r="K32" s="190"/>
      <c r="L32" s="190"/>
      <c r="M32" s="190"/>
      <c r="N32" s="191"/>
      <c r="O32" s="262"/>
      <c r="P32" s="263"/>
      <c r="Q32" s="263"/>
    </row>
    <row r="33" spans="1:18" ht="5.0999999999999996" customHeight="1">
      <c r="A33" s="164"/>
      <c r="B33" s="165"/>
      <c r="C33" s="165"/>
      <c r="D33" s="165"/>
      <c r="E33" s="283"/>
      <c r="F33" s="283"/>
      <c r="G33" s="283"/>
      <c r="H33" s="283"/>
      <c r="I33" s="283"/>
      <c r="J33" s="36"/>
      <c r="K33" s="6"/>
      <c r="L33" s="283"/>
      <c r="M33" s="166"/>
      <c r="N33" s="167"/>
      <c r="O33" s="175"/>
    </row>
    <row r="34" spans="1:18" s="169" customFormat="1" ht="12.75" customHeight="1">
      <c r="A34" s="552" t="s">
        <v>149</v>
      </c>
      <c r="B34" s="553"/>
      <c r="C34" s="553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9"/>
      <c r="O34" s="197"/>
      <c r="P34" s="170"/>
    </row>
    <row r="35" spans="1:18" ht="21.75" customHeight="1">
      <c r="A35" s="554" t="s">
        <v>124</v>
      </c>
      <c r="B35" s="555"/>
      <c r="C35" s="555"/>
      <c r="D35" s="172"/>
      <c r="E35" s="286"/>
      <c r="F35" s="286"/>
      <c r="G35" s="173"/>
      <c r="H35" s="508" t="s">
        <v>63</v>
      </c>
      <c r="I35" s="486"/>
      <c r="J35" s="486"/>
      <c r="K35" s="486"/>
      <c r="L35" s="507"/>
      <c r="M35" s="486" t="s">
        <v>62</v>
      </c>
      <c r="N35" s="487"/>
      <c r="O35" s="208"/>
      <c r="P35" s="3"/>
    </row>
    <row r="36" spans="1:18" ht="47.25" customHeight="1">
      <c r="A36" s="556" t="s">
        <v>123</v>
      </c>
      <c r="B36" s="557"/>
      <c r="C36" s="557"/>
      <c r="D36" s="646"/>
      <c r="E36" s="647"/>
      <c r="F36" s="647"/>
      <c r="G36" s="648"/>
      <c r="H36" s="649"/>
      <c r="I36" s="639"/>
      <c r="J36" s="639"/>
      <c r="K36" s="639"/>
      <c r="L36" s="650"/>
      <c r="M36" s="639"/>
      <c r="N36" s="640"/>
      <c r="O36" s="202"/>
    </row>
    <row r="37" spans="1:18" ht="5.0999999999999996" customHeight="1">
      <c r="A37" s="20"/>
      <c r="B37" s="63"/>
      <c r="C37" s="63"/>
      <c r="D37" s="69"/>
      <c r="E37" s="283"/>
      <c r="F37" s="283"/>
      <c r="G37" s="283"/>
      <c r="H37" s="283"/>
      <c r="I37" s="283"/>
      <c r="J37" s="6"/>
      <c r="K37" s="6"/>
      <c r="L37" s="6"/>
      <c r="M37" s="6"/>
      <c r="N37" s="19"/>
      <c r="O37" s="6"/>
    </row>
    <row r="38" spans="1:18" ht="20.100000000000001" customHeight="1">
      <c r="A38" s="477" t="s">
        <v>132</v>
      </c>
      <c r="B38" s="478"/>
      <c r="C38" s="478"/>
      <c r="D38" s="478"/>
      <c r="E38" s="478"/>
      <c r="F38" s="478"/>
      <c r="G38" s="478"/>
      <c r="H38" s="478"/>
      <c r="I38" s="478"/>
      <c r="J38" s="478"/>
      <c r="K38" s="478"/>
      <c r="L38" s="478"/>
      <c r="M38" s="478"/>
      <c r="N38" s="479"/>
      <c r="O38" s="197"/>
      <c r="P38" s="546"/>
    </row>
    <row r="39" spans="1:18" ht="6" customHeight="1">
      <c r="A39" s="201"/>
      <c r="B39" s="63"/>
      <c r="C39" s="200"/>
      <c r="D39" s="199"/>
      <c r="E39" s="6"/>
      <c r="F39" s="6"/>
      <c r="G39" s="6"/>
      <c r="H39" s="6"/>
      <c r="I39" s="6"/>
      <c r="J39" s="6"/>
      <c r="K39" s="6"/>
      <c r="L39" s="6"/>
      <c r="M39" s="6"/>
      <c r="N39" s="19"/>
      <c r="O39" s="31"/>
      <c r="P39" s="546"/>
    </row>
    <row r="40" spans="1:18" ht="26.25" customHeight="1">
      <c r="A40" s="485" t="s">
        <v>120</v>
      </c>
      <c r="B40" s="486"/>
      <c r="C40" s="486"/>
      <c r="D40" s="486"/>
      <c r="E40" s="486"/>
      <c r="F40" s="486"/>
      <c r="G40" s="486"/>
      <c r="H40" s="486"/>
      <c r="I40" s="547" t="s">
        <v>121</v>
      </c>
      <c r="J40" s="548"/>
      <c r="K40" s="485" t="s">
        <v>152</v>
      </c>
      <c r="L40" s="486"/>
      <c r="M40" s="486"/>
      <c r="N40" s="487"/>
      <c r="O40" s="208"/>
      <c r="P40" s="285"/>
    </row>
    <row r="41" spans="1:18" ht="29.25" customHeight="1">
      <c r="A41" s="235" t="s">
        <v>150</v>
      </c>
      <c r="B41" s="549" t="s">
        <v>151</v>
      </c>
      <c r="C41" s="549"/>
      <c r="D41" s="549"/>
      <c r="E41" s="549"/>
      <c r="F41" s="180" t="s">
        <v>107</v>
      </c>
      <c r="G41" s="181" t="s">
        <v>11</v>
      </c>
      <c r="H41" s="182" t="s">
        <v>15</v>
      </c>
      <c r="I41" s="205" t="s">
        <v>108</v>
      </c>
      <c r="J41" s="206" t="s">
        <v>37</v>
      </c>
      <c r="K41" s="550" t="s">
        <v>122</v>
      </c>
      <c r="L41" s="551"/>
      <c r="M41" s="183" t="s">
        <v>38</v>
      </c>
      <c r="N41" s="184" t="s">
        <v>22</v>
      </c>
      <c r="O41" s="209" t="s">
        <v>133</v>
      </c>
      <c r="P41" s="210"/>
      <c r="Q41" s="207"/>
      <c r="R41" s="207"/>
    </row>
    <row r="42" spans="1:18" ht="15" customHeight="1">
      <c r="A42" s="641"/>
      <c r="B42" s="642"/>
      <c r="C42" s="642"/>
      <c r="D42" s="642"/>
      <c r="E42" s="642"/>
      <c r="F42" s="265"/>
      <c r="G42" s="643"/>
      <c r="H42" s="179"/>
      <c r="I42" s="185"/>
      <c r="J42" s="186"/>
      <c r="K42" s="644"/>
      <c r="L42" s="645"/>
      <c r="M42" s="284"/>
      <c r="N42" s="194"/>
      <c r="O42" s="277">
        <f t="shared" ref="O42:O48" si="0">M42^2</f>
        <v>0</v>
      </c>
      <c r="P42" s="2">
        <v>200</v>
      </c>
      <c r="Q42" s="36">
        <f>(M42^4)/P42</f>
        <v>0</v>
      </c>
      <c r="R42" s="36"/>
    </row>
    <row r="43" spans="1:18" ht="15" customHeight="1">
      <c r="A43" s="628"/>
      <c r="B43" s="629"/>
      <c r="C43" s="630"/>
      <c r="D43" s="630"/>
      <c r="E43" s="631"/>
      <c r="F43" s="278"/>
      <c r="G43" s="623"/>
      <c r="H43" s="178"/>
      <c r="I43" s="187"/>
      <c r="J43" s="178"/>
      <c r="K43" s="622"/>
      <c r="L43" s="623"/>
      <c r="M43" s="278"/>
      <c r="N43" s="279"/>
      <c r="O43" s="277">
        <f t="shared" si="0"/>
        <v>0</v>
      </c>
      <c r="P43" s="2">
        <f t="shared" ref="P43:P48" si="1">IF(N43="∞",1000000,N43)</f>
        <v>0</v>
      </c>
      <c r="Q43" s="36" t="e">
        <f>(M43^4)/P43</f>
        <v>#DIV/0!</v>
      </c>
      <c r="R43" s="272"/>
    </row>
    <row r="44" spans="1:18" ht="15" customHeight="1">
      <c r="A44" s="628"/>
      <c r="B44" s="629"/>
      <c r="C44" s="630"/>
      <c r="D44" s="630"/>
      <c r="E44" s="631"/>
      <c r="F44" s="302"/>
      <c r="G44" s="623"/>
      <c r="H44" s="178"/>
      <c r="I44" s="187"/>
      <c r="J44" s="178"/>
      <c r="K44" s="622"/>
      <c r="L44" s="623"/>
      <c r="M44" s="278"/>
      <c r="N44" s="279"/>
      <c r="O44" s="277">
        <f t="shared" si="0"/>
        <v>0</v>
      </c>
      <c r="P44" s="2">
        <f t="shared" si="1"/>
        <v>0</v>
      </c>
      <c r="Q44" s="36" t="e">
        <f>(M44^4/P44)</f>
        <v>#DIV/0!</v>
      </c>
      <c r="R44" s="36"/>
    </row>
    <row r="45" spans="1:18" ht="15" customHeight="1">
      <c r="A45" s="628"/>
      <c r="B45" s="629"/>
      <c r="C45" s="630"/>
      <c r="D45" s="630"/>
      <c r="E45" s="631"/>
      <c r="F45" s="278"/>
      <c r="G45" s="623"/>
      <c r="H45" s="178"/>
      <c r="I45" s="187"/>
      <c r="J45" s="178"/>
      <c r="K45" s="622"/>
      <c r="L45" s="623"/>
      <c r="M45" s="278"/>
      <c r="N45" s="279"/>
      <c r="O45" s="277">
        <f t="shared" si="0"/>
        <v>0</v>
      </c>
      <c r="P45" s="2">
        <f t="shared" si="1"/>
        <v>0</v>
      </c>
      <c r="Q45" s="36" t="e">
        <f>(M45^4/P45)</f>
        <v>#DIV/0!</v>
      </c>
      <c r="R45" s="272"/>
    </row>
    <row r="46" spans="1:18" ht="15" customHeight="1">
      <c r="A46" s="628"/>
      <c r="B46" s="629"/>
      <c r="C46" s="630"/>
      <c r="D46" s="630"/>
      <c r="E46" s="631"/>
      <c r="F46" s="302"/>
      <c r="G46" s="623"/>
      <c r="H46" s="178"/>
      <c r="I46" s="187"/>
      <c r="J46" s="178"/>
      <c r="K46" s="622"/>
      <c r="L46" s="623"/>
      <c r="M46" s="278"/>
      <c r="N46" s="279"/>
      <c r="O46" s="277">
        <f t="shared" si="0"/>
        <v>0</v>
      </c>
      <c r="P46" s="2">
        <f t="shared" si="1"/>
        <v>0</v>
      </c>
      <c r="Q46" s="36" t="e">
        <f>(M46^4/P46)</f>
        <v>#DIV/0!</v>
      </c>
      <c r="R46" s="36"/>
    </row>
    <row r="47" spans="1:18" ht="15" customHeight="1">
      <c r="A47" s="628"/>
      <c r="B47" s="629"/>
      <c r="C47" s="630"/>
      <c r="D47" s="630"/>
      <c r="E47" s="631"/>
      <c r="F47" s="278"/>
      <c r="G47" s="623"/>
      <c r="H47" s="178"/>
      <c r="I47" s="187"/>
      <c r="J47" s="178"/>
      <c r="K47" s="622"/>
      <c r="L47" s="623"/>
      <c r="M47" s="278"/>
      <c r="N47" s="279"/>
      <c r="O47" s="277">
        <f t="shared" si="0"/>
        <v>0</v>
      </c>
      <c r="P47" s="2">
        <f t="shared" si="1"/>
        <v>0</v>
      </c>
      <c r="Q47" s="36" t="e">
        <f>(M47^4/P47)</f>
        <v>#DIV/0!</v>
      </c>
      <c r="R47" s="272"/>
    </row>
    <row r="48" spans="1:18" ht="8.25" customHeight="1">
      <c r="A48" s="628"/>
      <c r="B48" s="633"/>
      <c r="C48" s="633"/>
      <c r="D48" s="633"/>
      <c r="E48" s="633"/>
      <c r="F48" s="635"/>
      <c r="G48" s="623"/>
      <c r="H48" s="637"/>
      <c r="I48" s="618"/>
      <c r="J48" s="620"/>
      <c r="K48" s="622"/>
      <c r="L48" s="623"/>
      <c r="M48" s="623"/>
      <c r="N48" s="626"/>
      <c r="O48" s="596">
        <f t="shared" si="0"/>
        <v>0</v>
      </c>
      <c r="P48" s="581">
        <f t="shared" si="1"/>
        <v>0</v>
      </c>
      <c r="Q48" s="582" t="e">
        <f>(M48^4/P48)</f>
        <v>#DIV/0!</v>
      </c>
      <c r="R48" s="277"/>
    </row>
    <row r="49" spans="1:19" ht="12" customHeight="1">
      <c r="A49" s="632"/>
      <c r="B49" s="634"/>
      <c r="C49" s="634"/>
      <c r="D49" s="634"/>
      <c r="E49" s="634"/>
      <c r="F49" s="636"/>
      <c r="G49" s="625"/>
      <c r="H49" s="638"/>
      <c r="I49" s="619"/>
      <c r="J49" s="621"/>
      <c r="K49" s="624"/>
      <c r="L49" s="625"/>
      <c r="M49" s="625"/>
      <c r="N49" s="627"/>
      <c r="O49" s="596"/>
      <c r="P49" s="581"/>
      <c r="Q49" s="582"/>
    </row>
    <row r="50" spans="1:19" ht="5.0999999999999996" customHeight="1">
      <c r="A50" s="171"/>
      <c r="B50" s="195"/>
      <c r="C50" s="195"/>
      <c r="D50" s="195"/>
      <c r="E50" s="195"/>
      <c r="F50" s="277"/>
      <c r="G50" s="277"/>
      <c r="H50" s="196"/>
      <c r="I50" s="196"/>
      <c r="J50" s="6"/>
      <c r="K50" s="204"/>
      <c r="L50" s="277"/>
      <c r="M50" s="277"/>
      <c r="N50" s="177"/>
      <c r="O50" s="277"/>
      <c r="Q50" s="36"/>
    </row>
    <row r="51" spans="1:19" ht="15" customHeight="1">
      <c r="A51" s="34"/>
      <c r="B51" s="6"/>
      <c r="C51" s="6"/>
      <c r="D51" s="6"/>
      <c r="E51" s="583" t="s">
        <v>153</v>
      </c>
      <c r="F51" s="584"/>
      <c r="G51" s="584"/>
      <c r="H51" s="204" t="s">
        <v>128</v>
      </c>
      <c r="I51" s="214" t="s">
        <v>99</v>
      </c>
      <c r="J51" s="211"/>
      <c r="K51" s="34"/>
      <c r="L51" s="6"/>
      <c r="M51" s="6"/>
      <c r="N51" s="19"/>
      <c r="O51" s="6"/>
      <c r="P51" s="2" t="s">
        <v>17</v>
      </c>
      <c r="Q51" s="2" t="s">
        <v>110</v>
      </c>
      <c r="R51" s="2" t="s">
        <v>17</v>
      </c>
      <c r="S51" s="174" t="s">
        <v>106</v>
      </c>
    </row>
    <row r="52" spans="1:19" ht="15" customHeight="1">
      <c r="A52" s="34"/>
      <c r="B52" s="6"/>
      <c r="C52" s="6"/>
      <c r="D52" s="6"/>
      <c r="E52" s="585" t="s">
        <v>125</v>
      </c>
      <c r="F52" s="586"/>
      <c r="G52" s="586"/>
      <c r="H52" s="277" t="s">
        <v>129</v>
      </c>
      <c r="I52" s="196" t="s">
        <v>99</v>
      </c>
      <c r="J52" s="212"/>
      <c r="K52" s="6"/>
      <c r="L52" s="6"/>
      <c r="M52" s="6"/>
      <c r="N52" s="19"/>
      <c r="O52" s="2" t="s">
        <v>116</v>
      </c>
      <c r="P52" s="2" t="s">
        <v>19</v>
      </c>
      <c r="Q52" s="2" t="s">
        <v>109</v>
      </c>
      <c r="R52" s="2" t="s">
        <v>19</v>
      </c>
      <c r="S52" s="2" t="s">
        <v>14</v>
      </c>
    </row>
    <row r="53" spans="1:19">
      <c r="A53" s="34"/>
      <c r="B53" s="6"/>
      <c r="C53" s="6"/>
      <c r="D53" s="6"/>
      <c r="E53" s="216" t="s">
        <v>126</v>
      </c>
      <c r="F53" s="217"/>
      <c r="G53" s="217"/>
      <c r="H53" s="277" t="s">
        <v>130</v>
      </c>
      <c r="I53" s="196" t="s">
        <v>99</v>
      </c>
      <c r="J53" s="264"/>
      <c r="K53" s="6"/>
      <c r="L53" s="6"/>
      <c r="M53" s="6"/>
      <c r="N53" s="19"/>
      <c r="O53" s="2" t="s">
        <v>113</v>
      </c>
      <c r="P53" s="2" t="s">
        <v>19</v>
      </c>
      <c r="Q53" s="2" t="s">
        <v>115</v>
      </c>
      <c r="R53" s="2" t="s">
        <v>114</v>
      </c>
      <c r="S53" s="2" t="s">
        <v>13</v>
      </c>
    </row>
    <row r="54" spans="1:19">
      <c r="A54" s="34"/>
      <c r="B54" s="6"/>
      <c r="C54" s="6"/>
      <c r="D54" s="6"/>
      <c r="E54" s="218" t="s">
        <v>127</v>
      </c>
      <c r="F54" s="219"/>
      <c r="G54" s="219"/>
      <c r="H54" s="176" t="s">
        <v>131</v>
      </c>
      <c r="I54" s="215" t="s">
        <v>99</v>
      </c>
      <c r="J54" s="213"/>
      <c r="K54" s="6"/>
      <c r="L54" s="6"/>
      <c r="M54" s="6"/>
      <c r="N54" s="19"/>
      <c r="O54" s="2" t="s">
        <v>112</v>
      </c>
      <c r="P54" s="2" t="s">
        <v>114</v>
      </c>
      <c r="Q54" s="2" t="s">
        <v>117</v>
      </c>
    </row>
    <row r="55" spans="1:19" ht="6" customHeight="1">
      <c r="A55" s="34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19"/>
      <c r="O55" s="2" t="s">
        <v>113</v>
      </c>
      <c r="P55" s="2" t="s">
        <v>114</v>
      </c>
      <c r="Q55" s="2" t="s">
        <v>118</v>
      </c>
    </row>
    <row r="56" spans="1:19" ht="14.1" customHeight="1">
      <c r="A56" s="477" t="s">
        <v>77</v>
      </c>
      <c r="B56" s="478"/>
      <c r="C56" s="478"/>
      <c r="D56" s="478"/>
      <c r="E56" s="478"/>
      <c r="F56" s="478"/>
      <c r="G56" s="478"/>
      <c r="H56" s="478"/>
      <c r="I56" s="478"/>
      <c r="J56" s="478"/>
      <c r="K56" s="478"/>
      <c r="L56" s="478"/>
      <c r="M56" s="478"/>
      <c r="N56" s="479"/>
      <c r="O56" s="6"/>
      <c r="P56" s="2" t="s">
        <v>17</v>
      </c>
      <c r="Q56" s="2" t="s">
        <v>119</v>
      </c>
    </row>
    <row r="57" spans="1:19" ht="5.0999999999999996" customHeight="1">
      <c r="A57" s="225"/>
      <c r="B57" s="197"/>
      <c r="C57" s="197"/>
      <c r="D57" s="197"/>
      <c r="E57" s="197"/>
      <c r="F57" s="197"/>
      <c r="G57" s="197"/>
      <c r="H57" s="197"/>
      <c r="I57" s="197"/>
      <c r="J57" s="197"/>
      <c r="K57" s="197"/>
      <c r="L57" s="197"/>
      <c r="M57" s="197"/>
      <c r="N57" s="198"/>
      <c r="O57" s="197"/>
    </row>
    <row r="58" spans="1:19" ht="23.25" customHeight="1">
      <c r="A58" s="587" t="s">
        <v>78</v>
      </c>
      <c r="B58" s="588"/>
      <c r="C58" s="588"/>
      <c r="D58" s="588"/>
      <c r="E58" s="221" t="s">
        <v>181</v>
      </c>
      <c r="F58" s="301"/>
      <c r="G58" s="208" t="s">
        <v>41</v>
      </c>
      <c r="H58" s="220"/>
      <c r="I58" s="223" t="s">
        <v>180</v>
      </c>
      <c r="J58" s="208">
        <f>+M17</f>
        <v>0</v>
      </c>
      <c r="K58" s="223"/>
      <c r="L58" s="224" t="s">
        <v>179</v>
      </c>
      <c r="M58" s="220"/>
      <c r="N58" s="68"/>
      <c r="O58" s="197"/>
    </row>
    <row r="59" spans="1:19" ht="24" customHeight="1">
      <c r="A59" s="604" t="s">
        <v>29</v>
      </c>
      <c r="B59" s="605"/>
      <c r="C59" s="605"/>
      <c r="D59" s="605"/>
      <c r="E59" s="605"/>
      <c r="F59" s="605"/>
      <c r="G59" s="605"/>
      <c r="H59" s="605"/>
      <c r="I59" s="605"/>
      <c r="J59" s="607" t="s">
        <v>135</v>
      </c>
      <c r="K59" s="607"/>
      <c r="L59" s="607"/>
      <c r="M59" s="607"/>
      <c r="N59" s="608"/>
      <c r="O59" s="31"/>
      <c r="P59" s="2" t="s">
        <v>134</v>
      </c>
      <c r="R59" s="2">
        <f>TINV(0.05,7)</f>
        <v>2.3646242515927849</v>
      </c>
    </row>
    <row r="60" spans="1:19" ht="12.75" customHeight="1">
      <c r="A60" s="126"/>
      <c r="B60" s="609" t="s">
        <v>136</v>
      </c>
      <c r="C60" s="609"/>
      <c r="D60" s="609"/>
      <c r="E60" s="609"/>
      <c r="F60" s="267"/>
      <c r="G60" s="276" t="s">
        <v>30</v>
      </c>
      <c r="H60" s="276"/>
      <c r="I60" s="231"/>
      <c r="J60" s="232"/>
      <c r="K60" s="232"/>
      <c r="L60" s="232"/>
      <c r="M60" s="232"/>
      <c r="N60" s="222"/>
      <c r="O60" s="271"/>
    </row>
    <row r="61" spans="1:19" ht="5.0999999999999996" customHeight="1">
      <c r="A61" s="300"/>
      <c r="B61" s="298"/>
      <c r="C61" s="298"/>
      <c r="D61" s="299"/>
      <c r="E61" s="298"/>
      <c r="F61" s="299"/>
      <c r="G61" s="299"/>
      <c r="H61" s="299"/>
      <c r="I61" s="298"/>
      <c r="J61" s="14"/>
      <c r="K61" s="14"/>
      <c r="L61" s="14"/>
      <c r="M61" s="14"/>
      <c r="N61" s="15"/>
      <c r="O61" s="203"/>
    </row>
    <row r="62" spans="1:19" ht="12.75" customHeight="1">
      <c r="A62" s="30"/>
      <c r="B62" s="297"/>
      <c r="C62" s="297"/>
      <c r="D62" s="610" t="s">
        <v>173</v>
      </c>
      <c r="E62" s="610"/>
      <c r="F62" s="610"/>
      <c r="G62" s="610"/>
      <c r="H62" s="610"/>
      <c r="I62" s="610"/>
      <c r="J62" s="610"/>
      <c r="K62" s="610"/>
      <c r="L62" s="610"/>
      <c r="M62" s="610"/>
      <c r="N62" s="611"/>
      <c r="O62" s="6"/>
    </row>
    <row r="63" spans="1:19" ht="30" customHeight="1">
      <c r="A63" s="612" t="s">
        <v>178</v>
      </c>
      <c r="B63" s="613"/>
      <c r="C63" s="270"/>
      <c r="D63" s="280"/>
      <c r="E63" s="280"/>
      <c r="F63" s="280"/>
      <c r="G63" s="280"/>
      <c r="H63" s="280"/>
      <c r="I63" s="280"/>
      <c r="J63" s="280"/>
      <c r="K63" s="280"/>
      <c r="L63" s="280"/>
      <c r="M63" s="280"/>
      <c r="N63" s="281"/>
      <c r="O63" s="6"/>
    </row>
    <row r="64" spans="1:19" ht="15" customHeight="1">
      <c r="A64" s="597" t="s">
        <v>174</v>
      </c>
      <c r="B64" s="598"/>
      <c r="C64" s="614"/>
      <c r="D64" s="614"/>
      <c r="E64" s="614"/>
      <c r="F64" s="614"/>
      <c r="G64" s="614"/>
      <c r="H64" s="614"/>
      <c r="I64" s="614"/>
      <c r="J64" s="614"/>
      <c r="K64" s="614"/>
      <c r="L64" s="614"/>
      <c r="M64" s="614"/>
      <c r="N64" s="615"/>
      <c r="O64" s="6"/>
    </row>
    <row r="65" spans="1:15" ht="15" customHeight="1">
      <c r="A65" s="296" t="s">
        <v>175</v>
      </c>
      <c r="B65" s="14"/>
      <c r="C65" s="616"/>
      <c r="D65" s="616"/>
      <c r="E65" s="616"/>
      <c r="F65" s="616"/>
      <c r="G65" s="616"/>
      <c r="H65" s="616"/>
      <c r="I65" s="616"/>
      <c r="J65" s="616"/>
      <c r="K65" s="616"/>
      <c r="L65" s="616"/>
      <c r="M65" s="616"/>
      <c r="N65" s="617"/>
      <c r="O65" s="6"/>
    </row>
    <row r="66" spans="1:15" ht="31.5" customHeight="1">
      <c r="A66" s="603" t="s">
        <v>143</v>
      </c>
      <c r="B66" s="603"/>
      <c r="C66" s="603"/>
      <c r="D66" s="603"/>
      <c r="E66" s="603"/>
      <c r="F66" s="603"/>
      <c r="G66" s="603"/>
      <c r="H66" s="603"/>
      <c r="I66" s="603"/>
      <c r="J66" s="603"/>
      <c r="K66" s="603"/>
      <c r="L66" s="603"/>
      <c r="M66" s="603"/>
      <c r="N66" s="603"/>
      <c r="O66" s="283"/>
    </row>
    <row r="67" spans="1:15">
      <c r="G67" s="38"/>
      <c r="H67" s="38"/>
      <c r="I67" s="39"/>
    </row>
    <row r="68" spans="1:15">
      <c r="G68" s="41"/>
      <c r="H68" s="41"/>
      <c r="I68" s="39"/>
    </row>
    <row r="69" spans="1:15">
      <c r="G69" s="41"/>
      <c r="H69" s="41"/>
      <c r="I69" s="39"/>
    </row>
    <row r="70" spans="1:15">
      <c r="G70" s="41"/>
      <c r="H70" s="41"/>
      <c r="I70" s="39"/>
    </row>
    <row r="71" spans="1:15">
      <c r="G71" s="41"/>
      <c r="H71" s="41"/>
      <c r="I71" s="39"/>
    </row>
    <row r="72" spans="1:15">
      <c r="G72" s="41"/>
      <c r="H72" s="41"/>
      <c r="I72" s="39"/>
    </row>
    <row r="73" spans="1:15">
      <c r="G73" s="41"/>
      <c r="H73" s="41"/>
      <c r="I73" s="39"/>
    </row>
    <row r="74" spans="1:15">
      <c r="G74" s="41"/>
      <c r="H74" s="41"/>
      <c r="I74" s="39"/>
    </row>
    <row r="75" spans="1:15">
      <c r="E75" s="38"/>
      <c r="F75" s="38"/>
      <c r="G75" s="41"/>
      <c r="H75" s="41"/>
      <c r="I75" s="39"/>
    </row>
    <row r="76" spans="1:15">
      <c r="E76" s="40"/>
      <c r="F76" s="41"/>
      <c r="G76" s="41"/>
      <c r="H76" s="41"/>
      <c r="I76" s="39"/>
    </row>
    <row r="77" spans="1:15">
      <c r="E77" s="41"/>
      <c r="F77" s="41"/>
      <c r="G77" s="41"/>
      <c r="H77" s="41"/>
      <c r="I77" s="39"/>
    </row>
    <row r="78" spans="1:15">
      <c r="E78" s="41"/>
      <c r="F78" s="41"/>
      <c r="G78" s="41"/>
      <c r="H78" s="41"/>
      <c r="I78" s="39"/>
    </row>
    <row r="79" spans="1:15">
      <c r="E79" s="41"/>
      <c r="F79" s="41"/>
      <c r="G79" s="41"/>
      <c r="H79" s="41"/>
      <c r="I79" s="39"/>
    </row>
    <row r="80" spans="1:15">
      <c r="E80" s="41"/>
      <c r="F80" s="41"/>
      <c r="G80" s="41"/>
      <c r="H80" s="41"/>
      <c r="I80" s="39"/>
    </row>
    <row r="81" spans="5:9">
      <c r="E81" s="41"/>
      <c r="F81" s="41"/>
      <c r="G81" s="41"/>
      <c r="H81" s="41"/>
      <c r="I81" s="39"/>
    </row>
    <row r="82" spans="5:9">
      <c r="E82" s="41"/>
      <c r="F82" s="41"/>
      <c r="G82" s="41"/>
      <c r="H82" s="41"/>
      <c r="I82" s="39"/>
    </row>
    <row r="83" spans="5:9">
      <c r="E83" s="41"/>
      <c r="F83" s="41"/>
      <c r="G83" s="41"/>
      <c r="H83" s="41"/>
      <c r="I83" s="39"/>
    </row>
    <row r="84" spans="5:9">
      <c r="E84" s="41"/>
      <c r="F84" s="41"/>
      <c r="G84" s="41"/>
      <c r="H84" s="41"/>
      <c r="I84" s="39"/>
    </row>
    <row r="85" spans="5:9">
      <c r="E85" s="41"/>
      <c r="F85" s="41"/>
      <c r="G85" s="41"/>
      <c r="H85" s="41"/>
      <c r="I85" s="39"/>
    </row>
    <row r="86" spans="5:9">
      <c r="E86" s="41"/>
      <c r="F86" s="41"/>
      <c r="G86" s="41"/>
      <c r="H86" s="41"/>
      <c r="I86" s="39"/>
    </row>
    <row r="87" spans="5:9">
      <c r="E87" s="41"/>
      <c r="F87" s="41"/>
      <c r="G87" s="41"/>
      <c r="H87" s="41"/>
      <c r="I87" s="39"/>
    </row>
    <row r="88" spans="5:9">
      <c r="E88" s="41"/>
      <c r="F88" s="41"/>
      <c r="G88" s="41"/>
      <c r="H88" s="41"/>
      <c r="I88" s="39"/>
    </row>
    <row r="89" spans="5:9">
      <c r="E89" s="41"/>
      <c r="F89" s="41"/>
      <c r="G89" s="41"/>
      <c r="H89" s="41"/>
      <c r="I89" s="39"/>
    </row>
    <row r="90" spans="5:9">
      <c r="E90" s="41"/>
      <c r="F90" s="41"/>
      <c r="G90" s="41"/>
      <c r="H90" s="41"/>
      <c r="I90" s="39"/>
    </row>
    <row r="91" spans="5:9">
      <c r="E91" s="41"/>
      <c r="F91" s="41"/>
      <c r="G91" s="41"/>
      <c r="H91" s="41"/>
      <c r="I91" s="39"/>
    </row>
    <row r="92" spans="5:9">
      <c r="E92" s="41"/>
      <c r="F92" s="41"/>
      <c r="G92" s="41"/>
      <c r="H92" s="41"/>
      <c r="I92" s="39"/>
    </row>
    <row r="93" spans="5:9">
      <c r="E93" s="41"/>
      <c r="F93" s="41"/>
      <c r="G93" s="41"/>
      <c r="H93" s="41"/>
      <c r="I93" s="39"/>
    </row>
    <row r="94" spans="5:9">
      <c r="E94" s="41"/>
      <c r="F94" s="41"/>
      <c r="G94" s="41"/>
      <c r="H94" s="41"/>
      <c r="I94" s="39"/>
    </row>
    <row r="95" spans="5:9">
      <c r="E95" s="41"/>
      <c r="F95" s="41"/>
      <c r="G95" s="41"/>
      <c r="H95" s="41"/>
      <c r="I95" s="39"/>
    </row>
    <row r="96" spans="5:9">
      <c r="E96" s="41"/>
      <c r="F96" s="41"/>
      <c r="G96" s="41"/>
      <c r="H96" s="41"/>
      <c r="I96" s="39"/>
    </row>
    <row r="97" spans="4:9">
      <c r="E97" s="41"/>
      <c r="F97" s="41"/>
      <c r="G97" s="41"/>
      <c r="H97" s="41"/>
      <c r="I97" s="39"/>
    </row>
    <row r="98" spans="4:9">
      <c r="E98" s="41"/>
      <c r="F98" s="41"/>
      <c r="G98" s="41"/>
      <c r="H98" s="41"/>
      <c r="I98" s="39"/>
    </row>
    <row r="99" spans="4:9">
      <c r="E99" s="41"/>
      <c r="F99" s="41"/>
      <c r="G99" s="41"/>
      <c r="H99" s="41"/>
      <c r="I99" s="39"/>
    </row>
    <row r="100" spans="4:9">
      <c r="E100" s="41"/>
      <c r="F100" s="41"/>
      <c r="G100" s="41"/>
      <c r="H100" s="41"/>
      <c r="I100" s="39"/>
    </row>
    <row r="101" spans="4:9">
      <c r="E101" s="41"/>
      <c r="F101" s="41"/>
      <c r="G101" s="41"/>
      <c r="H101" s="41"/>
      <c r="I101" s="39"/>
    </row>
    <row r="102" spans="4:9">
      <c r="E102" s="41"/>
      <c r="F102" s="41"/>
      <c r="G102" s="41"/>
      <c r="H102" s="41"/>
      <c r="I102" s="39"/>
    </row>
    <row r="103" spans="4:9">
      <c r="E103" s="41"/>
      <c r="F103" s="41"/>
      <c r="G103" s="43"/>
      <c r="H103" s="43"/>
      <c r="I103" s="44"/>
    </row>
    <row r="104" spans="4:9">
      <c r="E104" s="41"/>
      <c r="F104" s="41"/>
      <c r="G104" s="45"/>
      <c r="H104" s="45"/>
      <c r="I104" s="39"/>
    </row>
    <row r="105" spans="4:9">
      <c r="E105" s="41"/>
      <c r="F105" s="41"/>
      <c r="G105" s="39"/>
      <c r="H105" s="39"/>
      <c r="I105" s="39"/>
    </row>
    <row r="106" spans="4:9">
      <c r="E106" s="41"/>
      <c r="F106" s="41"/>
    </row>
    <row r="107" spans="4:9">
      <c r="E107" s="41"/>
      <c r="F107" s="41"/>
    </row>
    <row r="108" spans="4:9">
      <c r="E108" s="41"/>
      <c r="F108" s="41"/>
    </row>
    <row r="109" spans="4:9">
      <c r="E109" s="41"/>
      <c r="F109" s="41"/>
    </row>
    <row r="110" spans="4:9">
      <c r="E110" s="38"/>
      <c r="F110" s="41"/>
    </row>
    <row r="111" spans="4:9">
      <c r="D111" s="42"/>
      <c r="E111" s="41"/>
      <c r="F111" s="43"/>
    </row>
    <row r="112" spans="4:9">
      <c r="D112" s="42"/>
      <c r="E112" s="41"/>
      <c r="F112" s="45"/>
    </row>
  </sheetData>
  <mergeCells count="110">
    <mergeCell ref="A1:D5"/>
    <mergeCell ref="E1:N3"/>
    <mergeCell ref="E4:N4"/>
    <mergeCell ref="E5:K5"/>
    <mergeCell ref="L5:N5"/>
    <mergeCell ref="A6:C6"/>
    <mergeCell ref="D6:K6"/>
    <mergeCell ref="M6:N6"/>
    <mergeCell ref="O6:P6"/>
    <mergeCell ref="Q6:T6"/>
    <mergeCell ref="V6:W6"/>
    <mergeCell ref="A7:C7"/>
    <mergeCell ref="D7:G7"/>
    <mergeCell ref="I7:K7"/>
    <mergeCell ref="M7:N7"/>
    <mergeCell ref="O7:P7"/>
    <mergeCell ref="Q7:R7"/>
    <mergeCell ref="V7:W7"/>
    <mergeCell ref="A8:N8"/>
    <mergeCell ref="B9:N9"/>
    <mergeCell ref="A10:A13"/>
    <mergeCell ref="B14:N14"/>
    <mergeCell ref="D16:J16"/>
    <mergeCell ref="K16:M16"/>
    <mergeCell ref="F17:J17"/>
    <mergeCell ref="K17:L17"/>
    <mergeCell ref="F18:J18"/>
    <mergeCell ref="K18:L18"/>
    <mergeCell ref="F19:J19"/>
    <mergeCell ref="K19:L19"/>
    <mergeCell ref="F20:J20"/>
    <mergeCell ref="K20:L20"/>
    <mergeCell ref="F21:J21"/>
    <mergeCell ref="K21:L21"/>
    <mergeCell ref="B23:N23"/>
    <mergeCell ref="A25:C25"/>
    <mergeCell ref="D25:F25"/>
    <mergeCell ref="G25:H25"/>
    <mergeCell ref="A26:C28"/>
    <mergeCell ref="D26:F26"/>
    <mergeCell ref="G26:H26"/>
    <mergeCell ref="D27:F27"/>
    <mergeCell ref="G27:H27"/>
    <mergeCell ref="D28:F28"/>
    <mergeCell ref="G28:H28"/>
    <mergeCell ref="A29:C29"/>
    <mergeCell ref="D29:F29"/>
    <mergeCell ref="G29:H29"/>
    <mergeCell ref="A30:C32"/>
    <mergeCell ref="G30:H30"/>
    <mergeCell ref="G31:H31"/>
    <mergeCell ref="D32:F32"/>
    <mergeCell ref="G32:H32"/>
    <mergeCell ref="A34:N34"/>
    <mergeCell ref="A35:C35"/>
    <mergeCell ref="H35:L35"/>
    <mergeCell ref="M35:N35"/>
    <mergeCell ref="M36:N36"/>
    <mergeCell ref="K44:L45"/>
    <mergeCell ref="B45:E45"/>
    <mergeCell ref="A38:N38"/>
    <mergeCell ref="P38:P39"/>
    <mergeCell ref="A40:H40"/>
    <mergeCell ref="I40:J40"/>
    <mergeCell ref="K40:N40"/>
    <mergeCell ref="B41:E41"/>
    <mergeCell ref="K41:L41"/>
    <mergeCell ref="A42:A43"/>
    <mergeCell ref="B42:E42"/>
    <mergeCell ref="G42:G43"/>
    <mergeCell ref="K42:L43"/>
    <mergeCell ref="B43:E43"/>
    <mergeCell ref="A44:A45"/>
    <mergeCell ref="B44:E44"/>
    <mergeCell ref="G44:G45"/>
    <mergeCell ref="A36:C36"/>
    <mergeCell ref="D36:G36"/>
    <mergeCell ref="H36:L36"/>
    <mergeCell ref="A46:A47"/>
    <mergeCell ref="B46:E46"/>
    <mergeCell ref="G46:G47"/>
    <mergeCell ref="K46:L47"/>
    <mergeCell ref="B47:E47"/>
    <mergeCell ref="A48:A49"/>
    <mergeCell ref="B48:E49"/>
    <mergeCell ref="F48:F49"/>
    <mergeCell ref="G48:G49"/>
    <mergeCell ref="H48:H49"/>
    <mergeCell ref="P48:P49"/>
    <mergeCell ref="Q48:Q49"/>
    <mergeCell ref="E51:G51"/>
    <mergeCell ref="E52:G52"/>
    <mergeCell ref="A56:N56"/>
    <mergeCell ref="A58:D58"/>
    <mergeCell ref="I48:I49"/>
    <mergeCell ref="J48:J49"/>
    <mergeCell ref="K48:L49"/>
    <mergeCell ref="M48:M49"/>
    <mergeCell ref="N48:N49"/>
    <mergeCell ref="O48:O49"/>
    <mergeCell ref="A64:B64"/>
    <mergeCell ref="C64:N64"/>
    <mergeCell ref="C65:N65"/>
    <mergeCell ref="A66:N66"/>
    <mergeCell ref="A59:G59"/>
    <mergeCell ref="H59:I59"/>
    <mergeCell ref="J59:N59"/>
    <mergeCell ref="B60:E60"/>
    <mergeCell ref="D62:N62"/>
    <mergeCell ref="A63:B63"/>
  </mergeCells>
  <dataValidations count="5">
    <dataValidation type="list" allowBlank="1" showInputMessage="1" showErrorMessage="1" sqref="I29:I32">
      <formula1>$P$17:$P$18</formula1>
    </dataValidation>
    <dataValidation type="list" allowBlank="1" showInputMessage="1" showErrorMessage="1" sqref="I42:I48">
      <formula1>$Q$51:$Q$56</formula1>
    </dataValidation>
    <dataValidation type="list" allowBlank="1" showInputMessage="1" showErrorMessage="1" sqref="H42:H48">
      <formula1>$R$51:$R$53</formula1>
    </dataValidation>
    <dataValidation type="list" allowBlank="1" showInputMessage="1" showErrorMessage="1" sqref="G42:G48">
      <formula1>$S$52:$S$53</formula1>
    </dataValidation>
    <dataValidation type="list" allowBlank="1" showInputMessage="1" showErrorMessage="1" sqref="I26:I28">
      <formula1>$P$21:$P$22</formula1>
    </dataValidation>
  </dataValidations>
  <pageMargins left="0.70866141732283472" right="0.51181102362204722" top="0.35433070866141736" bottom="0.35433070866141736" header="0.31496062992125984" footer="0.23622047244094491"/>
  <pageSetup orientation="landscape" verticalDpi="4294967293" r:id="rId1"/>
  <headerFooter>
    <oddFooter>&amp;L&amp;7Calle 26 No. 57-41 Torre 8 Pisos 7-8 CEMSA - CP: 1113111            
Pbx: 3779555  - Información: Línea 195     
www.umv.gov.co111311&amp;C&amp;7GLAB-FM-152
&amp;P de &amp;N</oddFooter>
  </headerFooter>
  <rowBreaks count="1" manualBreakCount="1">
    <brk id="37" max="13" man="1"/>
  </rowBreaks>
  <drawing r:id="rId2"/>
  <legacyDrawing r:id="rId3"/>
  <oleObjects>
    <mc:AlternateContent xmlns:mc="http://schemas.openxmlformats.org/markup-compatibility/2006">
      <mc:Choice Requires="x14">
        <oleObject progId="Equation.3" shapeId="25601" r:id="rId4">
          <objectPr defaultSize="0" autoPict="0" r:id="rId5">
            <anchor moveWithCells="1">
              <from>
                <xdr:col>14</xdr:col>
                <xdr:colOff>619125</xdr:colOff>
                <xdr:row>59</xdr:row>
                <xdr:rowOff>19050</xdr:rowOff>
              </from>
              <to>
                <xdr:col>16</xdr:col>
                <xdr:colOff>781050</xdr:colOff>
                <xdr:row>65</xdr:row>
                <xdr:rowOff>200025</xdr:rowOff>
              </to>
            </anchor>
          </objectPr>
        </oleObject>
      </mc:Choice>
      <mc:Fallback>
        <oleObject progId="Equation.3" shapeId="25601" r:id="rId4"/>
      </mc:Fallback>
    </mc:AlternateContent>
    <mc:AlternateContent xmlns:mc="http://schemas.openxmlformats.org/markup-compatibility/2006">
      <mc:Choice Requires="x14">
        <oleObject progId="Equation.3" shapeId="25602" r:id="rId6">
          <objectPr defaultSize="0" autoPict="0" r:id="rId5">
            <anchor moveWithCells="1">
              <from>
                <xdr:col>16</xdr:col>
                <xdr:colOff>190500</xdr:colOff>
                <xdr:row>37</xdr:row>
                <xdr:rowOff>219075</xdr:rowOff>
              </from>
              <to>
                <xdr:col>16</xdr:col>
                <xdr:colOff>990600</xdr:colOff>
                <xdr:row>40</xdr:row>
                <xdr:rowOff>238125</xdr:rowOff>
              </to>
            </anchor>
          </objectPr>
        </oleObject>
      </mc:Choice>
      <mc:Fallback>
        <oleObject progId="Equation.3" shapeId="25602" r:id="rId6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4:Q21"/>
  <sheetViews>
    <sheetView topLeftCell="I10" workbookViewId="0">
      <selection activeCell="K21" sqref="K21"/>
    </sheetView>
  </sheetViews>
  <sheetFormatPr baseColWidth="10" defaultRowHeight="15"/>
  <cols>
    <col min="8" max="8" width="9" customWidth="1"/>
    <col min="9" max="10" width="27.85546875" customWidth="1"/>
    <col min="11" max="11" width="16.42578125" customWidth="1"/>
    <col min="12" max="12" width="22.28515625" customWidth="1"/>
    <col min="13" max="13" width="21" customWidth="1"/>
    <col min="14" max="14" width="21.28515625" customWidth="1"/>
    <col min="15" max="15" width="15.85546875" customWidth="1"/>
    <col min="16" max="16" width="23.140625" customWidth="1"/>
    <col min="17" max="17" width="19" customWidth="1"/>
  </cols>
  <sheetData>
    <row r="4" spans="2:17" ht="30" customHeight="1">
      <c r="H4" s="666" t="s">
        <v>144</v>
      </c>
      <c r="I4" s="666"/>
      <c r="K4" s="673" t="s">
        <v>145</v>
      </c>
      <c r="L4" s="674"/>
      <c r="M4" s="675"/>
    </row>
    <row r="5" spans="2:17" ht="68.25" customHeight="1">
      <c r="H5" s="233" t="s">
        <v>146</v>
      </c>
      <c r="I5" s="234" t="s">
        <v>147</v>
      </c>
      <c r="J5" s="236"/>
      <c r="K5" s="242" t="s">
        <v>19</v>
      </c>
      <c r="L5" s="243" t="s">
        <v>154</v>
      </c>
      <c r="M5" s="240" t="s">
        <v>157</v>
      </c>
    </row>
    <row r="6" spans="2:17" ht="59.25" customHeight="1">
      <c r="H6" s="668" t="s">
        <v>13</v>
      </c>
      <c r="I6" s="667" t="s">
        <v>148</v>
      </c>
      <c r="J6" s="236"/>
      <c r="K6" s="242" t="s">
        <v>114</v>
      </c>
      <c r="L6" s="244" t="s">
        <v>155</v>
      </c>
      <c r="M6" s="241" t="s">
        <v>156</v>
      </c>
    </row>
    <row r="7" spans="2:17" ht="15" customHeight="1">
      <c r="H7" s="668"/>
      <c r="I7" s="667"/>
      <c r="J7" s="672"/>
      <c r="K7" s="669" t="s">
        <v>17</v>
      </c>
      <c r="L7" s="676" t="s">
        <v>158</v>
      </c>
      <c r="M7" s="679" t="s">
        <v>159</v>
      </c>
    </row>
    <row r="8" spans="2:17">
      <c r="J8" s="672"/>
      <c r="K8" s="670"/>
      <c r="L8" s="677"/>
      <c r="M8" s="680"/>
    </row>
    <row r="9" spans="2:17">
      <c r="J9" s="672"/>
      <c r="K9" s="670"/>
      <c r="L9" s="677"/>
      <c r="M9" s="680"/>
    </row>
    <row r="10" spans="2:17">
      <c r="J10" s="672"/>
      <c r="K10" s="670"/>
      <c r="L10" s="677"/>
      <c r="M10" s="680"/>
    </row>
    <row r="11" spans="2:17">
      <c r="J11" s="672"/>
      <c r="K11" s="671"/>
      <c r="L11" s="678"/>
      <c r="M11" s="681"/>
    </row>
    <row r="12" spans="2:17" ht="36.75">
      <c r="B12" s="6"/>
      <c r="C12" s="2" t="s">
        <v>17</v>
      </c>
      <c r="D12" s="2" t="s">
        <v>110</v>
      </c>
      <c r="E12" s="2" t="s">
        <v>17</v>
      </c>
      <c r="F12" s="174" t="s">
        <v>106</v>
      </c>
      <c r="I12" s="237"/>
    </row>
    <row r="13" spans="2:17">
      <c r="B13" s="2" t="s">
        <v>116</v>
      </c>
      <c r="C13" s="2" t="s">
        <v>19</v>
      </c>
      <c r="D13" s="2" t="s">
        <v>109</v>
      </c>
      <c r="E13" s="2" t="s">
        <v>19</v>
      </c>
      <c r="F13" s="2" t="s">
        <v>14</v>
      </c>
      <c r="I13" s="237"/>
    </row>
    <row r="14" spans="2:17" ht="18">
      <c r="B14" s="2" t="s">
        <v>113</v>
      </c>
      <c r="C14" s="2" t="s">
        <v>19</v>
      </c>
      <c r="D14" s="2" t="s">
        <v>115</v>
      </c>
      <c r="E14" s="2" t="s">
        <v>114</v>
      </c>
      <c r="F14" s="2" t="s">
        <v>13</v>
      </c>
      <c r="J14" s="238"/>
    </row>
    <row r="15" spans="2:17" ht="18">
      <c r="B15" s="2" t="s">
        <v>112</v>
      </c>
      <c r="C15" s="2" t="s">
        <v>114</v>
      </c>
      <c r="D15" s="2" t="s">
        <v>117</v>
      </c>
      <c r="E15" s="2"/>
      <c r="F15" s="2"/>
      <c r="I15" s="237"/>
      <c r="J15" s="238"/>
    </row>
    <row r="16" spans="2:17">
      <c r="B16" s="2" t="s">
        <v>113</v>
      </c>
      <c r="C16" s="2" t="s">
        <v>114</v>
      </c>
      <c r="D16" s="2" t="s">
        <v>118</v>
      </c>
      <c r="E16" s="2"/>
      <c r="F16" s="2"/>
      <c r="Q16" s="237"/>
    </row>
    <row r="17" spans="2:17">
      <c r="B17" s="6"/>
      <c r="C17" s="2" t="s">
        <v>17</v>
      </c>
      <c r="D17" s="2" t="s">
        <v>119</v>
      </c>
      <c r="E17" s="2"/>
      <c r="F17" s="2"/>
    </row>
    <row r="18" spans="2:17">
      <c r="O18" s="245" t="s">
        <v>166</v>
      </c>
      <c r="P18" s="246" t="s">
        <v>167</v>
      </c>
      <c r="Q18" s="247" t="s">
        <v>168</v>
      </c>
    </row>
    <row r="19" spans="2:17" ht="44.25" customHeight="1">
      <c r="O19" s="239" t="s">
        <v>162</v>
      </c>
      <c r="P19" s="252" t="s">
        <v>160</v>
      </c>
      <c r="Q19" s="250" t="s">
        <v>169</v>
      </c>
    </row>
    <row r="20" spans="2:17" ht="60">
      <c r="O20" s="239" t="s">
        <v>161</v>
      </c>
      <c r="P20" s="252" t="s">
        <v>165</v>
      </c>
      <c r="Q20" s="251" t="s">
        <v>170</v>
      </c>
    </row>
    <row r="21" spans="2:17" ht="60">
      <c r="O21" s="248" t="s">
        <v>163</v>
      </c>
      <c r="P21" s="253" t="s">
        <v>164</v>
      </c>
      <c r="Q21" s="249">
        <v>200</v>
      </c>
    </row>
  </sheetData>
  <mergeCells count="8">
    <mergeCell ref="H4:I4"/>
    <mergeCell ref="I6:I7"/>
    <mergeCell ref="H6:H7"/>
    <mergeCell ref="K7:K11"/>
    <mergeCell ref="J7:J11"/>
    <mergeCell ref="K4:M4"/>
    <mergeCell ref="L7:L11"/>
    <mergeCell ref="M7:M11"/>
  </mergeCells>
  <pageMargins left="0.7" right="0.7" top="0.75" bottom="0.75" header="0.3" footer="0.3"/>
  <pageSetup orientation="portrait" verticalDpi="0" r:id="rId1"/>
  <drawing r:id="rId2"/>
  <legacyDrawing r:id="rId3"/>
  <oleObjects>
    <mc:AlternateContent xmlns:mc="http://schemas.openxmlformats.org/markup-compatibility/2006">
      <mc:Choice Requires="x14">
        <oleObject progId="Equation.3" shapeId="3074" r:id="rId4">
          <objectPr defaultSize="0" autoPict="0" r:id="rId5">
            <anchor moveWithCells="1">
              <from>
                <xdr:col>13</xdr:col>
                <xdr:colOff>142875</xdr:colOff>
                <xdr:row>4</xdr:row>
                <xdr:rowOff>228600</xdr:rowOff>
              </from>
              <to>
                <xdr:col>13</xdr:col>
                <xdr:colOff>1343025</xdr:colOff>
                <xdr:row>5</xdr:row>
                <xdr:rowOff>19050</xdr:rowOff>
              </to>
            </anchor>
          </objectPr>
        </oleObject>
      </mc:Choice>
      <mc:Fallback>
        <oleObject progId="Equation.3" shapeId="3074" r:id="rId4"/>
      </mc:Fallback>
    </mc:AlternateContent>
    <mc:AlternateContent xmlns:mc="http://schemas.openxmlformats.org/markup-compatibility/2006">
      <mc:Choice Requires="x14">
        <oleObject progId="Equation.3" shapeId="3076" r:id="rId6">
          <objectPr defaultSize="0" autoPict="0" r:id="rId7">
            <anchor moveWithCells="1">
              <from>
                <xdr:col>14</xdr:col>
                <xdr:colOff>142875</xdr:colOff>
                <xdr:row>4</xdr:row>
                <xdr:rowOff>276225</xdr:rowOff>
              </from>
              <to>
                <xdr:col>15</xdr:col>
                <xdr:colOff>104775</xdr:colOff>
                <xdr:row>5</xdr:row>
                <xdr:rowOff>85725</xdr:rowOff>
              </to>
            </anchor>
          </objectPr>
        </oleObject>
      </mc:Choice>
      <mc:Fallback>
        <oleObject progId="Equation.3" shapeId="3076" r:id="rId6"/>
      </mc:Fallback>
    </mc:AlternateContent>
    <mc:AlternateContent xmlns:mc="http://schemas.openxmlformats.org/markup-compatibility/2006">
      <mc:Choice Requires="x14">
        <oleObject progId="Equation.3" shapeId="3078" r:id="rId8">
          <objectPr defaultSize="0" autoPict="0" r:id="rId9">
            <anchor moveWithCells="1">
              <from>
                <xdr:col>13</xdr:col>
                <xdr:colOff>95250</xdr:colOff>
                <xdr:row>5</xdr:row>
                <xdr:rowOff>123825</xdr:rowOff>
              </from>
              <to>
                <xdr:col>13</xdr:col>
                <xdr:colOff>1381125</xdr:colOff>
                <xdr:row>6</xdr:row>
                <xdr:rowOff>95250</xdr:rowOff>
              </to>
            </anchor>
          </objectPr>
        </oleObject>
      </mc:Choice>
      <mc:Fallback>
        <oleObject progId="Equation.3" shapeId="3078" r:id="rId8"/>
      </mc:Fallback>
    </mc:AlternateContent>
    <mc:AlternateContent xmlns:mc="http://schemas.openxmlformats.org/markup-compatibility/2006">
      <mc:Choice Requires="x14">
        <oleObject progId="Equation.3" shapeId="3079" r:id="rId10">
          <objectPr defaultSize="0" autoPict="0" r:id="rId11">
            <anchor moveWithCells="1">
              <from>
                <xdr:col>14</xdr:col>
                <xdr:colOff>304800</xdr:colOff>
                <xdr:row>5</xdr:row>
                <xdr:rowOff>190500</xdr:rowOff>
              </from>
              <to>
                <xdr:col>15</xdr:col>
                <xdr:colOff>314325</xdr:colOff>
                <xdr:row>6</xdr:row>
                <xdr:rowOff>171450</xdr:rowOff>
              </to>
            </anchor>
          </objectPr>
        </oleObject>
      </mc:Choice>
      <mc:Fallback>
        <oleObject progId="Equation.3" shapeId="3079" r:id="rId10"/>
      </mc:Fallback>
    </mc:AlternateContent>
    <mc:AlternateContent xmlns:mc="http://schemas.openxmlformats.org/markup-compatibility/2006">
      <mc:Choice Requires="x14">
        <oleObject progId="Equation.3" shapeId="3080" r:id="rId12">
          <objectPr defaultSize="0" autoPict="0" r:id="rId13">
            <anchor moveWithCells="1">
              <from>
                <xdr:col>10</xdr:col>
                <xdr:colOff>1085850</xdr:colOff>
                <xdr:row>16</xdr:row>
                <xdr:rowOff>190500</xdr:rowOff>
              </from>
              <to>
                <xdr:col>11</xdr:col>
                <xdr:colOff>1314450</xdr:colOff>
                <xdr:row>18</xdr:row>
                <xdr:rowOff>438150</xdr:rowOff>
              </to>
            </anchor>
          </objectPr>
        </oleObject>
      </mc:Choice>
      <mc:Fallback>
        <oleObject progId="Equation.3" shapeId="3080" r:id="rId12"/>
      </mc:Fallback>
    </mc:AlternateContent>
    <mc:AlternateContent xmlns:mc="http://schemas.openxmlformats.org/markup-compatibility/2006">
      <mc:Choice Requires="x14">
        <oleObject progId="Equation.3" shapeId="3081" r:id="rId14">
          <objectPr defaultSize="0" autoPict="0" r:id="rId15">
            <anchor moveWithCells="1">
              <from>
                <xdr:col>12</xdr:col>
                <xdr:colOff>171450</xdr:colOff>
                <xdr:row>15</xdr:row>
                <xdr:rowOff>19050</xdr:rowOff>
              </from>
              <to>
                <xdr:col>12</xdr:col>
                <xdr:colOff>1304925</xdr:colOff>
                <xdr:row>18</xdr:row>
                <xdr:rowOff>104775</xdr:rowOff>
              </to>
            </anchor>
          </objectPr>
        </oleObject>
      </mc:Choice>
      <mc:Fallback>
        <oleObject progId="Equation.3" shapeId="3081" r:id="rId1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Incertidumbre</vt:lpstr>
      <vt:lpstr>Formato,</vt:lpstr>
      <vt:lpstr>Formato</vt:lpstr>
      <vt:lpstr>Hoja1</vt:lpstr>
      <vt:lpstr>Formato!Área_de_impresión</vt:lpstr>
      <vt:lpstr>'Formato,'!Área_de_impresión</vt:lpstr>
      <vt:lpstr>Incertidumbre!Área_de_impresión</vt:lpstr>
      <vt:lpstr>Formato!Títulos_a_imprimir</vt:lpstr>
      <vt:lpstr>'Formato,'!Títulos_a_imprimir</vt:lpstr>
      <vt:lpstr>Incertidumbre!Títulos_a_imprimir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2023-01-24T14:22:26Z</dcterms:modified>
</cp:coreProperties>
</file>