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3. Aprobaciones 2022-12- (2)\1. Formatos\"/>
    </mc:Choice>
  </mc:AlternateContent>
  <workbookProtection workbookAlgorithmName="SHA-512" workbookHashValue="ilMoNruxSsTHr9S3MjMDQWTap9W/nkiwGYjvA4woheBoxzPrI1bxeYoTDa7ge/pXC9zPlfe64uXueVQuh0Gyqw==" workbookSaltValue="azLr/rSXEzCClUryD8fy/A==" workbookSpinCount="100000" lockStructure="1"/>
  <bookViews>
    <workbookView xWindow="0" yWindow="0" windowWidth="10770" windowHeight="10800" activeTab="1"/>
  </bookViews>
  <sheets>
    <sheet name="Diseño de Concretos" sheetId="7" r:id="rId1"/>
    <sheet name="Grafica - dosificacion" sheetId="1" r:id="rId2"/>
    <sheet name="MR43 Accelguard HE" sheetId="8" state="hidden" r:id="rId3"/>
    <sheet name="GRANULOMETRIA DE PRUEBA" sheetId="3" state="hidden" r:id="rId4"/>
    <sheet name="firmas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4" hidden="1">#REF!</definedName>
    <definedName name="_Fill" hidden="1">#REF!</definedName>
    <definedName name="_Key1" localSheetId="4" hidden="1">[2]OCTUBRE!#REF!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localSheetId="4" hidden="1">[3]L!#REF!</definedName>
    <definedName name="_Regression_Out" hidden="1">[3]L!#REF!</definedName>
    <definedName name="_Regression_X" localSheetId="4" hidden="1">#REF!</definedName>
    <definedName name="_Regression_X" hidden="1">#REF!</definedName>
    <definedName name="_Regression_Y" localSheetId="4" hidden="1">#REF!</definedName>
    <definedName name="_Regression_Y" hidden="1">#REF!</definedName>
    <definedName name="_Sort" localSheetId="4" hidden="1">[2]OCTUBRE!#REF!</definedName>
    <definedName name="_Sort" hidden="1">[2]OCTUBRE!#REF!</definedName>
    <definedName name="aprobofirmas1">INDEX(firmas!$C$33:$C$35,MATCH('Diseño de Concretos'!#REF!,firmas!$A$33:$A$35,0))</definedName>
    <definedName name="_xlnm.Print_Area" localSheetId="0">'Diseño de Concretos'!$A$1:$J$51</definedName>
    <definedName name="_xlnm.Print_Area" localSheetId="1">'Grafica - dosificacion'!$A$1:$H$51</definedName>
    <definedName name="elaborofirmas1">INDEX(firmas!$C$2:$C$26,MATCH('Diseño de Concretos'!#REF!,firmas!$A$2:$A$26,0))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4" hidden="1">[2]OCTUBRE!#REF!</definedName>
    <definedName name="KK" hidden="1">[2]OCTUBRE!#REF!</definedName>
    <definedName name="Ojo" localSheetId="4" hidden="1">#REF!</definedName>
    <definedName name="Ojo" hidden="1">#REF!</definedName>
    <definedName name="pendiente" localSheetId="4" hidden="1">#REF!</definedName>
    <definedName name="pendiente" hidden="1">#REF!</definedName>
    <definedName name="revisofirmas1">INDEX(firmas!$C$28:$C$31,MATCH('Diseño de Concretos'!#REF!,firmas!$A$28:$A$31,0))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1" l="1"/>
  <c r="H8" i="7"/>
  <c r="D42" i="7" l="1"/>
  <c r="D39" i="7"/>
  <c r="H18" i="7" s="1"/>
  <c r="E41" i="7"/>
  <c r="E40" i="7"/>
  <c r="E39" i="7"/>
  <c r="H19" i="7" l="1"/>
  <c r="H39" i="7"/>
  <c r="G41" i="7"/>
  <c r="G40" i="7"/>
  <c r="F41" i="7"/>
  <c r="F40" i="7"/>
  <c r="D17" i="8"/>
  <c r="F17" i="8"/>
  <c r="K17" i="8" s="1"/>
  <c r="J17" i="8"/>
  <c r="H25" i="7"/>
  <c r="C4" i="3"/>
  <c r="F14" i="3"/>
  <c r="F15" i="3"/>
  <c r="F16" i="3"/>
  <c r="F17" i="3"/>
  <c r="F18" i="3"/>
  <c r="F19" i="3"/>
  <c r="F20" i="3"/>
  <c r="F21" i="3"/>
  <c r="F13" i="3"/>
  <c r="F12" i="3"/>
  <c r="E21" i="3"/>
  <c r="E20" i="3"/>
  <c r="E19" i="3"/>
  <c r="E18" i="3"/>
  <c r="E17" i="3"/>
  <c r="E16" i="3"/>
  <c r="E14" i="3"/>
  <c r="E15" i="3"/>
  <c r="E13" i="3"/>
  <c r="E12" i="3"/>
  <c r="K23" i="8" l="1"/>
  <c r="E22" i="8"/>
  <c r="E21" i="8"/>
  <c r="D21" i="8" s="1"/>
  <c r="D44" i="7" s="1"/>
  <c r="E20" i="8"/>
  <c r="D20" i="8"/>
  <c r="D43" i="7" s="1"/>
  <c r="K19" i="8"/>
  <c r="J19" i="8"/>
  <c r="F19" i="8"/>
  <c r="J18" i="8"/>
  <c r="E18" i="8"/>
  <c r="D41" i="7" s="1"/>
  <c r="J16" i="8"/>
  <c r="E16" i="8"/>
  <c r="D40" i="7" s="1"/>
  <c r="D16" i="8"/>
  <c r="F15" i="8"/>
  <c r="D15" i="8"/>
  <c r="K14" i="8"/>
  <c r="F12" i="8"/>
  <c r="K12" i="8" s="1"/>
  <c r="D12" i="8"/>
  <c r="F26" i="8" l="1"/>
  <c r="D18" i="8"/>
  <c r="E24" i="8"/>
  <c r="H44" i="7"/>
  <c r="H43" i="7"/>
  <c r="F22" i="8"/>
  <c r="K22" i="8" s="1"/>
  <c r="F16" i="8"/>
  <c r="K16" i="8" s="1"/>
  <c r="F21" i="8"/>
  <c r="K21" i="8" s="1"/>
  <c r="F28" i="8"/>
  <c r="F18" i="8"/>
  <c r="K18" i="8" s="1"/>
  <c r="F20" i="8"/>
  <c r="K20" i="8" s="1"/>
  <c r="D22" i="8"/>
  <c r="M15" i="8"/>
  <c r="D24" i="8" l="1"/>
  <c r="D45" i="7"/>
  <c r="H45" i="7" s="1"/>
  <c r="K15" i="8"/>
  <c r="M18" i="8"/>
  <c r="M16" i="8"/>
  <c r="I42" i="7"/>
  <c r="H42" i="7"/>
  <c r="I41" i="7"/>
  <c r="J41" i="7" s="1"/>
  <c r="H41" i="7"/>
  <c r="I40" i="7"/>
  <c r="J40" i="7" s="1"/>
  <c r="H40" i="7"/>
  <c r="I39" i="7"/>
  <c r="E9" i="8" l="1"/>
  <c r="F9" i="3"/>
  <c r="H20" i="1"/>
  <c r="H31" i="7" s="1"/>
  <c r="H22" i="1"/>
  <c r="E9" i="3"/>
  <c r="J42" i="7"/>
  <c r="C41" i="7" l="1"/>
  <c r="I31" i="7"/>
  <c r="C40" i="7" s="1"/>
  <c r="M28" i="1"/>
  <c r="M29" i="1"/>
  <c r="L12" i="1"/>
  <c r="F4" i="3" l="1"/>
  <c r="C5" i="3"/>
  <c r="G21" i="3" l="1"/>
  <c r="G20" i="3"/>
  <c r="G19" i="3"/>
  <c r="G18" i="3"/>
  <c r="G17" i="3"/>
  <c r="G16" i="3"/>
  <c r="G15" i="3"/>
  <c r="G14" i="3"/>
  <c r="G13" i="3"/>
  <c r="G12" i="3"/>
  <c r="G9" i="3"/>
  <c r="T21" i="1"/>
  <c r="S21" i="1"/>
  <c r="O21" i="1"/>
  <c r="F24" i="1" s="1"/>
  <c r="E24" i="1"/>
  <c r="N21" i="1" s="1"/>
  <c r="D24" i="1"/>
  <c r="M21" i="1" s="1"/>
  <c r="T20" i="1"/>
  <c r="S20" i="1"/>
  <c r="O20" i="1"/>
  <c r="F23" i="1" s="1"/>
  <c r="N20" i="1"/>
  <c r="E23" i="1"/>
  <c r="D23" i="1"/>
  <c r="M20" i="1" s="1"/>
  <c r="AB19" i="1"/>
  <c r="T19" i="1"/>
  <c r="S19" i="1"/>
  <c r="O19" i="1"/>
  <c r="F22" i="1" s="1"/>
  <c r="E22" i="1"/>
  <c r="N19" i="1" s="1"/>
  <c r="D22" i="1"/>
  <c r="M19" i="1" s="1"/>
  <c r="AB18" i="1"/>
  <c r="T18" i="1"/>
  <c r="S18" i="1"/>
  <c r="O18" i="1"/>
  <c r="F21" i="1" s="1"/>
  <c r="E21" i="1"/>
  <c r="N18" i="1" s="1"/>
  <c r="D21" i="1"/>
  <c r="M18" i="1" s="1"/>
  <c r="AB17" i="1"/>
  <c r="T17" i="1"/>
  <c r="S17" i="1"/>
  <c r="O17" i="1"/>
  <c r="F20" i="1" s="1"/>
  <c r="E20" i="1"/>
  <c r="N17" i="1" s="1"/>
  <c r="D20" i="1"/>
  <c r="M17" i="1" s="1"/>
  <c r="AB16" i="1"/>
  <c r="T16" i="1"/>
  <c r="S16" i="1"/>
  <c r="O16" i="1"/>
  <c r="F19" i="1" s="1"/>
  <c r="E19" i="1"/>
  <c r="N16" i="1" s="1"/>
  <c r="D19" i="1"/>
  <c r="M16" i="1" s="1"/>
  <c r="AB15" i="1"/>
  <c r="T15" i="1"/>
  <c r="S15" i="1"/>
  <c r="O15" i="1"/>
  <c r="F18" i="1" s="1"/>
  <c r="E18" i="1"/>
  <c r="N15" i="1" s="1"/>
  <c r="D18" i="1"/>
  <c r="M15" i="1" s="1"/>
  <c r="AB14" i="1"/>
  <c r="T14" i="1"/>
  <c r="S14" i="1"/>
  <c r="O14" i="1"/>
  <c r="F17" i="1" s="1"/>
  <c r="E17" i="1"/>
  <c r="N14" i="1" s="1"/>
  <c r="D17" i="1"/>
  <c r="M14" i="1" s="1"/>
  <c r="AB13" i="1"/>
  <c r="T13" i="1"/>
  <c r="S13" i="1"/>
  <c r="O13" i="1"/>
  <c r="F16" i="1" s="1"/>
  <c r="E16" i="1"/>
  <c r="N13" i="1" s="1"/>
  <c r="D16" i="1"/>
  <c r="M13" i="1" s="1"/>
  <c r="AB12" i="1"/>
  <c r="T12" i="1"/>
  <c r="S12" i="1"/>
  <c r="O12" i="1"/>
  <c r="F15" i="1" s="1"/>
  <c r="N12" i="1"/>
  <c r="M12" i="1"/>
  <c r="AB11" i="1"/>
  <c r="T11" i="1"/>
  <c r="S11" i="1"/>
  <c r="O11" i="1"/>
  <c r="F14" i="1" s="1"/>
  <c r="N11" i="1"/>
  <c r="M11" i="1"/>
  <c r="AB10" i="1"/>
  <c r="P10" i="1"/>
  <c r="O10" i="1"/>
  <c r="F13" i="1" s="1"/>
  <c r="N10" i="1"/>
  <c r="M10" i="1"/>
  <c r="N23" i="1" l="1"/>
</calcChain>
</file>

<file path=xl/sharedStrings.xml><?xml version="1.0" encoding="utf-8"?>
<sst xmlns="http://schemas.openxmlformats.org/spreadsheetml/2006/main" count="398" uniqueCount="271">
  <si>
    <t>(85-15)%</t>
  </si>
  <si>
    <t>(90-10)%</t>
  </si>
  <si>
    <t>(95-5)%</t>
  </si>
  <si>
    <t>a</t>
  </si>
  <si>
    <t>CURVAS IDEALES</t>
  </si>
  <si>
    <t>CURVAS AJUSTADA</t>
  </si>
  <si>
    <t>T.M.</t>
  </si>
  <si>
    <t>FULLER</t>
  </si>
  <si>
    <t>BOLOMEY</t>
  </si>
  <si>
    <t xml:space="preserve">TAMIZ </t>
  </si>
  <si>
    <t>AG. GRUESO %PASA</t>
  </si>
  <si>
    <t>AG. FINO %PASA</t>
  </si>
  <si>
    <t>FULLER    %PASA</t>
  </si>
  <si>
    <t>BOLOMEY %PASA</t>
  </si>
  <si>
    <t>%PASA</t>
  </si>
  <si>
    <t>DATOS PARA GRAFICO</t>
  </si>
  <si>
    <t>2"</t>
  </si>
  <si>
    <t>TAM. MÁX</t>
  </si>
  <si>
    <t>3/4"</t>
  </si>
  <si>
    <t>11/2"</t>
  </si>
  <si>
    <t>% DE FINO</t>
  </si>
  <si>
    <t>1/2"</t>
  </si>
  <si>
    <t>1"</t>
  </si>
  <si>
    <t>VALOR (a)</t>
  </si>
  <si>
    <t>3/8"</t>
  </si>
  <si>
    <t>Nº 4</t>
  </si>
  <si>
    <t>Nº 8</t>
  </si>
  <si>
    <t>Nº 16</t>
  </si>
  <si>
    <t>Ag. Grueso:</t>
  </si>
  <si>
    <t>Nº 30</t>
  </si>
  <si>
    <t>Nº 50</t>
  </si>
  <si>
    <t>Nº 100</t>
  </si>
  <si>
    <t>Ag. Fino:</t>
  </si>
  <si>
    <t>Nº 200</t>
  </si>
  <si>
    <t>Observaciones:</t>
  </si>
  <si>
    <t>INFORME DE ENSAYO</t>
  </si>
  <si>
    <t>FORMULA DE TRABAJO (DISEÑO DE CONCRETO)</t>
  </si>
  <si>
    <t>ESPECIFICACION TECNICA IDU -600 - 11</t>
  </si>
  <si>
    <t>Código:</t>
  </si>
  <si>
    <t xml:space="preserve">Granulometría de agregados combinados Fuller </t>
  </si>
  <si>
    <t>Porcentaje de la composición de la mezcla (%)</t>
  </si>
  <si>
    <t>Tamiz</t>
  </si>
  <si>
    <t>MEZCLA DE ARIDOS - CURVA DE FULLER (BOMBEO) - LIMITES ESTAB. GRANULOMETRICO</t>
  </si>
  <si>
    <t>Grava triturada de Rio 1"</t>
  </si>
  <si>
    <t xml:space="preserve">Arena Natural de Rio </t>
  </si>
  <si>
    <t>Mezcla de Agregados combinados</t>
  </si>
  <si>
    <t>U.S. Standard</t>
  </si>
  <si>
    <t>mm</t>
  </si>
  <si>
    <t>% pasa min</t>
  </si>
  <si>
    <t>% pasa Max</t>
  </si>
  <si>
    <t>N°4</t>
  </si>
  <si>
    <t>N° 8</t>
  </si>
  <si>
    <t>N° 16</t>
  </si>
  <si>
    <t>N°30</t>
  </si>
  <si>
    <t>N° 50</t>
  </si>
  <si>
    <t>N° 100</t>
  </si>
  <si>
    <t>La dosificación de agregados está sujeta a cambios, de acuerdo a la variación de la granulometría de los materiales, conservando los parámetros de la fórmula de trabajo.</t>
  </si>
  <si>
    <t>FIN DEL INFORME DE  ENSAYO</t>
  </si>
  <si>
    <t xml:space="preserve">Los resultados presentados corresponden únicamente a la muestra sometida a ensayo. Este informe no puede ser reproducido en su totalidad ni parcialmente, sin la autorización escrita del laboratorio  de Calidad de suelos  Asfaltos y pavimentos de la UAERMV. </t>
  </si>
  <si>
    <t>Laboratorio de calidad de suelos Asfaltos y pavimentos de la UAERMV 
Sede de Producción Parque Minero Industrial El Mochuelo Kilometro 3 vía Pasquilla localidad Ciudad Bolívar, Bogotá D.C. - Colombia
Tel: 3779555 Ext. 1145   E- mail: p.laboratorio@umv.gov.co</t>
  </si>
  <si>
    <t>MARCA</t>
  </si>
  <si>
    <t>TEQUENDAMA</t>
  </si>
  <si>
    <t>ASENTAMIENTO (mm)</t>
  </si>
  <si>
    <t>DENSIDAD</t>
  </si>
  <si>
    <t>AGREGADOS</t>
  </si>
  <si>
    <t>%</t>
  </si>
  <si>
    <t>HUMEDAD %</t>
  </si>
  <si>
    <t>ABSORCION %</t>
  </si>
  <si>
    <t>MASA CORREGIDA * HUMEDAD (kg)</t>
  </si>
  <si>
    <t>AGUA RETENIDA</t>
  </si>
  <si>
    <t xml:space="preserve">CEMENTO </t>
  </si>
  <si>
    <t>AGUA</t>
  </si>
  <si>
    <r>
      <t>I</t>
    </r>
    <r>
      <rPr>
        <b/>
        <vertAlign val="subscript"/>
        <sz val="8"/>
        <rFont val="Arial"/>
        <family val="2"/>
      </rPr>
      <t>C</t>
    </r>
  </si>
  <si>
    <r>
      <t>I</t>
    </r>
    <r>
      <rPr>
        <vertAlign val="subscript"/>
        <sz val="8"/>
        <rFont val="Arial"/>
        <family val="2"/>
      </rPr>
      <t xml:space="preserve">C </t>
    </r>
    <r>
      <rPr>
        <sz val="8"/>
        <rFont val="Arial"/>
        <family val="2"/>
      </rPr>
      <t>&lt; 0.5</t>
    </r>
  </si>
  <si>
    <r>
      <t>0.5 &lt; I</t>
    </r>
    <r>
      <rPr>
        <vertAlign val="subscript"/>
        <sz val="8"/>
        <rFont val="Arial"/>
        <family val="2"/>
      </rPr>
      <t xml:space="preserve">C </t>
    </r>
    <r>
      <rPr>
        <sz val="8"/>
        <rFont val="Arial"/>
        <family val="2"/>
      </rPr>
      <t>&lt; 0.75</t>
    </r>
    <r>
      <rPr>
        <sz val="10"/>
        <rFont val="Arial"/>
        <family val="2"/>
      </rPr>
      <t/>
    </r>
  </si>
  <si>
    <r>
      <t>0.75 &lt; I</t>
    </r>
    <r>
      <rPr>
        <vertAlign val="subscript"/>
        <sz val="8"/>
        <rFont val="Arial"/>
        <family val="2"/>
      </rPr>
      <t xml:space="preserve">C </t>
    </r>
    <r>
      <rPr>
        <sz val="8"/>
        <rFont val="Arial"/>
        <family val="2"/>
      </rPr>
      <t>&lt; 1</t>
    </r>
    <r>
      <rPr>
        <sz val="10"/>
        <rFont val="Arial"/>
        <family val="2"/>
      </rPr>
      <t/>
    </r>
  </si>
  <si>
    <r>
      <t>I</t>
    </r>
    <r>
      <rPr>
        <vertAlign val="subscript"/>
        <sz val="8"/>
        <rFont val="Arial"/>
        <family val="2"/>
      </rPr>
      <t xml:space="preserve">C </t>
    </r>
    <r>
      <rPr>
        <sz val="8"/>
        <rFont val="Arial"/>
        <family val="2"/>
      </rPr>
      <t>&lt; 0.8</t>
    </r>
    <r>
      <rPr>
        <sz val="10"/>
        <rFont val="Arial"/>
        <family val="2"/>
      </rPr>
      <t/>
    </r>
  </si>
  <si>
    <t>PORCIONES EN VOLUMEN POR METRO CUBICO DE CONCRETO</t>
  </si>
  <si>
    <r>
      <t>m</t>
    </r>
    <r>
      <rPr>
        <vertAlign val="superscript"/>
        <sz val="8"/>
        <rFont val="Arial"/>
        <family val="2"/>
      </rPr>
      <t>3</t>
    </r>
  </si>
  <si>
    <t>Volumen corregido</t>
  </si>
  <si>
    <t>kg</t>
  </si>
  <si>
    <t>Contenido de aire incluido</t>
  </si>
  <si>
    <t>Agregado en peso</t>
  </si>
  <si>
    <r>
      <t>kg/m</t>
    </r>
    <r>
      <rPr>
        <vertAlign val="superscript"/>
        <sz val="8"/>
        <rFont val="Arial"/>
        <family val="2"/>
      </rPr>
      <t>3</t>
    </r>
  </si>
  <si>
    <t>Masa Unitaria suelta</t>
  </si>
  <si>
    <t>FINO</t>
  </si>
  <si>
    <t>GRUESO</t>
  </si>
  <si>
    <t>Unidades</t>
  </si>
  <si>
    <t>AGREGADO</t>
  </si>
  <si>
    <t>EUCON MR 2250 (kg/l)</t>
  </si>
  <si>
    <t>PLASTOL 7000 (kg/l)</t>
  </si>
  <si>
    <t>TIPO</t>
  </si>
  <si>
    <t>T2-T3</t>
  </si>
  <si>
    <t>CARACTERISTICA</t>
  </si>
  <si>
    <t>UNIDADES</t>
  </si>
  <si>
    <t>FORMULA DE TRABAJO (FT)</t>
  </si>
  <si>
    <t>RESULTADO</t>
  </si>
  <si>
    <t>TOLERANCIA</t>
  </si>
  <si>
    <t>MAX</t>
  </si>
  <si>
    <t xml:space="preserve">NORMA DE ENSAYO </t>
  </si>
  <si>
    <t>TIPO I (UG)</t>
  </si>
  <si>
    <t>-</t>
  </si>
  <si>
    <t>N.A.</t>
  </si>
  <si>
    <t>INV-E-414-13</t>
  </si>
  <si>
    <t>INV-E-411-13</t>
  </si>
  <si>
    <t>PÓRTLAN</t>
  </si>
  <si>
    <t xml:space="preserve">ASENTAMIENTO     </t>
  </si>
  <si>
    <t>RESISTENCIA PROMEDIO</t>
  </si>
  <si>
    <t>INV-E-410-13</t>
  </si>
  <si>
    <t>UNIDAD</t>
  </si>
  <si>
    <t>MIN.</t>
  </si>
  <si>
    <t>AGREGADO FINO</t>
  </si>
  <si>
    <t>AGREGADO GRUESO</t>
  </si>
  <si>
    <r>
      <t>DENSIDAD kg/m</t>
    </r>
    <r>
      <rPr>
        <b/>
        <vertAlign val="superscript"/>
        <sz val="6"/>
        <rFont val="Arial"/>
        <family val="2"/>
      </rPr>
      <t>3</t>
    </r>
  </si>
  <si>
    <r>
      <t>VOLUMEN  m</t>
    </r>
    <r>
      <rPr>
        <b/>
        <vertAlign val="superscript"/>
        <sz val="6"/>
        <rFont val="Arial"/>
        <family val="2"/>
      </rPr>
      <t>3</t>
    </r>
  </si>
  <si>
    <t>RECETA PARA MEZCLAS DE LABORATORIO</t>
  </si>
  <si>
    <t>PROYECTO:</t>
  </si>
  <si>
    <t>MEZCLA No.: 1</t>
  </si>
  <si>
    <t>FECHA: 14/08/2018</t>
  </si>
  <si>
    <r>
      <t>DESCRIPCION PROYECTO:</t>
    </r>
    <r>
      <rPr>
        <sz val="12"/>
        <rFont val="Times New Roman"/>
        <family val="1"/>
      </rPr>
      <t xml:space="preserve"> </t>
    </r>
  </si>
  <si>
    <t>CONCRETO 4.3 MPa
Asentamiento 6"</t>
  </si>
  <si>
    <r>
      <t>Resistencia Especificada (kg/cm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>):</t>
    </r>
  </si>
  <si>
    <t>Asentamiento de Diseño (mm):</t>
  </si>
  <si>
    <t>Fecha de elaboración de la mezcla:</t>
  </si>
  <si>
    <t>Contenido de Aire esperado (%):</t>
  </si>
  <si>
    <t>Volumen a mezclar (litros):</t>
  </si>
  <si>
    <t>MATERIAL</t>
  </si>
  <si>
    <t>PROCEDENCIA</t>
  </si>
  <si>
    <t>VOLUMEN</t>
  </si>
  <si>
    <t>PESO SECO</t>
  </si>
  <si>
    <t>PESO</t>
  </si>
  <si>
    <t>HUMEDAD</t>
  </si>
  <si>
    <t>ABSORCION</t>
  </si>
  <si>
    <t>PESO CORREGIDO</t>
  </si>
  <si>
    <r>
      <t>g/cm</t>
    </r>
    <r>
      <rPr>
        <vertAlign val="superscript"/>
        <sz val="12"/>
        <rFont val="Times New Roman"/>
        <family val="1"/>
      </rPr>
      <t>3</t>
    </r>
  </si>
  <si>
    <t>litros</t>
  </si>
  <si>
    <t>MEZCLA</t>
  </si>
  <si>
    <r>
      <t>LIBRE</t>
    </r>
    <r>
      <rPr>
        <sz val="10"/>
        <rFont val="Times New Roman"/>
        <family val="1"/>
      </rPr>
      <t>, %</t>
    </r>
  </si>
  <si>
    <r>
      <t>MEZCLA</t>
    </r>
    <r>
      <rPr>
        <sz val="10"/>
        <rFont val="Times New Roman"/>
        <family val="1"/>
      </rPr>
      <t/>
    </r>
  </si>
  <si>
    <t>CEMENTO 1</t>
  </si>
  <si>
    <t>Tequendama</t>
  </si>
  <si>
    <t>CEMENTO 2</t>
  </si>
  <si>
    <t>CEMENTO 3</t>
  </si>
  <si>
    <t>Potable</t>
  </si>
  <si>
    <t xml:space="preserve">ARENA1 </t>
  </si>
  <si>
    <t>Arena Cocuy</t>
  </si>
  <si>
    <t>ARENA2</t>
  </si>
  <si>
    <t>GRAVA 1</t>
  </si>
  <si>
    <t>Grava Cocuy</t>
  </si>
  <si>
    <t>GRAVA 2</t>
  </si>
  <si>
    <t>ADITIVO 1</t>
  </si>
  <si>
    <t>Eucon MR 2250</t>
  </si>
  <si>
    <t>g</t>
  </si>
  <si>
    <t>ADITIVO 2</t>
  </si>
  <si>
    <t>Plastol 7000</t>
  </si>
  <si>
    <t>ADITIVO 3</t>
  </si>
  <si>
    <t>Accelguard 25</t>
  </si>
  <si>
    <t>ADITIVO 4</t>
  </si>
  <si>
    <t>TOTAL</t>
  </si>
  <si>
    <t xml:space="preserve">Temperatura Ambiente durante el mezclado (°C): </t>
  </si>
  <si>
    <t xml:space="preserve">Relación agua-cemento inicial: </t>
  </si>
  <si>
    <t xml:space="preserve">Adición (Reducción) Aditivo 2 (g): </t>
  </si>
  <si>
    <t xml:space="preserve">Rendimiento (Peso Unitario Real / Peso UnitarioTeórico): </t>
  </si>
  <si>
    <t xml:space="preserve">Relación agua-cemento final: </t>
  </si>
  <si>
    <t xml:space="preserve">Adición (Reducción) Aditivo 3 (g): </t>
  </si>
  <si>
    <t xml:space="preserve">Adición (Reducción)
 Agua (g): </t>
  </si>
  <si>
    <t xml:space="preserve">Adición (Reducción) Aditivo 1 (g): </t>
  </si>
  <si>
    <t xml:space="preserve">Adición (Reducción) Aditivo 4 (g): </t>
  </si>
  <si>
    <t>ENSAYOS EN ESTADO FRESCO</t>
  </si>
  <si>
    <t>ENSAYOS EN ESTADO ENDURECIDO</t>
  </si>
  <si>
    <t>Tiempo (horas)</t>
  </si>
  <si>
    <t>Resultado</t>
  </si>
  <si>
    <t>Ensayo</t>
  </si>
  <si>
    <t>Inicial (0)</t>
  </si>
  <si>
    <t>Fraguado Inicial (hh:mm)</t>
  </si>
  <si>
    <r>
      <t>Peso Unitario (kg/m</t>
    </r>
    <r>
      <rPr>
        <b/>
        <vertAlign val="superscript"/>
        <sz val="10"/>
        <rFont val="Times New Roman"/>
        <family val="1"/>
      </rPr>
      <t>3</t>
    </r>
    <r>
      <rPr>
        <b/>
        <sz val="10"/>
        <rFont val="Times New Roman"/>
        <family val="1"/>
      </rPr>
      <t>)</t>
    </r>
  </si>
  <si>
    <t>Fraguado Final (hh:mm)</t>
  </si>
  <si>
    <t>Otro</t>
  </si>
  <si>
    <t>Contenido de Aire (%)</t>
  </si>
  <si>
    <t>Temperatura Mezcla (°C)</t>
  </si>
  <si>
    <t>Tiempo en Embudo</t>
  </si>
  <si>
    <r>
      <t>RESISTENCIA A TRACCION (kg/cm</t>
    </r>
    <r>
      <rPr>
        <b/>
        <vertAlign val="superscript"/>
        <sz val="10"/>
        <rFont val="Times New Roman"/>
        <family val="1"/>
      </rPr>
      <t>2</t>
    </r>
    <r>
      <rPr>
        <b/>
        <sz val="10"/>
        <rFont val="Times New Roman"/>
        <family val="1"/>
      </rPr>
      <t>)</t>
    </r>
  </si>
  <si>
    <r>
      <t>RESISTENCIA A FLEXION (kg/cm</t>
    </r>
    <r>
      <rPr>
        <b/>
        <vertAlign val="superscript"/>
        <sz val="10"/>
        <rFont val="Times New Roman"/>
        <family val="1"/>
      </rPr>
      <t>2</t>
    </r>
    <r>
      <rPr>
        <b/>
        <sz val="10"/>
        <rFont val="Times New Roman"/>
        <family val="1"/>
      </rPr>
      <t>)</t>
    </r>
  </si>
  <si>
    <r>
      <t>RESISTENCIA A COMPRESION (kg/cm</t>
    </r>
    <r>
      <rPr>
        <b/>
        <vertAlign val="superscript"/>
        <sz val="9"/>
        <rFont val="Times New Roman"/>
        <family val="1"/>
      </rPr>
      <t>2</t>
    </r>
    <r>
      <rPr>
        <b/>
        <sz val="9"/>
        <rFont val="Times New Roman"/>
        <family val="1"/>
      </rPr>
      <t>)</t>
    </r>
  </si>
  <si>
    <t>Edad (días)</t>
  </si>
  <si>
    <t>Observación</t>
  </si>
  <si>
    <t>Otra (           )</t>
  </si>
  <si>
    <r>
      <t>OBSERVACIONES:</t>
    </r>
    <r>
      <rPr>
        <sz val="10"/>
        <rFont val="Times New Roman"/>
        <family val="1"/>
      </rPr>
      <t xml:space="preserve"> 
</t>
    </r>
  </si>
  <si>
    <r>
      <t>RESUMEN AJUSTES:</t>
    </r>
    <r>
      <rPr>
        <sz val="10"/>
        <rFont val="Times New Roman"/>
        <family val="1"/>
      </rPr>
      <t xml:space="preserve"> </t>
    </r>
  </si>
  <si>
    <t xml:space="preserve"> - </t>
  </si>
  <si>
    <t>EJECUTO VERIFICACION:</t>
  </si>
  <si>
    <t>REVISO:</t>
  </si>
  <si>
    <t>Luis Eduardo Alzate</t>
  </si>
  <si>
    <t>Luis Enrique Jaramillo Peña</t>
  </si>
  <si>
    <t>Laboratorista Concretos Toxement</t>
  </si>
  <si>
    <t>Director Comercial Concretos</t>
  </si>
  <si>
    <t>ACELGUARD 25 (kg/l)</t>
  </si>
  <si>
    <t>--</t>
  </si>
  <si>
    <t>kg/m3</t>
  </si>
  <si>
    <t>NOMBRES</t>
  </si>
  <si>
    <t>CARGO</t>
  </si>
  <si>
    <t>FIRMAS</t>
  </si>
  <si>
    <t>CHAPARRO CARLOS</t>
  </si>
  <si>
    <t>Laboratorista</t>
  </si>
  <si>
    <t>CORDOBA ALEXANDER</t>
  </si>
  <si>
    <t>CRISTANCHO VICTOR</t>
  </si>
  <si>
    <t>DIAZ CESAR</t>
  </si>
  <si>
    <t>FLOREZ KAREN</t>
  </si>
  <si>
    <t>GALVIS DAVID</t>
  </si>
  <si>
    <t>MANCILLA EDGAR</t>
  </si>
  <si>
    <t>OSPINA JUAN GABRIEL</t>
  </si>
  <si>
    <t>SUAREZ  WILLIAM</t>
  </si>
  <si>
    <t>YARA FABIAN</t>
  </si>
  <si>
    <t>RINCON SATURNINO</t>
  </si>
  <si>
    <t>Coordinador Operativo</t>
  </si>
  <si>
    <t>ACHIARDI LEONARDO</t>
  </si>
  <si>
    <t>Auxiliar</t>
  </si>
  <si>
    <t>ALBARRACIN JAIRO</t>
  </si>
  <si>
    <t>ALMONACID JIMMY</t>
  </si>
  <si>
    <t>CANO LUIS EDUARDO</t>
  </si>
  <si>
    <t>GALVIS DANIEL</t>
  </si>
  <si>
    <t>GOMEZ LUIS CARLOS</t>
  </si>
  <si>
    <t xml:space="preserve">BLANCO SEGUNDO </t>
  </si>
  <si>
    <t>PATIÑO MARLON</t>
  </si>
  <si>
    <t>PRIETO YULY PAOLA</t>
  </si>
  <si>
    <t>SASTOQUE CINDY</t>
  </si>
  <si>
    <t>TEUTA DIEGO</t>
  </si>
  <si>
    <t>VARGAS RODOLFO</t>
  </si>
  <si>
    <t>VILLANUEVA BRAYAN</t>
  </si>
  <si>
    <t>Reviso</t>
  </si>
  <si>
    <t>ARIAS JENNIFER</t>
  </si>
  <si>
    <t>Analista  técnico</t>
  </si>
  <si>
    <t>ARIAS JEIMY</t>
  </si>
  <si>
    <t>Coordinador operativo</t>
  </si>
  <si>
    <t>Aprobó</t>
  </si>
  <si>
    <t>GAVIRIA SONIA</t>
  </si>
  <si>
    <t>Líder del laboratorio</t>
  </si>
  <si>
    <t>RIVERA MERCY</t>
  </si>
  <si>
    <t>Líder de acreditación</t>
  </si>
  <si>
    <t>Analista  administrativo</t>
  </si>
  <si>
    <t>Resistencia a la flexión (Modulo de rotura) promedio a los 07 días</t>
  </si>
  <si>
    <t>Resistencia a la tracción indirecta a los 28 días, % mínimo de la resistencia a la flexión a los 07 días</t>
  </si>
  <si>
    <t>Absorción</t>
  </si>
  <si>
    <t>CÓDIGO: GLAB-FM-087</t>
  </si>
  <si>
    <t xml:space="preserve">FÓRMULA DE TRABAJO (DISEÑO DE CONCRETO) </t>
  </si>
  <si>
    <t>MPa</t>
  </si>
  <si>
    <t>DENOMINACIÓN</t>
  </si>
  <si>
    <t>CRITERIOS DE DISEÑO  DE LA MEZCLA DE CONCRETO HIDRAÚLICO - TABLA 600,6</t>
  </si>
  <si>
    <t>Contenido mínimo de cemento</t>
  </si>
  <si>
    <t>Relación ponderal agua/cemento, máximo</t>
  </si>
  <si>
    <t>Tamaño máximo</t>
  </si>
  <si>
    <t>Gravedad específica (sss)</t>
  </si>
  <si>
    <t>Humedad natural</t>
  </si>
  <si>
    <t>Modulo de finura</t>
  </si>
  <si>
    <r>
      <t>CANTIDAD 
kg*m</t>
    </r>
    <r>
      <rPr>
        <b/>
        <vertAlign val="superscript"/>
        <sz val="6"/>
        <rFont val="Arial"/>
        <family val="2"/>
      </rPr>
      <t>3</t>
    </r>
  </si>
  <si>
    <t>% A utilizar</t>
  </si>
  <si>
    <t>GRANULOMETRÍA</t>
  </si>
  <si>
    <t>DOSIFICACIÓN SEGÚN MÉTODO GRÁFICO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</si>
  <si>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</si>
  <si>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ESPECIFICACIÓN TÉCNICA IDU</t>
  </si>
  <si>
    <t xml:space="preserve">INFORME DE ENSAYO
FÓRMULA DE TRABAJO (DISEÑO DE CONCRETO) </t>
  </si>
  <si>
    <t>in</t>
  </si>
  <si>
    <t>Paginas</t>
  </si>
  <si>
    <t>Pagina</t>
  </si>
  <si>
    <t>de</t>
  </si>
  <si>
    <t>Pagina xx de xx</t>
  </si>
  <si>
    <t xml:space="preserve">Fecha de ejecución: </t>
  </si>
  <si>
    <t>VERSIÓN: 5</t>
  </si>
  <si>
    <t>FECHA DE APLICACIÓN: DICIEMBRE 2022</t>
  </si>
  <si>
    <t>CATEGORÍA DE TRÁNSITO</t>
  </si>
  <si>
    <t>DISEÑO PARA MEZCLA DE CONCRETO MR-43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</si>
</sst>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0.0"/>
    <numFmt numFmtId="166" formatCode="0.000"/>
    <numFmt numFmtId="167" formatCode="yyyy\-mm\-dd;@"/>
  </numFmts>
  <fonts count="6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rgb="FFFF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6"/>
      <name val="Arial"/>
      <family val="2"/>
    </font>
    <font>
      <sz val="6"/>
      <color indexed="63"/>
      <name val="Arial"/>
      <family val="2"/>
    </font>
    <font>
      <sz val="7"/>
      <color indexed="63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b/>
      <sz val="9"/>
      <name val="Arial"/>
      <family val="2"/>
    </font>
    <font>
      <sz val="9"/>
      <color indexed="63"/>
      <name val="Arial"/>
      <family val="2"/>
    </font>
    <font>
      <sz val="9"/>
      <color theme="1" tint="0.499984740745262"/>
      <name val="Arial"/>
      <family val="2"/>
    </font>
    <font>
      <b/>
      <sz val="9"/>
      <color indexed="63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color theme="1" tint="0.499984740745262"/>
      <name val="Arial"/>
      <family val="2"/>
    </font>
    <font>
      <sz val="7"/>
      <color theme="0" tint="-0.499984740745262"/>
      <name val="Arial"/>
      <family val="2"/>
    </font>
    <font>
      <vertAlign val="superscript"/>
      <sz val="8"/>
      <name val="Arial"/>
      <family val="2"/>
    </font>
    <font>
      <b/>
      <vertAlign val="subscript"/>
      <sz val="8"/>
      <name val="Arial"/>
      <family val="2"/>
    </font>
    <font>
      <vertAlign val="subscript"/>
      <sz val="8"/>
      <name val="Arial"/>
      <family val="2"/>
    </font>
    <font>
      <sz val="10"/>
      <color rgb="FFFF0000"/>
      <name val="Arial"/>
      <family val="2"/>
    </font>
    <font>
      <b/>
      <sz val="6"/>
      <name val="Arial"/>
      <family val="2"/>
    </font>
    <font>
      <b/>
      <vertAlign val="superscript"/>
      <sz val="6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indexed="55"/>
      <name val="Times New Roman"/>
      <family val="1"/>
    </font>
    <font>
      <sz val="12"/>
      <color indexed="55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vertAlign val="superscript"/>
      <sz val="12"/>
      <name val="Times New Roman"/>
      <family val="1"/>
    </font>
    <font>
      <vertAlign val="superscript"/>
      <sz val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b/>
      <vertAlign val="superscript"/>
      <sz val="10"/>
      <name val="Times New Roman"/>
      <family val="1"/>
    </font>
    <font>
      <b/>
      <sz val="10"/>
      <color indexed="55"/>
      <name val="Times New Roman"/>
      <family val="1"/>
    </font>
    <font>
      <b/>
      <sz val="9"/>
      <name val="Times New Roman"/>
      <family val="1"/>
    </font>
    <font>
      <b/>
      <vertAlign val="superscript"/>
      <sz val="9"/>
      <name val="Times New Roman"/>
      <family val="1"/>
    </font>
    <font>
      <b/>
      <sz val="11"/>
      <name val="Arial"/>
      <family val="2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theme="0" tint="-0.499984740745262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i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fgColor theme="0" tint="-0.14996795556505021"/>
        <bgColor indexed="65"/>
      </patternFill>
    </fill>
  </fills>
  <borders count="1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theme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dashed">
        <color theme="0" tint="-0.14996795556505021"/>
      </right>
      <top style="thin">
        <color indexed="64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thin">
        <color indexed="64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thin">
        <color indexed="64"/>
      </right>
      <top style="thin">
        <color indexed="64"/>
      </top>
      <bottom style="dashed">
        <color theme="0" tint="-0.14996795556505021"/>
      </bottom>
      <diagonal/>
    </border>
    <border>
      <left style="thin">
        <color indexed="64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 style="dashed">
        <color theme="0" tint="-0.14996795556505021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6795556505021"/>
      </left>
      <right style="thin">
        <color indexed="64"/>
      </right>
      <top style="dashed">
        <color theme="0" tint="-0.14996795556505021"/>
      </top>
      <bottom style="thin">
        <color indexed="64"/>
      </bottom>
      <diagonal/>
    </border>
    <border>
      <left/>
      <right style="dashed">
        <color theme="0" tint="-0.24994659260841701"/>
      </right>
      <top/>
      <bottom style="thin">
        <color indexed="64"/>
      </bottom>
      <diagonal/>
    </border>
    <border>
      <left/>
      <right style="dashed">
        <color theme="0" tint="-0.14996795556505021"/>
      </right>
      <top style="thin">
        <color indexed="64"/>
      </top>
      <bottom style="dashed">
        <color theme="0" tint="-0.14996795556505021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 style="thin">
        <color indexed="64"/>
      </top>
      <bottom style="thin">
        <color indexed="64"/>
      </bottom>
      <diagonal/>
    </border>
    <border>
      <left style="dashed">
        <color theme="0" tint="-0.14996795556505021"/>
      </left>
      <right/>
      <top style="thin">
        <color indexed="64"/>
      </top>
      <bottom style="dashed">
        <color theme="0" tint="-0.14996795556505021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thin">
        <color theme="1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 style="thin">
        <color theme="1"/>
      </right>
      <top style="thin">
        <color indexed="64"/>
      </top>
      <bottom/>
      <diagonal/>
    </border>
    <border>
      <left style="dashed">
        <color theme="0" tint="-0.14996795556505021"/>
      </left>
      <right style="thin">
        <color theme="1"/>
      </right>
      <top/>
      <bottom/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/>
      <diagonal/>
    </border>
    <border>
      <left style="dashed">
        <color theme="0" tint="-0.14996795556505021"/>
      </left>
      <right style="thin">
        <color indexed="64"/>
      </right>
      <top style="dashed">
        <color theme="0" tint="-0.14996795556505021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ashed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dashed">
        <color theme="0" tint="-0.14996795556505021"/>
      </right>
      <top style="dashed">
        <color theme="0" tint="-0.14996795556505021"/>
      </top>
      <bottom/>
      <diagonal/>
    </border>
  </borders>
  <cellStyleXfs count="1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0" fillId="0" borderId="0"/>
    <xf numFmtId="0" fontId="11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59" fillId="0" borderId="0"/>
    <xf numFmtId="0" fontId="2" fillId="0" borderId="0"/>
  </cellStyleXfs>
  <cellXfs count="703">
    <xf numFmtId="0" fontId="0" fillId="0" borderId="0" xfId="0"/>
    <xf numFmtId="0" fontId="2" fillId="2" borderId="0" xfId="1" applyFill="1"/>
    <xf numFmtId="0" fontId="2" fillId="0" borderId="0" xfId="2"/>
    <xf numFmtId="164" fontId="2" fillId="0" borderId="0" xfId="2" applyNumberFormat="1"/>
    <xf numFmtId="164" fontId="2" fillId="0" borderId="0" xfId="2" applyNumberFormat="1" applyAlignment="1">
      <alignment horizontal="center"/>
    </xf>
    <xf numFmtId="0" fontId="0" fillId="2" borderId="0" xfId="1" applyFont="1" applyFill="1"/>
    <xf numFmtId="0" fontId="2" fillId="2" borderId="0" xfId="1" applyFill="1" applyAlignment="1">
      <alignment horizontal="center"/>
    </xf>
    <xf numFmtId="0" fontId="0" fillId="2" borderId="0" xfId="1" applyFont="1" applyFill="1" applyAlignment="1">
      <alignment horizontal="center"/>
    </xf>
    <xf numFmtId="0" fontId="2" fillId="2" borderId="0" xfId="1" applyFill="1" applyAlignment="1">
      <alignment wrapText="1"/>
    </xf>
    <xf numFmtId="0" fontId="2" fillId="2" borderId="0" xfId="1" applyFill="1" applyAlignment="1">
      <alignment horizontal="center" wrapText="1"/>
    </xf>
    <xf numFmtId="165" fontId="5" fillId="2" borderId="0" xfId="1" applyNumberFormat="1" applyFont="1" applyFill="1" applyAlignment="1">
      <alignment horizontal="center"/>
    </xf>
    <xf numFmtId="49" fontId="2" fillId="2" borderId="18" xfId="2" applyNumberFormat="1" applyFill="1" applyBorder="1" applyAlignment="1">
      <alignment horizontal="center"/>
    </xf>
    <xf numFmtId="165" fontId="2" fillId="0" borderId="0" xfId="2" applyNumberFormat="1" applyAlignment="1">
      <alignment horizontal="center"/>
    </xf>
    <xf numFmtId="165" fontId="2" fillId="2" borderId="19" xfId="3" applyNumberFormat="1" applyFill="1" applyBorder="1" applyAlignment="1">
      <alignment horizontal="center"/>
    </xf>
    <xf numFmtId="165" fontId="6" fillId="0" borderId="9" xfId="4" applyNumberFormat="1" applyFont="1" applyBorder="1" applyAlignment="1">
      <alignment horizontal="center"/>
    </xf>
    <xf numFmtId="0" fontId="4" fillId="2" borderId="0" xfId="1" applyFont="1" applyFill="1" applyAlignment="1">
      <alignment horizontal="center"/>
    </xf>
    <xf numFmtId="2" fontId="2" fillId="2" borderId="0" xfId="1" applyNumberFormat="1" applyFill="1" applyAlignment="1">
      <alignment horizontal="center" wrapText="1"/>
    </xf>
    <xf numFmtId="49" fontId="0" fillId="2" borderId="18" xfId="2" applyNumberFormat="1" applyFont="1" applyFill="1" applyBorder="1" applyAlignment="1">
      <alignment horizontal="center"/>
    </xf>
    <xf numFmtId="1" fontId="4" fillId="2" borderId="0" xfId="1" applyNumberFormat="1" applyFont="1" applyFill="1" applyAlignment="1">
      <alignment horizontal="center"/>
    </xf>
    <xf numFmtId="1" fontId="2" fillId="2" borderId="0" xfId="1" applyNumberFormat="1" applyFill="1" applyAlignment="1">
      <alignment horizontal="center"/>
    </xf>
    <xf numFmtId="165" fontId="0" fillId="2" borderId="19" xfId="3" quotePrefix="1" applyNumberFormat="1" applyFont="1" applyFill="1" applyBorder="1" applyAlignment="1">
      <alignment horizontal="center"/>
    </xf>
    <xf numFmtId="0" fontId="2" fillId="0" borderId="0" xfId="2" applyAlignment="1">
      <alignment horizontal="center"/>
    </xf>
    <xf numFmtId="0" fontId="5" fillId="2" borderId="0" xfId="1" applyFont="1" applyFill="1"/>
    <xf numFmtId="0" fontId="2" fillId="2" borderId="0" xfId="1" applyFill="1" applyBorder="1"/>
    <xf numFmtId="2" fontId="5" fillId="2" borderId="0" xfId="1" applyNumberFormat="1" applyFont="1" applyFill="1" applyAlignment="1">
      <alignment horizontal="center"/>
    </xf>
    <xf numFmtId="165" fontId="5" fillId="2" borderId="0" xfId="1" applyNumberFormat="1" applyFont="1" applyFill="1"/>
    <xf numFmtId="1" fontId="5" fillId="2" borderId="0" xfId="1" applyNumberFormat="1" applyFont="1" applyFill="1"/>
    <xf numFmtId="0" fontId="7" fillId="0" borderId="25" xfId="5" applyFont="1" applyBorder="1"/>
    <xf numFmtId="0" fontId="7" fillId="0" borderId="23" xfId="5" applyFont="1" applyBorder="1"/>
    <xf numFmtId="0" fontId="9" fillId="0" borderId="0" xfId="6"/>
    <xf numFmtId="0" fontId="7" fillId="0" borderId="26" xfId="5" applyFont="1" applyBorder="1"/>
    <xf numFmtId="0" fontId="7" fillId="0" borderId="0" xfId="5" applyFont="1" applyBorder="1"/>
    <xf numFmtId="0" fontId="7" fillId="0" borderId="28" xfId="5" applyFont="1" applyBorder="1"/>
    <xf numFmtId="0" fontId="14" fillId="0" borderId="20" xfId="5" applyFont="1" applyBorder="1"/>
    <xf numFmtId="0" fontId="14" fillId="0" borderId="0" xfId="5" applyFont="1" applyBorder="1"/>
    <xf numFmtId="0" fontId="15" fillId="0" borderId="0" xfId="5" applyFont="1" applyBorder="1" applyAlignment="1">
      <alignment horizontal="centerContinuous" vertical="center"/>
    </xf>
    <xf numFmtId="0" fontId="16" fillId="0" borderId="0" xfId="5" applyFont="1" applyBorder="1" applyAlignment="1">
      <alignment horizontal="centerContinuous" vertical="center"/>
    </xf>
    <xf numFmtId="0" fontId="4" fillId="0" borderId="0" xfId="5" applyFont="1" applyBorder="1" applyAlignment="1">
      <alignment vertical="center"/>
    </xf>
    <xf numFmtId="0" fontId="5" fillId="0" borderId="0" xfId="5" applyFont="1" applyBorder="1" applyAlignment="1">
      <alignment vertical="center"/>
    </xf>
    <xf numFmtId="0" fontId="5" fillId="0" borderId="0" xfId="5" applyFont="1" applyBorder="1" applyAlignment="1" applyProtection="1">
      <alignment horizontal="center" vertical="center"/>
      <protection locked="0"/>
    </xf>
    <xf numFmtId="0" fontId="5" fillId="0" borderId="0" xfId="5" applyFont="1" applyBorder="1" applyAlignment="1">
      <alignment horizontal="center" vertical="center"/>
    </xf>
    <xf numFmtId="0" fontId="19" fillId="0" borderId="42" xfId="5" applyFont="1" applyBorder="1" applyAlignment="1">
      <alignment horizontal="center"/>
    </xf>
    <xf numFmtId="0" fontId="19" fillId="0" borderId="43" xfId="5" applyFont="1" applyBorder="1" applyAlignment="1">
      <alignment horizontal="center"/>
    </xf>
    <xf numFmtId="0" fontId="7" fillId="0" borderId="44" xfId="5" applyFont="1" applyBorder="1"/>
    <xf numFmtId="165" fontId="18" fillId="3" borderId="42" xfId="5" applyNumberFormat="1" applyFont="1" applyFill="1" applyBorder="1" applyAlignment="1">
      <alignment horizontal="center"/>
    </xf>
    <xf numFmtId="165" fontId="18" fillId="3" borderId="44" xfId="5" applyNumberFormat="1" applyFont="1" applyFill="1" applyBorder="1" applyAlignment="1">
      <alignment horizontal="center"/>
    </xf>
    <xf numFmtId="1" fontId="20" fillId="0" borderId="43" xfId="5" applyNumberFormat="1" applyFont="1" applyBorder="1" applyAlignment="1">
      <alignment horizontal="center"/>
    </xf>
    <xf numFmtId="16" fontId="19" fillId="0" borderId="45" xfId="5" applyNumberFormat="1" applyFont="1" applyBorder="1" applyAlignment="1">
      <alignment horizontal="center"/>
    </xf>
    <xf numFmtId="0" fontId="19" fillId="0" borderId="46" xfId="5" applyFont="1" applyBorder="1" applyAlignment="1">
      <alignment horizontal="center"/>
    </xf>
    <xf numFmtId="0" fontId="7" fillId="0" borderId="47" xfId="5" applyFont="1" applyBorder="1"/>
    <xf numFmtId="165" fontId="18" fillId="3" borderId="45" xfId="5" applyNumberFormat="1" applyFont="1" applyFill="1" applyBorder="1" applyAlignment="1">
      <alignment horizontal="center"/>
    </xf>
    <xf numFmtId="0" fontId="19" fillId="0" borderId="45" xfId="5" applyFont="1" applyBorder="1" applyAlignment="1">
      <alignment horizontal="center"/>
    </xf>
    <xf numFmtId="2" fontId="19" fillId="0" borderId="46" xfId="5" applyNumberFormat="1" applyFont="1" applyBorder="1" applyAlignment="1">
      <alignment horizontal="center"/>
    </xf>
    <xf numFmtId="166" fontId="19" fillId="0" borderId="46" xfId="5" applyNumberFormat="1" applyFont="1" applyBorder="1" applyAlignment="1">
      <alignment horizontal="center"/>
    </xf>
    <xf numFmtId="0" fontId="7" fillId="0" borderId="31" xfId="5" applyFont="1" applyBorder="1"/>
    <xf numFmtId="0" fontId="7" fillId="0" borderId="32" xfId="5" applyFont="1" applyBorder="1"/>
    <xf numFmtId="0" fontId="7" fillId="3" borderId="32" xfId="5" applyFont="1" applyFill="1" applyBorder="1" applyAlignment="1">
      <alignment horizontal="center"/>
    </xf>
    <xf numFmtId="0" fontId="7" fillId="0" borderId="33" xfId="5" applyFont="1" applyBorder="1"/>
    <xf numFmtId="0" fontId="7" fillId="0" borderId="34" xfId="5" applyFont="1" applyBorder="1"/>
    <xf numFmtId="165" fontId="7" fillId="3" borderId="0" xfId="5" applyNumberFormat="1" applyFont="1" applyFill="1" applyBorder="1" applyAlignment="1">
      <alignment horizontal="center"/>
    </xf>
    <xf numFmtId="0" fontId="7" fillId="0" borderId="35" xfId="5" applyFont="1" applyBorder="1"/>
    <xf numFmtId="0" fontId="7" fillId="3" borderId="0" xfId="5" applyFont="1" applyFill="1" applyBorder="1" applyAlignment="1"/>
    <xf numFmtId="0" fontId="7" fillId="3" borderId="0" xfId="5" applyFont="1" applyFill="1" applyBorder="1"/>
    <xf numFmtId="0" fontId="21" fillId="0" borderId="0" xfId="9" applyFont="1" applyBorder="1" applyAlignment="1">
      <alignment vertical="center"/>
    </xf>
    <xf numFmtId="0" fontId="21" fillId="0" borderId="35" xfId="9" applyFont="1" applyBorder="1" applyAlignment="1">
      <alignment horizontal="center"/>
    </xf>
    <xf numFmtId="0" fontId="22" fillId="0" borderId="0" xfId="9" applyFont="1" applyBorder="1" applyAlignment="1">
      <alignment horizontal="left" vertical="center"/>
    </xf>
    <xf numFmtId="0" fontId="7" fillId="3" borderId="35" xfId="5" applyFont="1" applyFill="1" applyBorder="1"/>
    <xf numFmtId="9" fontId="8" fillId="3" borderId="0" xfId="5" applyNumberFormat="1" applyFont="1" applyFill="1" applyBorder="1"/>
    <xf numFmtId="0" fontId="8" fillId="3" borderId="0" xfId="5" applyFont="1" applyFill="1" applyBorder="1"/>
    <xf numFmtId="0" fontId="16" fillId="0" borderId="36" xfId="5" applyFont="1" applyBorder="1" applyAlignment="1">
      <alignment horizontal="center" vertical="center" wrapText="1"/>
    </xf>
    <xf numFmtId="0" fontId="16" fillId="0" borderId="37" xfId="5" applyFont="1" applyBorder="1" applyAlignment="1">
      <alignment horizontal="center" vertical="center" wrapText="1"/>
    </xf>
    <xf numFmtId="0" fontId="21" fillId="6" borderId="0" xfId="6" applyFont="1" applyFill="1"/>
    <xf numFmtId="0" fontId="9" fillId="6" borderId="0" xfId="6" applyFill="1"/>
    <xf numFmtId="0" fontId="9" fillId="6" borderId="0" xfId="6" applyFill="1" applyAlignment="1">
      <alignment horizontal="center"/>
    </xf>
    <xf numFmtId="0" fontId="9" fillId="6" borderId="0" xfId="6" applyFill="1" applyBorder="1" applyAlignment="1">
      <alignment horizontal="center"/>
    </xf>
    <xf numFmtId="0" fontId="4" fillId="7" borderId="4" xfId="6" applyFont="1" applyFill="1" applyBorder="1" applyAlignment="1">
      <alignment horizontal="center"/>
    </xf>
    <xf numFmtId="0" fontId="5" fillId="0" borderId="8" xfId="6" applyFont="1" applyBorder="1" applyAlignment="1">
      <alignment horizontal="center"/>
    </xf>
    <xf numFmtId="0" fontId="5" fillId="0" borderId="13" xfId="6" applyFont="1" applyBorder="1" applyAlignment="1">
      <alignment horizontal="center"/>
    </xf>
    <xf numFmtId="0" fontId="9" fillId="0" borderId="0" xfId="6" applyAlignment="1">
      <alignment horizontal="center"/>
    </xf>
    <xf numFmtId="0" fontId="9" fillId="6" borderId="0" xfId="6" applyFill="1" applyAlignment="1">
      <alignment horizontal="center" vertical="center"/>
    </xf>
    <xf numFmtId="0" fontId="28" fillId="2" borderId="0" xfId="1" applyFont="1" applyFill="1"/>
    <xf numFmtId="0" fontId="28" fillId="2" borderId="0" xfId="1" applyFont="1" applyFill="1" applyAlignment="1">
      <alignment wrapText="1"/>
    </xf>
    <xf numFmtId="0" fontId="28" fillId="2" borderId="0" xfId="1" applyFont="1" applyFill="1" applyAlignment="1"/>
    <xf numFmtId="9" fontId="28" fillId="2" borderId="0" xfId="1" applyNumberFormat="1" applyFont="1" applyFill="1"/>
    <xf numFmtId="1" fontId="18" fillId="5" borderId="62" xfId="5" applyNumberFormat="1" applyFont="1" applyFill="1" applyBorder="1" applyAlignment="1">
      <alignment horizontal="center" vertical="center"/>
    </xf>
    <xf numFmtId="1" fontId="18" fillId="5" borderId="63" xfId="5" applyNumberFormat="1" applyFont="1" applyFill="1" applyBorder="1" applyAlignment="1">
      <alignment horizontal="center" vertical="center"/>
    </xf>
    <xf numFmtId="0" fontId="16" fillId="5" borderId="66" xfId="5" applyFont="1" applyFill="1" applyBorder="1" applyAlignment="1">
      <alignment horizontal="center" vertical="center" wrapText="1"/>
    </xf>
    <xf numFmtId="0" fontId="16" fillId="5" borderId="67" xfId="5" applyFont="1" applyFill="1" applyBorder="1" applyAlignment="1">
      <alignment horizontal="center" vertical="center" wrapText="1"/>
    </xf>
    <xf numFmtId="0" fontId="16" fillId="5" borderId="68" xfId="5" applyFont="1" applyFill="1" applyBorder="1" applyAlignment="1">
      <alignment horizontal="center" vertical="center" wrapText="1"/>
    </xf>
    <xf numFmtId="0" fontId="16" fillId="5" borderId="67" xfId="5" applyFont="1" applyFill="1" applyBorder="1" applyAlignment="1">
      <alignment vertical="center" wrapText="1"/>
    </xf>
    <xf numFmtId="0" fontId="4" fillId="3" borderId="0" xfId="6" applyFont="1" applyFill="1" applyBorder="1" applyAlignment="1">
      <alignment horizontal="center" vertical="center" wrapText="1"/>
    </xf>
    <xf numFmtId="0" fontId="4" fillId="3" borderId="0" xfId="6" applyFont="1" applyFill="1" applyBorder="1" applyAlignment="1">
      <alignment vertical="center" wrapText="1"/>
    </xf>
    <xf numFmtId="0" fontId="4" fillId="6" borderId="0" xfId="6" applyFont="1" applyFill="1" applyBorder="1"/>
    <xf numFmtId="0" fontId="9" fillId="0" borderId="77" xfId="6" applyFill="1" applyBorder="1"/>
    <xf numFmtId="0" fontId="9" fillId="0" borderId="78" xfId="6" applyFill="1" applyBorder="1"/>
    <xf numFmtId="0" fontId="9" fillId="0" borderId="79" xfId="6" applyFill="1" applyBorder="1"/>
    <xf numFmtId="0" fontId="9" fillId="0" borderId="3" xfId="6" applyFill="1" applyBorder="1"/>
    <xf numFmtId="0" fontId="9" fillId="0" borderId="0" xfId="6" applyFill="1" applyBorder="1"/>
    <xf numFmtId="0" fontId="9" fillId="0" borderId="0" xfId="6" applyFill="1"/>
    <xf numFmtId="0" fontId="9" fillId="0" borderId="80" xfId="6" applyFill="1" applyBorder="1"/>
    <xf numFmtId="0" fontId="35" fillId="0" borderId="81" xfId="6" applyFont="1" applyFill="1" applyBorder="1" applyAlignment="1">
      <alignment horizontal="center" vertical="top"/>
    </xf>
    <xf numFmtId="0" fontId="32" fillId="0" borderId="82" xfId="6" applyFont="1" applyFill="1" applyBorder="1" applyAlignment="1">
      <alignment horizontal="center" vertical="center" wrapText="1"/>
    </xf>
    <xf numFmtId="0" fontId="9" fillId="0" borderId="83" xfId="6" applyFill="1" applyBorder="1"/>
    <xf numFmtId="0" fontId="9" fillId="0" borderId="82" xfId="6" applyFill="1" applyBorder="1"/>
    <xf numFmtId="0" fontId="32" fillId="0" borderId="12" xfId="6" applyFont="1" applyFill="1" applyBorder="1" applyAlignment="1">
      <alignment horizontal="center" vertical="center" wrapText="1"/>
    </xf>
    <xf numFmtId="0" fontId="36" fillId="0" borderId="0" xfId="6" applyFont="1" applyFill="1" applyBorder="1" applyAlignment="1">
      <alignment horizontal="center" vertical="top"/>
    </xf>
    <xf numFmtId="0" fontId="31" fillId="0" borderId="0" xfId="6" applyFont="1" applyFill="1" applyBorder="1" applyAlignment="1">
      <alignment horizontal="center" vertical="center" wrapText="1"/>
    </xf>
    <xf numFmtId="0" fontId="32" fillId="0" borderId="0" xfId="6" applyFont="1" applyFill="1" applyBorder="1" applyAlignment="1">
      <alignment horizontal="center" vertical="center" wrapText="1"/>
    </xf>
    <xf numFmtId="0" fontId="32" fillId="0" borderId="54" xfId="6" quotePrefix="1" applyFont="1" applyFill="1" applyBorder="1" applyAlignment="1">
      <alignment horizontal="justify" vertical="center"/>
    </xf>
    <xf numFmtId="0" fontId="37" fillId="0" borderId="0" xfId="6" quotePrefix="1" applyFont="1" applyFill="1" applyBorder="1" applyAlignment="1">
      <alignment horizontal="left" vertical="center"/>
    </xf>
    <xf numFmtId="0" fontId="11" fillId="0" borderId="0" xfId="6" applyFont="1" applyFill="1" applyBorder="1"/>
    <xf numFmtId="0" fontId="11" fillId="0" borderId="0" xfId="6" applyFont="1" applyFill="1"/>
    <xf numFmtId="0" fontId="9" fillId="0" borderId="1" xfId="6" applyFill="1" applyBorder="1"/>
    <xf numFmtId="0" fontId="32" fillId="0" borderId="6" xfId="6" applyFont="1" applyFill="1" applyBorder="1" applyAlignment="1">
      <alignment horizontal="right"/>
    </xf>
    <xf numFmtId="0" fontId="37" fillId="0" borderId="20" xfId="6" applyFont="1" applyFill="1" applyBorder="1" applyAlignment="1">
      <alignment horizontal="center"/>
    </xf>
    <xf numFmtId="0" fontId="2" fillId="0" borderId="0" xfId="6" applyFont="1" applyFill="1" applyBorder="1"/>
    <xf numFmtId="0" fontId="32" fillId="0" borderId="0" xfId="6" applyFont="1" applyFill="1" applyBorder="1" applyAlignment="1">
      <alignment horizontal="right"/>
    </xf>
    <xf numFmtId="0" fontId="32" fillId="0" borderId="20" xfId="6" applyFont="1" applyFill="1" applyBorder="1" applyAlignment="1">
      <alignment horizontal="right"/>
    </xf>
    <xf numFmtId="0" fontId="9" fillId="0" borderId="6" xfId="6" applyFill="1" applyBorder="1"/>
    <xf numFmtId="0" fontId="32" fillId="0" borderId="22" xfId="6" applyFont="1" applyFill="1" applyBorder="1" applyAlignment="1">
      <alignment horizontal="right"/>
    </xf>
    <xf numFmtId="14" fontId="11" fillId="0" borderId="20" xfId="6" applyNumberFormat="1" applyFont="1" applyFill="1" applyBorder="1" applyAlignment="1">
      <alignment horizontal="center"/>
    </xf>
    <xf numFmtId="0" fontId="11" fillId="0" borderId="10" xfId="6" applyFont="1" applyFill="1" applyBorder="1" applyAlignment="1">
      <alignment horizontal="right"/>
    </xf>
    <xf numFmtId="0" fontId="11" fillId="0" borderId="12" xfId="6" applyFont="1" applyFill="1" applyBorder="1" applyAlignment="1">
      <alignment horizontal="left"/>
    </xf>
    <xf numFmtId="0" fontId="11" fillId="0" borderId="12" xfId="6" applyFont="1" applyFill="1" applyBorder="1"/>
    <xf numFmtId="0" fontId="11" fillId="0" borderId="12" xfId="6" applyFont="1" applyFill="1" applyBorder="1" applyAlignment="1">
      <alignment horizontal="center"/>
    </xf>
    <xf numFmtId="0" fontId="9" fillId="0" borderId="12" xfId="6" applyFill="1" applyBorder="1"/>
    <xf numFmtId="0" fontId="32" fillId="0" borderId="79" xfId="6" applyFont="1" applyFill="1" applyBorder="1" applyAlignment="1">
      <alignment horizontal="center"/>
    </xf>
    <xf numFmtId="0" fontId="32" fillId="0" borderId="84" xfId="6" applyFont="1" applyFill="1" applyBorder="1" applyAlignment="1">
      <alignment horizontal="center"/>
    </xf>
    <xf numFmtId="0" fontId="36" fillId="0" borderId="84" xfId="6" applyFont="1" applyFill="1" applyBorder="1" applyAlignment="1">
      <alignment horizontal="center"/>
    </xf>
    <xf numFmtId="0" fontId="36" fillId="0" borderId="3" xfId="6" applyFont="1" applyFill="1" applyBorder="1" applyAlignment="1">
      <alignment horizontal="center"/>
    </xf>
    <xf numFmtId="0" fontId="36" fillId="0" borderId="85" xfId="6" applyFont="1" applyFill="1" applyBorder="1" applyAlignment="1">
      <alignment horizontal="center"/>
    </xf>
    <xf numFmtId="0" fontId="37" fillId="0" borderId="27" xfId="6" applyFont="1" applyFill="1" applyBorder="1" applyAlignment="1">
      <alignment horizontal="center" vertical="top"/>
    </xf>
    <xf numFmtId="0" fontId="37" fillId="0" borderId="88" xfId="6" applyFont="1" applyFill="1" applyBorder="1" applyAlignment="1">
      <alignment horizontal="center" vertical="top"/>
    </xf>
    <xf numFmtId="0" fontId="32" fillId="0" borderId="88" xfId="6" applyFont="1" applyFill="1" applyBorder="1" applyAlignment="1">
      <alignment horizontal="center" vertical="top"/>
    </xf>
    <xf numFmtId="0" fontId="11" fillId="0" borderId="88" xfId="6" applyFont="1" applyFill="1" applyBorder="1" applyAlignment="1">
      <alignment horizontal="center" vertical="top"/>
    </xf>
    <xf numFmtId="0" fontId="11" fillId="0" borderId="0" xfId="6" applyFont="1" applyFill="1" applyBorder="1" applyAlignment="1">
      <alignment horizontal="center" vertical="top"/>
    </xf>
    <xf numFmtId="0" fontId="36" fillId="0" borderId="88" xfId="6" applyFont="1" applyFill="1" applyBorder="1" applyAlignment="1">
      <alignment horizontal="center" vertical="top"/>
    </xf>
    <xf numFmtId="0" fontId="36" fillId="0" borderId="89" xfId="6" applyFont="1" applyFill="1" applyBorder="1" applyAlignment="1">
      <alignment horizontal="center" vertical="top"/>
    </xf>
    <xf numFmtId="0" fontId="40" fillId="0" borderId="90" xfId="6" quotePrefix="1" applyFont="1" applyFill="1" applyBorder="1" applyAlignment="1">
      <alignment horizontal="left" vertical="center"/>
    </xf>
    <xf numFmtId="0" fontId="41" fillId="0" borderId="57" xfId="6" applyFont="1" applyFill="1" applyBorder="1" applyAlignment="1">
      <alignment horizontal="center" vertical="center"/>
    </xf>
    <xf numFmtId="2" fontId="41" fillId="0" borderId="57" xfId="6" applyNumberFormat="1" applyFont="1" applyFill="1" applyBorder="1" applyAlignment="1">
      <alignment horizontal="center" vertical="center"/>
    </xf>
    <xf numFmtId="1" fontId="41" fillId="0" borderId="57" xfId="6" applyNumberFormat="1" applyFont="1" applyFill="1" applyBorder="1" applyAlignment="1">
      <alignment horizontal="center" vertical="center"/>
    </xf>
    <xf numFmtId="2" fontId="40" fillId="0" borderId="57" xfId="6" applyNumberFormat="1" applyFont="1" applyFill="1" applyBorder="1" applyAlignment="1">
      <alignment horizontal="center" vertical="center"/>
    </xf>
    <xf numFmtId="2" fontId="40" fillId="0" borderId="5" xfId="6" applyNumberFormat="1" applyFont="1" applyFill="1" applyBorder="1" applyAlignment="1">
      <alignment horizontal="center" vertical="center"/>
    </xf>
    <xf numFmtId="1" fontId="9" fillId="0" borderId="0" xfId="6" applyNumberFormat="1" applyFill="1" applyBorder="1"/>
    <xf numFmtId="0" fontId="40" fillId="0" borderId="91" xfId="6" applyFont="1" applyFill="1" applyBorder="1" applyAlignment="1">
      <alignment horizontal="left" vertical="center"/>
    </xf>
    <xf numFmtId="0" fontId="41" fillId="0" borderId="40" xfId="6" applyFont="1" applyFill="1" applyBorder="1" applyAlignment="1">
      <alignment horizontal="center" vertical="center"/>
    </xf>
    <xf numFmtId="2" fontId="41" fillId="0" borderId="40" xfId="6" applyNumberFormat="1" applyFont="1" applyFill="1" applyBorder="1" applyAlignment="1">
      <alignment horizontal="center" vertical="center"/>
    </xf>
    <xf numFmtId="1" fontId="41" fillId="0" borderId="40" xfId="6" applyNumberFormat="1" applyFont="1" applyFill="1" applyBorder="1" applyAlignment="1">
      <alignment horizontal="center" vertical="center"/>
    </xf>
    <xf numFmtId="2" fontId="40" fillId="0" borderId="40" xfId="6" applyNumberFormat="1" applyFont="1" applyFill="1" applyBorder="1" applyAlignment="1">
      <alignment horizontal="center" vertical="center"/>
    </xf>
    <xf numFmtId="2" fontId="40" fillId="0" borderId="9" xfId="6" applyNumberFormat="1" applyFont="1" applyFill="1" applyBorder="1" applyAlignment="1">
      <alignment horizontal="center" vertical="center"/>
    </xf>
    <xf numFmtId="0" fontId="40" fillId="0" borderId="91" xfId="6" applyFont="1" applyFill="1" applyBorder="1" applyAlignment="1">
      <alignment vertical="center"/>
    </xf>
    <xf numFmtId="2" fontId="40" fillId="6" borderId="9" xfId="6" applyNumberFormat="1" applyFont="1" applyFill="1" applyBorder="1" applyAlignment="1">
      <alignment horizontal="center" vertical="center"/>
    </xf>
    <xf numFmtId="0" fontId="40" fillId="0" borderId="91" xfId="6" quotePrefix="1" applyFont="1" applyFill="1" applyBorder="1" applyAlignment="1">
      <alignment horizontal="left" vertical="center"/>
    </xf>
    <xf numFmtId="2" fontId="40" fillId="6" borderId="40" xfId="6" applyNumberFormat="1" applyFont="1" applyFill="1" applyBorder="1" applyAlignment="1">
      <alignment horizontal="center" vertical="center"/>
    </xf>
    <xf numFmtId="10" fontId="41" fillId="0" borderId="40" xfId="11" applyNumberFormat="1" applyFont="1" applyFill="1" applyBorder="1" applyAlignment="1" applyProtection="1">
      <alignment horizontal="center" vertical="center"/>
    </xf>
    <xf numFmtId="166" fontId="41" fillId="0" borderId="40" xfId="6" quotePrefix="1" applyNumberFormat="1" applyFont="1" applyFill="1" applyBorder="1" applyAlignment="1">
      <alignment horizontal="center" vertical="center"/>
    </xf>
    <xf numFmtId="166" fontId="41" fillId="0" borderId="40" xfId="6" applyNumberFormat="1" applyFont="1" applyFill="1" applyBorder="1" applyAlignment="1">
      <alignment horizontal="center" vertical="center"/>
    </xf>
    <xf numFmtId="166" fontId="40" fillId="0" borderId="40" xfId="6" applyNumberFormat="1" applyFont="1" applyFill="1" applyBorder="1" applyAlignment="1">
      <alignment horizontal="center" vertical="center"/>
    </xf>
    <xf numFmtId="166" fontId="40" fillId="0" borderId="9" xfId="6" applyNumberFormat="1" applyFont="1" applyFill="1" applyBorder="1" applyAlignment="1">
      <alignment horizontal="center" vertical="center"/>
    </xf>
    <xf numFmtId="9" fontId="0" fillId="0" borderId="0" xfId="11" applyFont="1" applyFill="1"/>
    <xf numFmtId="0" fontId="40" fillId="0" borderId="92" xfId="6" applyFont="1" applyFill="1" applyBorder="1" applyAlignment="1">
      <alignment vertical="center"/>
    </xf>
    <xf numFmtId="0" fontId="41" fillId="0" borderId="16" xfId="6" applyFont="1" applyFill="1" applyBorder="1" applyAlignment="1">
      <alignment horizontal="center" vertical="center"/>
    </xf>
    <xf numFmtId="2" fontId="41" fillId="0" borderId="16" xfId="6" applyNumberFormat="1" applyFont="1" applyFill="1" applyBorder="1" applyAlignment="1">
      <alignment horizontal="center" vertical="center"/>
    </xf>
    <xf numFmtId="1" fontId="41" fillId="0" borderId="16" xfId="6" applyNumberFormat="1" applyFont="1" applyFill="1" applyBorder="1" applyAlignment="1">
      <alignment horizontal="center" vertical="center"/>
    </xf>
    <xf numFmtId="166" fontId="41" fillId="0" borderId="16" xfId="6" applyNumberFormat="1" applyFont="1" applyFill="1" applyBorder="1" applyAlignment="1">
      <alignment horizontal="center" vertical="center"/>
    </xf>
    <xf numFmtId="2" fontId="40" fillId="0" borderId="16" xfId="6" applyNumberFormat="1" applyFont="1" applyFill="1" applyBorder="1" applyAlignment="1">
      <alignment horizontal="center" vertical="center"/>
    </xf>
    <xf numFmtId="166" fontId="40" fillId="0" borderId="14" xfId="6" applyNumberFormat="1" applyFont="1" applyFill="1" applyBorder="1" applyAlignment="1">
      <alignment horizontal="center" vertical="center"/>
    </xf>
    <xf numFmtId="1" fontId="3" fillId="0" borderId="0" xfId="6" applyNumberFormat="1" applyFont="1" applyFill="1" applyBorder="1"/>
    <xf numFmtId="0" fontId="40" fillId="0" borderId="86" xfId="6" applyFont="1" applyFill="1" applyBorder="1" applyAlignment="1">
      <alignment vertical="center"/>
    </xf>
    <xf numFmtId="0" fontId="40" fillId="0" borderId="87" xfId="6" applyFont="1" applyFill="1" applyBorder="1" applyAlignment="1">
      <alignment horizontal="center" vertical="center"/>
    </xf>
    <xf numFmtId="0" fontId="41" fillId="0" borderId="87" xfId="6" applyFont="1" applyFill="1" applyBorder="1" applyAlignment="1">
      <alignment horizontal="center" vertical="center"/>
    </xf>
    <xf numFmtId="1" fontId="41" fillId="0" borderId="87" xfId="6" applyNumberFormat="1" applyFont="1" applyFill="1" applyBorder="1" applyAlignment="1">
      <alignment horizontal="center" vertical="center"/>
    </xf>
    <xf numFmtId="1" fontId="41" fillId="0" borderId="26" xfId="6" applyNumberFormat="1" applyFont="1" applyFill="1" applyBorder="1" applyAlignment="1">
      <alignment horizontal="center" vertical="center"/>
    </xf>
    <xf numFmtId="2" fontId="41" fillId="0" borderId="26" xfId="6" applyNumberFormat="1" applyFont="1" applyFill="1" applyBorder="1" applyAlignment="1">
      <alignment horizontal="center" vertical="center"/>
    </xf>
    <xf numFmtId="165" fontId="41" fillId="0" borderId="26" xfId="6" applyNumberFormat="1" applyFont="1" applyFill="1" applyBorder="1" applyAlignment="1">
      <alignment horizontal="center" vertical="center"/>
    </xf>
    <xf numFmtId="165" fontId="41" fillId="0" borderId="84" xfId="6" applyNumberFormat="1" applyFont="1" applyFill="1" applyBorder="1" applyAlignment="1">
      <alignment horizontal="center" vertical="center"/>
    </xf>
    <xf numFmtId="2" fontId="41" fillId="0" borderId="93" xfId="6" applyNumberFormat="1" applyFont="1" applyFill="1" applyBorder="1" applyAlignment="1">
      <alignment horizontal="center" vertical="center"/>
    </xf>
    <xf numFmtId="0" fontId="36" fillId="0" borderId="1" xfId="6" applyFont="1" applyFill="1" applyBorder="1" applyAlignment="1">
      <alignment vertical="center"/>
    </xf>
    <xf numFmtId="0" fontId="36" fillId="0" borderId="3" xfId="6" applyFont="1" applyFill="1" applyBorder="1" applyAlignment="1">
      <alignment vertical="center"/>
    </xf>
    <xf numFmtId="2" fontId="36" fillId="0" borderId="3" xfId="6" applyNumberFormat="1" applyFont="1" applyFill="1" applyBorder="1" applyAlignment="1">
      <alignment horizontal="center" vertical="center"/>
    </xf>
    <xf numFmtId="165" fontId="36" fillId="0" borderId="3" xfId="6" applyNumberFormat="1" applyFont="1" applyFill="1" applyBorder="1" applyAlignment="1">
      <alignment horizontal="left" vertical="center"/>
    </xf>
    <xf numFmtId="165" fontId="36" fillId="0" borderId="3" xfId="6" applyNumberFormat="1" applyFont="1" applyFill="1" applyBorder="1" applyAlignment="1">
      <alignment horizontal="center" vertical="center"/>
    </xf>
    <xf numFmtId="0" fontId="11" fillId="0" borderId="3" xfId="6" applyFont="1" applyFill="1" applyBorder="1" applyAlignment="1">
      <alignment vertical="center"/>
    </xf>
    <xf numFmtId="0" fontId="9" fillId="0" borderId="6" xfId="6" applyFill="1" applyBorder="1" applyAlignment="1">
      <alignment vertical="center"/>
    </xf>
    <xf numFmtId="0" fontId="42" fillId="0" borderId="0" xfId="6" applyFont="1" applyFill="1" applyBorder="1" applyAlignment="1">
      <alignment horizontal="right" wrapText="1"/>
    </xf>
    <xf numFmtId="0" fontId="32" fillId="0" borderId="20" xfId="6" applyFont="1" applyFill="1" applyBorder="1" applyAlignment="1">
      <alignment horizontal="center" vertical="center"/>
    </xf>
    <xf numFmtId="0" fontId="9" fillId="0" borderId="0" xfId="6" applyFill="1" applyBorder="1" applyAlignment="1">
      <alignment vertical="center"/>
    </xf>
    <xf numFmtId="166" fontId="32" fillId="0" borderId="20" xfId="6" applyNumberFormat="1" applyFont="1" applyFill="1" applyBorder="1" applyAlignment="1">
      <alignment horizontal="center" vertical="center"/>
    </xf>
    <xf numFmtId="0" fontId="32" fillId="0" borderId="0" xfId="6" applyFont="1" applyFill="1" applyBorder="1" applyAlignment="1">
      <alignment horizontal="left" vertical="center"/>
    </xf>
    <xf numFmtId="0" fontId="11" fillId="0" borderId="0" xfId="6" applyFont="1" applyFill="1" applyBorder="1" applyAlignment="1">
      <alignment vertical="center"/>
    </xf>
    <xf numFmtId="0" fontId="9" fillId="0" borderId="20" xfId="6" applyFill="1" applyBorder="1"/>
    <xf numFmtId="0" fontId="36" fillId="0" borderId="6" xfId="6" applyFont="1" applyFill="1" applyBorder="1" applyAlignment="1">
      <alignment vertical="center"/>
    </xf>
    <xf numFmtId="0" fontId="36" fillId="0" borderId="0" xfId="6" applyFont="1" applyFill="1" applyBorder="1" applyAlignment="1">
      <alignment vertical="center"/>
    </xf>
    <xf numFmtId="2" fontId="36" fillId="0" borderId="0" xfId="6" applyNumberFormat="1" applyFont="1" applyFill="1" applyBorder="1" applyAlignment="1">
      <alignment horizontal="center" vertical="center"/>
    </xf>
    <xf numFmtId="165" fontId="36" fillId="0" borderId="0" xfId="6" applyNumberFormat="1" applyFont="1" applyFill="1" applyBorder="1" applyAlignment="1">
      <alignment horizontal="left" vertical="center"/>
    </xf>
    <xf numFmtId="165" fontId="36" fillId="0" borderId="0" xfId="6" applyNumberFormat="1" applyFont="1" applyFill="1" applyBorder="1" applyAlignment="1">
      <alignment horizontal="center" vertical="center"/>
    </xf>
    <xf numFmtId="0" fontId="32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right" vertical="center"/>
    </xf>
    <xf numFmtId="0" fontId="32" fillId="0" borderId="20" xfId="6" applyFont="1" applyFill="1" applyBorder="1" applyAlignment="1">
      <alignment horizontal="left" vertical="center"/>
    </xf>
    <xf numFmtId="0" fontId="37" fillId="0" borderId="20" xfId="6" applyFont="1" applyFill="1" applyBorder="1" applyAlignment="1">
      <alignment horizontal="left" vertical="center"/>
    </xf>
    <xf numFmtId="0" fontId="37" fillId="0" borderId="0" xfId="6" applyFont="1" applyFill="1" applyBorder="1" applyAlignment="1">
      <alignment horizontal="left" vertical="center"/>
    </xf>
    <xf numFmtId="0" fontId="36" fillId="0" borderId="81" xfId="6" applyFont="1" applyFill="1" applyBorder="1" applyAlignment="1">
      <alignment horizontal="center" vertical="center"/>
    </xf>
    <xf numFmtId="0" fontId="36" fillId="0" borderId="94" xfId="6" applyFont="1" applyFill="1" applyBorder="1" applyAlignment="1">
      <alignment horizontal="center" vertical="center"/>
    </xf>
    <xf numFmtId="0" fontId="36" fillId="0" borderId="95" xfId="6" applyFont="1" applyFill="1" applyBorder="1" applyAlignment="1">
      <alignment horizontal="center" vertical="center"/>
    </xf>
    <xf numFmtId="0" fontId="36" fillId="0" borderId="93" xfId="6" applyFont="1" applyFill="1" applyBorder="1" applyAlignment="1">
      <alignment horizontal="center" vertical="center"/>
    </xf>
    <xf numFmtId="20" fontId="9" fillId="0" borderId="6" xfId="6" applyNumberFormat="1" applyFill="1" applyBorder="1"/>
    <xf numFmtId="0" fontId="36" fillId="0" borderId="4" xfId="6" applyFont="1" applyFill="1" applyBorder="1" applyAlignment="1">
      <alignment horizontal="center" vertical="center"/>
    </xf>
    <xf numFmtId="0" fontId="37" fillId="0" borderId="20" xfId="6" applyFont="1" applyFill="1" applyBorder="1" applyAlignment="1">
      <alignment horizontal="center" vertical="center"/>
    </xf>
    <xf numFmtId="20" fontId="37" fillId="0" borderId="15" xfId="6" applyNumberFormat="1" applyFont="1" applyFill="1" applyBorder="1" applyAlignment="1">
      <alignment horizontal="center" vertical="center"/>
    </xf>
    <xf numFmtId="0" fontId="37" fillId="0" borderId="98" xfId="6" applyFont="1" applyFill="1" applyBorder="1" applyAlignment="1">
      <alignment horizontal="center" vertical="center"/>
    </xf>
    <xf numFmtId="21" fontId="36" fillId="0" borderId="8" xfId="6" applyNumberFormat="1" applyFont="1" applyFill="1" applyBorder="1" applyAlignment="1">
      <alignment horizontal="center" vertical="center"/>
    </xf>
    <xf numFmtId="0" fontId="37" fillId="0" borderId="22" xfId="6" applyFont="1" applyFill="1" applyBorder="1" applyAlignment="1">
      <alignment horizontal="center" vertical="center"/>
    </xf>
    <xf numFmtId="20" fontId="37" fillId="0" borderId="21" xfId="6" applyNumberFormat="1" applyFont="1" applyFill="1" applyBorder="1" applyAlignment="1">
      <alignment horizontal="center" vertical="center"/>
    </xf>
    <xf numFmtId="0" fontId="37" fillId="0" borderId="9" xfId="6" applyFont="1" applyFill="1" applyBorder="1" applyAlignment="1">
      <alignment horizontal="center" vertical="center"/>
    </xf>
    <xf numFmtId="0" fontId="37" fillId="0" borderId="21" xfId="6" applyFont="1" applyFill="1" applyBorder="1" applyAlignment="1">
      <alignment horizontal="center" vertical="center"/>
    </xf>
    <xf numFmtId="0" fontId="36" fillId="0" borderId="8" xfId="6" applyFont="1" applyFill="1" applyBorder="1" applyAlignment="1">
      <alignment horizontal="center" vertical="center"/>
    </xf>
    <xf numFmtId="0" fontId="9" fillId="0" borderId="9" xfId="6" applyBorder="1"/>
    <xf numFmtId="0" fontId="37" fillId="0" borderId="12" xfId="6" applyFont="1" applyFill="1" applyBorder="1" applyAlignment="1">
      <alignment horizontal="center" vertical="center"/>
    </xf>
    <xf numFmtId="0" fontId="37" fillId="0" borderId="17" xfId="6" applyFont="1" applyFill="1" applyBorder="1" applyAlignment="1">
      <alignment horizontal="center" vertical="center"/>
    </xf>
    <xf numFmtId="0" fontId="9" fillId="0" borderId="14" xfId="6" applyBorder="1"/>
    <xf numFmtId="0" fontId="36" fillId="0" borderId="0" xfId="6" applyFont="1" applyFill="1" applyBorder="1" applyAlignment="1">
      <alignment horizontal="center" vertical="center"/>
    </xf>
    <xf numFmtId="0" fontId="37" fillId="0" borderId="0" xfId="6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left" vertical="center"/>
    </xf>
    <xf numFmtId="0" fontId="11" fillId="0" borderId="0" xfId="6" applyFont="1" applyFill="1" applyBorder="1" applyAlignment="1">
      <alignment horizontal="center" vertical="center"/>
    </xf>
    <xf numFmtId="0" fontId="36" fillId="0" borderId="0" xfId="6" quotePrefix="1" applyFont="1" applyFill="1" applyBorder="1" applyAlignment="1">
      <alignment horizontal="left" vertical="center"/>
    </xf>
    <xf numFmtId="0" fontId="9" fillId="0" borderId="86" xfId="6" applyFill="1" applyBorder="1"/>
    <xf numFmtId="0" fontId="36" fillId="0" borderId="7" xfId="6" applyFont="1" applyFill="1" applyBorder="1" applyAlignment="1">
      <alignment horizontal="center" vertical="center"/>
    </xf>
    <xf numFmtId="0" fontId="36" fillId="0" borderId="88" xfId="6" applyFont="1" applyFill="1" applyBorder="1" applyAlignment="1">
      <alignment horizontal="center" vertical="center"/>
    </xf>
    <xf numFmtId="0" fontId="37" fillId="0" borderId="5" xfId="6" applyFont="1" applyFill="1" applyBorder="1" applyAlignment="1">
      <alignment horizontal="center" vertical="center"/>
    </xf>
    <xf numFmtId="0" fontId="37" fillId="0" borderId="40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left" vertical="center"/>
    </xf>
    <xf numFmtId="0" fontId="32" fillId="0" borderId="57" xfId="6" applyFont="1" applyFill="1" applyBorder="1" applyAlignment="1">
      <alignment horizontal="center" vertical="center"/>
    </xf>
    <xf numFmtId="0" fontId="11" fillId="0" borderId="5" xfId="6" applyFont="1" applyFill="1" applyBorder="1" applyAlignment="1">
      <alignment horizontal="left" vertical="center"/>
    </xf>
    <xf numFmtId="0" fontId="36" fillId="0" borderId="86" xfId="6" applyFont="1" applyFill="1" applyBorder="1" applyAlignment="1">
      <alignment vertical="center"/>
    </xf>
    <xf numFmtId="0" fontId="32" fillId="0" borderId="40" xfId="6" applyFont="1" applyFill="1" applyBorder="1" applyAlignment="1">
      <alignment horizontal="center" vertical="center"/>
    </xf>
    <xf numFmtId="0" fontId="36" fillId="0" borderId="13" xfId="6" applyFont="1" applyFill="1" applyBorder="1" applyAlignment="1">
      <alignment horizontal="center" vertical="center"/>
    </xf>
    <xf numFmtId="0" fontId="37" fillId="0" borderId="14" xfId="6" applyFont="1" applyFill="1" applyBorder="1" applyAlignment="1">
      <alignment horizontal="center" vertical="center"/>
    </xf>
    <xf numFmtId="0" fontId="37" fillId="0" borderId="16" xfId="6" applyFont="1" applyFill="1" applyBorder="1" applyAlignment="1">
      <alignment horizontal="center" vertical="center"/>
    </xf>
    <xf numFmtId="0" fontId="11" fillId="0" borderId="14" xfId="6" applyFont="1" applyFill="1" applyBorder="1" applyAlignment="1">
      <alignment horizontal="left" vertical="center"/>
    </xf>
    <xf numFmtId="0" fontId="9" fillId="0" borderId="10" xfId="6" applyFill="1" applyBorder="1"/>
    <xf numFmtId="0" fontId="11" fillId="0" borderId="12" xfId="6" applyFont="1" applyFill="1" applyBorder="1" applyAlignment="1">
      <alignment vertical="center"/>
    </xf>
    <xf numFmtId="0" fontId="32" fillId="0" borderId="1" xfId="6" applyFont="1" applyFill="1" applyBorder="1" applyAlignment="1">
      <alignment horizontal="left" vertical="top"/>
    </xf>
    <xf numFmtId="0" fontId="32" fillId="0" borderId="3" xfId="6" applyFont="1" applyFill="1" applyBorder="1" applyAlignment="1">
      <alignment horizontal="justify" vertical="top"/>
    </xf>
    <xf numFmtId="0" fontId="32" fillId="0" borderId="0" xfId="6" applyFont="1" applyFill="1" applyBorder="1" applyAlignment="1">
      <alignment horizontal="left" vertical="top"/>
    </xf>
    <xf numFmtId="0" fontId="31" fillId="0" borderId="0" xfId="6" applyFont="1" applyFill="1" applyBorder="1" applyAlignment="1">
      <alignment horizontal="right"/>
    </xf>
    <xf numFmtId="0" fontId="9" fillId="0" borderId="0" xfId="6" applyFill="1" applyAlignment="1"/>
    <xf numFmtId="0" fontId="47" fillId="0" borderId="0" xfId="6" applyFont="1" applyFill="1" applyBorder="1" applyAlignment="1">
      <alignment horizontal="center" vertical="center"/>
    </xf>
    <xf numFmtId="0" fontId="41" fillId="0" borderId="0" xfId="6" applyFont="1" applyFill="1" applyAlignment="1">
      <alignment horizontal="right"/>
    </xf>
    <xf numFmtId="1" fontId="37" fillId="0" borderId="0" xfId="6" quotePrefix="1" applyNumberFormat="1" applyFont="1" applyFill="1" applyBorder="1" applyAlignment="1">
      <alignment horizontal="left" vertical="center"/>
    </xf>
    <xf numFmtId="1" fontId="9" fillId="0" borderId="0" xfId="6" applyNumberFormat="1" applyFill="1"/>
    <xf numFmtId="1" fontId="7" fillId="0" borderId="44" xfId="5" applyNumberFormat="1" applyFont="1" applyBorder="1"/>
    <xf numFmtId="0" fontId="4" fillId="0" borderId="0" xfId="7" applyFont="1" applyBorder="1" applyAlignment="1">
      <alignment vertical="center" wrapText="1"/>
    </xf>
    <xf numFmtId="1" fontId="11" fillId="0" borderId="12" xfId="6" applyNumberFormat="1" applyFont="1" applyFill="1" applyBorder="1" applyAlignment="1">
      <alignment horizontal="right"/>
    </xf>
    <xf numFmtId="0" fontId="5" fillId="6" borderId="26" xfId="6" applyFont="1" applyFill="1" applyBorder="1" applyAlignment="1">
      <alignment horizontal="center" vertical="center"/>
    </xf>
    <xf numFmtId="0" fontId="4" fillId="6" borderId="26" xfId="6" applyFont="1" applyFill="1" applyBorder="1"/>
    <xf numFmtId="0" fontId="4" fillId="3" borderId="28" xfId="6" applyFont="1" applyFill="1" applyBorder="1" applyAlignment="1">
      <alignment vertical="center" wrapText="1"/>
    </xf>
    <xf numFmtId="0" fontId="5" fillId="3" borderId="27" xfId="6" applyFont="1" applyFill="1" applyBorder="1"/>
    <xf numFmtId="0" fontId="9" fillId="6" borderId="27" xfId="6" applyFill="1" applyBorder="1" applyAlignment="1">
      <alignment horizontal="center" vertical="center"/>
    </xf>
    <xf numFmtId="0" fontId="9" fillId="6" borderId="27" xfId="6" applyFill="1" applyBorder="1"/>
    <xf numFmtId="0" fontId="4" fillId="3" borderId="99" xfId="6" applyFont="1" applyFill="1" applyBorder="1" applyAlignment="1">
      <alignment horizontal="left" vertical="center"/>
    </xf>
    <xf numFmtId="0" fontId="4" fillId="3" borderId="101" xfId="6" applyFont="1" applyFill="1" applyBorder="1" applyAlignment="1">
      <alignment horizontal="left" vertical="center"/>
    </xf>
    <xf numFmtId="0" fontId="5" fillId="6" borderId="105" xfId="6" applyFont="1" applyFill="1" applyBorder="1" applyAlignment="1">
      <alignment horizontal="center" vertical="center"/>
    </xf>
    <xf numFmtId="0" fontId="5" fillId="6" borderId="108" xfId="6" applyFont="1" applyFill="1" applyBorder="1" applyAlignment="1">
      <alignment horizontal="center" vertical="center"/>
    </xf>
    <xf numFmtId="0" fontId="5" fillId="6" borderId="111" xfId="6" applyFont="1" applyFill="1" applyBorder="1" applyAlignment="1">
      <alignment horizontal="center" vertical="center"/>
    </xf>
    <xf numFmtId="0" fontId="5" fillId="6" borderId="107" xfId="6" applyFont="1" applyFill="1" applyBorder="1" applyAlignment="1">
      <alignment horizontal="center" vertical="center"/>
    </xf>
    <xf numFmtId="0" fontId="5" fillId="6" borderId="110" xfId="6" applyFont="1" applyFill="1" applyBorder="1" applyAlignment="1">
      <alignment horizontal="center" vertical="center"/>
    </xf>
    <xf numFmtId="0" fontId="5" fillId="6" borderId="120" xfId="6" applyFont="1" applyFill="1" applyBorder="1" applyAlignment="1">
      <alignment horizontal="center" vertical="center"/>
    </xf>
    <xf numFmtId="0" fontId="4" fillId="8" borderId="118" xfId="6" applyFont="1" applyFill="1" applyBorder="1" applyAlignment="1">
      <alignment horizontal="center" vertical="center"/>
    </xf>
    <xf numFmtId="1" fontId="4" fillId="8" borderId="118" xfId="6" applyNumberFormat="1" applyFont="1" applyFill="1" applyBorder="1" applyAlignment="1">
      <alignment horizontal="center" vertical="center" wrapText="1"/>
    </xf>
    <xf numFmtId="0" fontId="4" fillId="8" borderId="117" xfId="6" applyFont="1" applyFill="1" applyBorder="1" applyAlignment="1">
      <alignment horizontal="center" vertical="center"/>
    </xf>
    <xf numFmtId="0" fontId="5" fillId="8" borderId="107" xfId="6" applyFont="1" applyFill="1" applyBorder="1" applyAlignment="1">
      <alignment horizontal="center" vertical="center"/>
    </xf>
    <xf numFmtId="0" fontId="5" fillId="8" borderId="108" xfId="6" applyFont="1" applyFill="1" applyBorder="1" applyAlignment="1">
      <alignment horizontal="left" vertical="center"/>
    </xf>
    <xf numFmtId="0" fontId="5" fillId="8" borderId="108" xfId="6" applyFont="1" applyFill="1" applyBorder="1" applyAlignment="1">
      <alignment horizontal="center" vertical="center"/>
    </xf>
    <xf numFmtId="1" fontId="5" fillId="8" borderId="108" xfId="6" applyNumberFormat="1" applyFont="1" applyFill="1" applyBorder="1" applyAlignment="1">
      <alignment horizontal="center" vertical="center" wrapText="1"/>
    </xf>
    <xf numFmtId="0" fontId="5" fillId="8" borderId="109" xfId="6" applyFont="1" applyFill="1" applyBorder="1" applyAlignment="1">
      <alignment horizontal="center" vertical="center"/>
    </xf>
    <xf numFmtId="0" fontId="5" fillId="8" borderId="107" xfId="6" applyFont="1" applyFill="1" applyBorder="1"/>
    <xf numFmtId="0" fontId="5" fillId="8" borderId="108" xfId="6" applyFont="1" applyFill="1" applyBorder="1" applyAlignment="1">
      <alignment horizontal="center"/>
    </xf>
    <xf numFmtId="0" fontId="5" fillId="8" borderId="108" xfId="6" applyFont="1" applyFill="1" applyBorder="1"/>
    <xf numFmtId="0" fontId="5" fillId="8" borderId="108" xfId="6" applyFont="1" applyFill="1" applyBorder="1" applyAlignment="1">
      <alignment horizontal="left" wrapText="1"/>
    </xf>
    <xf numFmtId="0" fontId="5" fillId="8" borderId="108" xfId="6" applyFont="1" applyFill="1" applyBorder="1" applyAlignment="1">
      <alignment horizontal="center" wrapText="1"/>
    </xf>
    <xf numFmtId="0" fontId="5" fillId="8" borderId="109" xfId="6" applyFont="1" applyFill="1" applyBorder="1"/>
    <xf numFmtId="0" fontId="29" fillId="8" borderId="124" xfId="6" applyFont="1" applyFill="1" applyBorder="1" applyAlignment="1">
      <alignment horizontal="center" vertical="center"/>
    </xf>
    <xf numFmtId="0" fontId="29" fillId="8" borderId="124" xfId="6" applyFont="1" applyFill="1" applyBorder="1" applyAlignment="1">
      <alignment horizontal="center" vertical="center" wrapText="1"/>
    </xf>
    <xf numFmtId="0" fontId="29" fillId="8" borderId="125" xfId="6" applyFont="1" applyFill="1" applyBorder="1" applyAlignment="1">
      <alignment horizontal="center" vertical="center" wrapText="1"/>
    </xf>
    <xf numFmtId="0" fontId="5" fillId="6" borderId="49" xfId="6" applyFont="1" applyFill="1" applyBorder="1" applyAlignment="1">
      <alignment horizontal="left" vertical="center"/>
    </xf>
    <xf numFmtId="0" fontId="4" fillId="6" borderId="49" xfId="6" applyFont="1" applyFill="1" applyBorder="1" applyAlignment="1">
      <alignment horizontal="center" vertical="center"/>
    </xf>
    <xf numFmtId="1" fontId="5" fillId="6" borderId="50" xfId="6" applyNumberFormat="1" applyFont="1" applyFill="1" applyBorder="1" applyAlignment="1">
      <alignment horizontal="center" vertical="center" wrapText="1"/>
    </xf>
    <xf numFmtId="0" fontId="4" fillId="6" borderId="126" xfId="6" applyFont="1" applyFill="1" applyBorder="1" applyAlignment="1">
      <alignment horizontal="center" vertical="center"/>
    </xf>
    <xf numFmtId="0" fontId="24" fillId="0" borderId="48" xfId="9" applyNumberFormat="1" applyFont="1" applyBorder="1" applyAlignment="1" applyProtection="1">
      <alignment wrapText="1"/>
    </xf>
    <xf numFmtId="0" fontId="5" fillId="3" borderId="115" xfId="6" applyFont="1" applyFill="1" applyBorder="1" applyAlignment="1">
      <alignment horizontal="center" vertical="center"/>
    </xf>
    <xf numFmtId="0" fontId="4" fillId="0" borderId="25" xfId="7" applyFont="1" applyBorder="1" applyAlignment="1">
      <alignment vertical="center"/>
    </xf>
    <xf numFmtId="0" fontId="4" fillId="0" borderId="26" xfId="7" applyFont="1" applyBorder="1" applyAlignment="1">
      <alignment vertical="center"/>
    </xf>
    <xf numFmtId="0" fontId="4" fillId="8" borderId="110" xfId="1" applyFont="1" applyFill="1" applyBorder="1" applyAlignment="1">
      <alignment horizontal="center" vertical="center" wrapText="1"/>
    </xf>
    <xf numFmtId="0" fontId="4" fillId="8" borderId="111" xfId="1" applyFont="1" applyFill="1" applyBorder="1" applyAlignment="1">
      <alignment horizontal="center" wrapText="1"/>
    </xf>
    <xf numFmtId="12" fontId="5" fillId="2" borderId="104" xfId="1" applyNumberFormat="1" applyFont="1" applyFill="1" applyBorder="1" applyAlignment="1">
      <alignment horizontal="center"/>
    </xf>
    <xf numFmtId="0" fontId="5" fillId="2" borderId="105" xfId="1" applyFont="1" applyFill="1" applyBorder="1" applyAlignment="1">
      <alignment horizontal="center"/>
    </xf>
    <xf numFmtId="12" fontId="5" fillId="2" borderId="107" xfId="1" applyNumberFormat="1" applyFont="1" applyFill="1" applyBorder="1" applyAlignment="1">
      <alignment horizontal="center"/>
    </xf>
    <xf numFmtId="165" fontId="5" fillId="2" borderId="108" xfId="2" applyNumberFormat="1" applyFont="1" applyFill="1" applyBorder="1" applyAlignment="1">
      <alignment horizontal="center"/>
    </xf>
    <xf numFmtId="0" fontId="5" fillId="2" borderId="108" xfId="2" applyFont="1" applyFill="1" applyBorder="1" applyAlignment="1">
      <alignment horizontal="center"/>
    </xf>
    <xf numFmtId="0" fontId="5" fillId="2" borderId="107" xfId="1" applyFont="1" applyFill="1" applyBorder="1" applyAlignment="1">
      <alignment horizontal="center"/>
    </xf>
    <xf numFmtId="49" fontId="5" fillId="2" borderId="107" xfId="1" applyNumberFormat="1" applyFont="1" applyFill="1" applyBorder="1" applyAlignment="1">
      <alignment horizontal="center"/>
    </xf>
    <xf numFmtId="165" fontId="5" fillId="2" borderId="108" xfId="2" quotePrefix="1" applyNumberFormat="1" applyFont="1" applyFill="1" applyBorder="1" applyAlignment="1">
      <alignment horizontal="center"/>
    </xf>
    <xf numFmtId="0" fontId="5" fillId="5" borderId="130" xfId="1" applyFont="1" applyFill="1" applyBorder="1" applyAlignment="1">
      <alignment horizontal="center" vertical="center"/>
    </xf>
    <xf numFmtId="0" fontId="4" fillId="5" borderId="130" xfId="1" applyFont="1" applyFill="1" applyBorder="1" applyAlignment="1">
      <alignment horizontal="center"/>
    </xf>
    <xf numFmtId="0" fontId="2" fillId="2" borderId="27" xfId="1" applyFill="1" applyBorder="1"/>
    <xf numFmtId="0" fontId="2" fillId="2" borderId="27" xfId="1" applyFill="1" applyBorder="1" applyAlignment="1">
      <alignment wrapText="1"/>
    </xf>
    <xf numFmtId="0" fontId="5" fillId="0" borderId="27" xfId="1" applyFont="1" applyFill="1" applyBorder="1"/>
    <xf numFmtId="0" fontId="2" fillId="0" borderId="27" xfId="1" applyFill="1" applyBorder="1"/>
    <xf numFmtId="0" fontId="17" fillId="5" borderId="133" xfId="9" applyFont="1" applyFill="1" applyBorder="1" applyAlignment="1" applyProtection="1">
      <alignment vertical="center" wrapText="1"/>
    </xf>
    <xf numFmtId="0" fontId="2" fillId="2" borderId="133" xfId="1" applyFill="1" applyBorder="1"/>
    <xf numFmtId="0" fontId="24" fillId="0" borderId="131" xfId="9" applyNumberFormat="1" applyFont="1" applyBorder="1" applyAlignment="1" applyProtection="1">
      <alignment wrapText="1"/>
    </xf>
    <xf numFmtId="0" fontId="2" fillId="0" borderId="0" xfId="9" applyAlignment="1">
      <alignment horizontal="center" vertical="center"/>
    </xf>
    <xf numFmtId="0" fontId="2" fillId="0" borderId="0" xfId="9"/>
    <xf numFmtId="0" fontId="49" fillId="3" borderId="40" xfId="9" applyFont="1" applyFill="1" applyBorder="1" applyAlignment="1" applyProtection="1">
      <alignment horizontal="center" vertical="center" wrapText="1"/>
    </xf>
    <xf numFmtId="0" fontId="48" fillId="0" borderId="0" xfId="9" applyFont="1" applyBorder="1" applyAlignment="1">
      <alignment horizontal="center" vertical="center"/>
    </xf>
    <xf numFmtId="0" fontId="50" fillId="0" borderId="0" xfId="9" applyFont="1" applyBorder="1"/>
    <xf numFmtId="0" fontId="2" fillId="0" borderId="0" xfId="9" applyBorder="1"/>
    <xf numFmtId="0" fontId="49" fillId="3" borderId="40" xfId="9" applyFont="1" applyFill="1" applyBorder="1" applyAlignment="1">
      <alignment horizontal="center" vertical="center" wrapText="1"/>
    </xf>
    <xf numFmtId="0" fontId="2" fillId="0" borderId="0" xfId="9" applyBorder="1" applyAlignment="1">
      <alignment horizontal="center" vertical="center"/>
    </xf>
    <xf numFmtId="0" fontId="49" fillId="3" borderId="21" xfId="9" quotePrefix="1" applyFont="1" applyFill="1" applyBorder="1" applyAlignment="1">
      <alignment horizontal="center" vertical="center" wrapText="1"/>
    </xf>
    <xf numFmtId="0" fontId="51" fillId="0" borderId="22" xfId="9" quotePrefix="1" applyFont="1" applyBorder="1" applyAlignment="1" applyProtection="1">
      <alignment horizontal="center" vertical="center"/>
    </xf>
    <xf numFmtId="49" fontId="49" fillId="3" borderId="40" xfId="9" applyNumberFormat="1" applyFont="1" applyFill="1" applyBorder="1" applyAlignment="1">
      <alignment horizontal="center" vertical="center" wrapText="1"/>
    </xf>
    <xf numFmtId="0" fontId="52" fillId="3" borderId="40" xfId="9" quotePrefix="1" applyFont="1" applyFill="1" applyBorder="1" applyAlignment="1" applyProtection="1">
      <alignment horizontal="center" vertical="center" wrapText="1"/>
    </xf>
    <xf numFmtId="0" fontId="53" fillId="0" borderId="21" xfId="9" quotePrefix="1" applyFont="1" applyBorder="1" applyAlignment="1" applyProtection="1">
      <alignment horizontal="center" vertical="center"/>
    </xf>
    <xf numFmtId="0" fontId="54" fillId="3" borderId="0" xfId="9" quotePrefix="1" applyFont="1" applyFill="1" applyBorder="1" applyAlignment="1" applyProtection="1">
      <alignment horizontal="center" vertical="center" wrapText="1"/>
    </xf>
    <xf numFmtId="0" fontId="51" fillId="0" borderId="0" xfId="9" quotePrefix="1" applyFont="1" applyBorder="1" applyAlignment="1" applyProtection="1">
      <alignment horizontal="center" vertical="center"/>
    </xf>
    <xf numFmtId="0" fontId="49" fillId="3" borderId="21" xfId="9" applyFont="1" applyFill="1" applyBorder="1" applyAlignment="1">
      <alignment vertical="center" wrapText="1"/>
    </xf>
    <xf numFmtId="0" fontId="49" fillId="3" borderId="27" xfId="9" applyFont="1" applyFill="1" applyBorder="1" applyAlignment="1">
      <alignment vertical="center" wrapText="1"/>
    </xf>
    <xf numFmtId="0" fontId="55" fillId="3" borderId="0" xfId="6" applyFont="1" applyFill="1" applyBorder="1" applyAlignment="1">
      <alignment horizontal="center" vertical="center"/>
    </xf>
    <xf numFmtId="0" fontId="55" fillId="3" borderId="99" xfId="6" applyFont="1" applyFill="1" applyBorder="1" applyAlignment="1">
      <alignment horizontal="left" vertical="center"/>
    </xf>
    <xf numFmtId="0" fontId="55" fillId="3" borderId="101" xfId="6" applyFont="1" applyFill="1" applyBorder="1" applyAlignment="1">
      <alignment horizontal="left" vertical="center"/>
    </xf>
    <xf numFmtId="0" fontId="55" fillId="6" borderId="102" xfId="6" applyFont="1" applyFill="1" applyBorder="1" applyAlignment="1">
      <alignment horizontal="center"/>
    </xf>
    <xf numFmtId="0" fontId="55" fillId="6" borderId="103" xfId="6" applyFont="1" applyFill="1" applyBorder="1" applyAlignment="1"/>
    <xf numFmtId="0" fontId="55" fillId="3" borderId="105" xfId="6" applyFont="1" applyFill="1" applyBorder="1" applyAlignment="1">
      <alignment horizontal="center" vertical="center"/>
    </xf>
    <xf numFmtId="1" fontId="56" fillId="3" borderId="105" xfId="6" applyNumberFormat="1" applyFont="1" applyFill="1" applyBorder="1" applyAlignment="1">
      <alignment horizontal="center" vertical="center"/>
    </xf>
    <xf numFmtId="1" fontId="55" fillId="3" borderId="105" xfId="6" applyNumberFormat="1" applyFont="1" applyFill="1" applyBorder="1" applyAlignment="1">
      <alignment horizontal="center" vertical="center" wrapText="1"/>
    </xf>
    <xf numFmtId="165" fontId="55" fillId="3" borderId="106" xfId="6" applyNumberFormat="1" applyFont="1" applyFill="1" applyBorder="1" applyAlignment="1">
      <alignment horizontal="center" vertical="center"/>
    </xf>
    <xf numFmtId="0" fontId="55" fillId="3" borderId="108" xfId="6" applyFont="1" applyFill="1" applyBorder="1" applyAlignment="1">
      <alignment horizontal="center" vertical="center"/>
    </xf>
    <xf numFmtId="2" fontId="56" fillId="3" borderId="108" xfId="6" applyNumberFormat="1" applyFont="1" applyFill="1" applyBorder="1" applyAlignment="1">
      <alignment horizontal="center" vertical="center"/>
    </xf>
    <xf numFmtId="1" fontId="55" fillId="3" borderId="108" xfId="6" applyNumberFormat="1" applyFont="1" applyFill="1" applyBorder="1" applyAlignment="1">
      <alignment horizontal="center" vertical="center" wrapText="1"/>
    </xf>
    <xf numFmtId="0" fontId="55" fillId="3" borderId="109" xfId="6" applyFont="1" applyFill="1" applyBorder="1" applyAlignment="1">
      <alignment horizontal="center" vertical="center"/>
    </xf>
    <xf numFmtId="0" fontId="56" fillId="3" borderId="108" xfId="6" applyFont="1" applyFill="1" applyBorder="1" applyAlignment="1">
      <alignment horizontal="center" vertical="center"/>
    </xf>
    <xf numFmtId="0" fontId="55" fillId="3" borderId="111" xfId="6" applyFont="1" applyFill="1" applyBorder="1" applyAlignment="1">
      <alignment horizontal="center" vertical="center"/>
    </xf>
    <xf numFmtId="9" fontId="56" fillId="0" borderId="111" xfId="6" applyNumberFormat="1" applyFont="1" applyFill="1" applyBorder="1" applyAlignment="1">
      <alignment horizontal="center" vertical="center"/>
    </xf>
    <xf numFmtId="1" fontId="55" fillId="3" borderId="111" xfId="6" applyNumberFormat="1" applyFont="1" applyFill="1" applyBorder="1" applyAlignment="1">
      <alignment horizontal="center" vertical="center" wrapText="1"/>
    </xf>
    <xf numFmtId="0" fontId="55" fillId="3" borderId="112" xfId="6" applyFont="1" applyFill="1" applyBorder="1" applyAlignment="1">
      <alignment horizontal="center" vertical="center"/>
    </xf>
    <xf numFmtId="1" fontId="55" fillId="6" borderId="119" xfId="6" applyNumberFormat="1" applyFont="1" applyFill="1" applyBorder="1" applyAlignment="1">
      <alignment horizontal="center" vertical="center" wrapText="1"/>
    </xf>
    <xf numFmtId="165" fontId="55" fillId="6" borderId="120" xfId="6" applyNumberFormat="1" applyFont="1" applyFill="1" applyBorder="1" applyAlignment="1">
      <alignment horizontal="center" vertical="center" wrapText="1"/>
    </xf>
    <xf numFmtId="1" fontId="55" fillId="6" borderId="120" xfId="6" applyNumberFormat="1" applyFont="1" applyFill="1" applyBorder="1" applyAlignment="1">
      <alignment horizontal="center" vertical="center" wrapText="1"/>
    </xf>
    <xf numFmtId="1" fontId="55" fillId="6" borderId="108" xfId="6" applyNumberFormat="1" applyFont="1" applyFill="1" applyBorder="1" applyAlignment="1">
      <alignment horizontal="center" vertical="center" wrapText="1"/>
    </xf>
    <xf numFmtId="1" fontId="55" fillId="6" borderId="109" xfId="6" applyNumberFormat="1" applyFont="1" applyFill="1" applyBorder="1" applyAlignment="1">
      <alignment horizontal="center" vertical="center"/>
    </xf>
    <xf numFmtId="165" fontId="55" fillId="6" borderId="108" xfId="6" applyNumberFormat="1" applyFont="1" applyFill="1" applyBorder="1" applyAlignment="1">
      <alignment horizontal="center" vertical="center" wrapText="1"/>
    </xf>
    <xf numFmtId="165" fontId="55" fillId="6" borderId="109" xfId="6" applyNumberFormat="1" applyFont="1" applyFill="1" applyBorder="1" applyAlignment="1">
      <alignment horizontal="center" vertical="center"/>
    </xf>
    <xf numFmtId="0" fontId="55" fillId="9" borderId="108" xfId="0" applyFont="1" applyFill="1" applyBorder="1" applyAlignment="1" applyProtection="1">
      <alignment vertical="center"/>
    </xf>
    <xf numFmtId="0" fontId="55" fillId="6" borderId="109" xfId="6" applyFont="1" applyFill="1" applyBorder="1" applyAlignment="1">
      <alignment horizontal="center" vertical="center"/>
    </xf>
    <xf numFmtId="1" fontId="55" fillId="6" borderId="112" xfId="6" applyNumberFormat="1" applyFont="1" applyFill="1" applyBorder="1" applyAlignment="1">
      <alignment horizontal="center" vertical="center"/>
    </xf>
    <xf numFmtId="0" fontId="55" fillId="3" borderId="105" xfId="6" applyFont="1" applyFill="1" applyBorder="1" applyAlignment="1">
      <alignment horizontal="center" vertical="center" wrapText="1"/>
    </xf>
    <xf numFmtId="1" fontId="55" fillId="3" borderId="105" xfId="6" applyNumberFormat="1" applyFont="1" applyFill="1" applyBorder="1" applyAlignment="1">
      <alignment horizontal="center" vertical="center"/>
    </xf>
    <xf numFmtId="166" fontId="55" fillId="3" borderId="105" xfId="6" applyNumberFormat="1" applyFont="1" applyFill="1" applyBorder="1" applyAlignment="1">
      <alignment horizontal="center" vertical="center"/>
    </xf>
    <xf numFmtId="1" fontId="55" fillId="3" borderId="105" xfId="6" applyNumberFormat="1" applyFont="1" applyFill="1" applyBorder="1" applyAlignment="1">
      <alignment horizontal="center"/>
    </xf>
    <xf numFmtId="0" fontId="55" fillId="3" borderId="106" xfId="6" applyFont="1" applyFill="1" applyBorder="1" applyAlignment="1">
      <alignment horizontal="center"/>
    </xf>
    <xf numFmtId="1" fontId="55" fillId="3" borderId="108" xfId="6" applyNumberFormat="1" applyFont="1" applyFill="1" applyBorder="1" applyAlignment="1">
      <alignment horizontal="center" vertical="center"/>
    </xf>
    <xf numFmtId="165" fontId="55" fillId="3" borderId="108" xfId="6" applyNumberFormat="1" applyFont="1" applyFill="1" applyBorder="1" applyAlignment="1">
      <alignment horizontal="center" vertical="center"/>
    </xf>
    <xf numFmtId="166" fontId="55" fillId="3" borderId="108" xfId="6" applyNumberFormat="1" applyFont="1" applyFill="1" applyBorder="1" applyAlignment="1">
      <alignment horizontal="center" vertical="center"/>
    </xf>
    <xf numFmtId="1" fontId="55" fillId="3" borderId="108" xfId="6" applyNumberFormat="1" applyFont="1" applyFill="1" applyBorder="1" applyAlignment="1">
      <alignment horizontal="center"/>
    </xf>
    <xf numFmtId="1" fontId="55" fillId="3" borderId="109" xfId="6" applyNumberFormat="1" applyFont="1" applyFill="1" applyBorder="1" applyAlignment="1">
      <alignment horizontal="center"/>
    </xf>
    <xf numFmtId="0" fontId="55" fillId="3" borderId="108" xfId="6" applyFont="1" applyFill="1" applyBorder="1" applyAlignment="1">
      <alignment horizontal="left"/>
    </xf>
    <xf numFmtId="166" fontId="55" fillId="3" borderId="111" xfId="6" applyNumberFormat="1" applyFont="1" applyFill="1" applyBorder="1" applyAlignment="1">
      <alignment horizontal="center" vertical="center"/>
    </xf>
    <xf numFmtId="0" fontId="55" fillId="3" borderId="111" xfId="6" applyFont="1" applyFill="1" applyBorder="1" applyAlignment="1">
      <alignment horizontal="left"/>
    </xf>
    <xf numFmtId="0" fontId="55" fillId="3" borderId="112" xfId="6" applyFont="1" applyFill="1" applyBorder="1" applyAlignment="1">
      <alignment horizontal="center"/>
    </xf>
    <xf numFmtId="0" fontId="55" fillId="2" borderId="105" xfId="1" applyFont="1" applyFill="1" applyBorder="1" applyAlignment="1">
      <alignment horizontal="center"/>
    </xf>
    <xf numFmtId="165" fontId="55" fillId="2" borderId="105" xfId="1" applyNumberFormat="1" applyFont="1" applyFill="1" applyBorder="1" applyAlignment="1">
      <alignment horizontal="center"/>
    </xf>
    <xf numFmtId="165" fontId="55" fillId="2" borderId="108" xfId="1" applyNumberFormat="1" applyFont="1" applyFill="1" applyBorder="1" applyAlignment="1">
      <alignment horizontal="center"/>
    </xf>
    <xf numFmtId="0" fontId="55" fillId="0" borderId="97" xfId="1" applyFont="1" applyFill="1" applyBorder="1" applyAlignment="1">
      <alignment horizontal="center"/>
    </xf>
    <xf numFmtId="0" fontId="55" fillId="0" borderId="97" xfId="1" applyFont="1" applyFill="1" applyBorder="1" applyAlignment="1">
      <alignment horizontal="center" vertical="center"/>
    </xf>
    <xf numFmtId="1" fontId="55" fillId="0" borderId="97" xfId="1" applyNumberFormat="1" applyFont="1" applyFill="1" applyBorder="1" applyAlignment="1">
      <alignment horizontal="center"/>
    </xf>
    <xf numFmtId="165" fontId="4" fillId="8" borderId="40" xfId="6" applyNumberFormat="1" applyFont="1" applyFill="1" applyBorder="1" applyAlignment="1">
      <alignment horizontal="center" vertical="center" wrapText="1"/>
    </xf>
    <xf numFmtId="0" fontId="17" fillId="3" borderId="25" xfId="8" applyFont="1" applyFill="1" applyBorder="1" applyAlignment="1" applyProtection="1">
      <alignment vertical="center"/>
      <protection locked="0"/>
    </xf>
    <xf numFmtId="0" fontId="21" fillId="6" borderId="0" xfId="6" applyFont="1" applyFill="1" applyBorder="1" applyProtection="1">
      <protection locked="0"/>
    </xf>
    <xf numFmtId="0" fontId="17" fillId="3" borderId="23" xfId="8" applyFont="1" applyFill="1" applyBorder="1" applyAlignment="1" applyProtection="1">
      <alignment horizontal="left" vertical="center"/>
      <protection locked="0"/>
    </xf>
    <xf numFmtId="0" fontId="21" fillId="6" borderId="23" xfId="6" applyFont="1" applyFill="1" applyBorder="1" applyProtection="1">
      <protection locked="0"/>
    </xf>
    <xf numFmtId="0" fontId="17" fillId="3" borderId="26" xfId="8" applyFont="1" applyFill="1" applyBorder="1" applyAlignment="1" applyProtection="1">
      <alignment vertical="center"/>
      <protection locked="0"/>
    </xf>
    <xf numFmtId="0" fontId="5" fillId="3" borderId="0" xfId="8" applyFont="1" applyFill="1" applyBorder="1" applyAlignment="1" applyProtection="1">
      <alignment horizontal="left" vertical="center"/>
      <protection locked="0"/>
    </xf>
    <xf numFmtId="0" fontId="5" fillId="3" borderId="0" xfId="8" applyFont="1" applyFill="1" applyBorder="1" applyAlignment="1" applyProtection="1">
      <alignment vertical="center" wrapText="1"/>
      <protection locked="0"/>
    </xf>
    <xf numFmtId="0" fontId="17" fillId="6" borderId="20" xfId="6" applyFont="1" applyFill="1" applyBorder="1" applyProtection="1">
      <protection locked="0"/>
    </xf>
    <xf numFmtId="0" fontId="21" fillId="6" borderId="20" xfId="6" applyFont="1" applyFill="1" applyBorder="1" applyProtection="1">
      <protection locked="0"/>
    </xf>
    <xf numFmtId="0" fontId="4" fillId="0" borderId="26" xfId="7" applyFont="1" applyBorder="1" applyAlignment="1">
      <alignment vertical="center" wrapText="1"/>
    </xf>
    <xf numFmtId="0" fontId="24" fillId="0" borderId="0" xfId="7" applyFont="1" applyBorder="1" applyAlignment="1">
      <alignment vertical="center" wrapText="1"/>
    </xf>
    <xf numFmtId="0" fontId="24" fillId="0" borderId="26" xfId="7" applyFont="1" applyBorder="1" applyAlignment="1">
      <alignment vertical="center" wrapText="1"/>
    </xf>
    <xf numFmtId="0" fontId="24" fillId="0" borderId="0" xfId="9" applyNumberFormat="1" applyFont="1" applyBorder="1" applyAlignment="1" applyProtection="1">
      <alignment wrapText="1"/>
    </xf>
    <xf numFmtId="0" fontId="3" fillId="0" borderId="0" xfId="7" applyFont="1" applyBorder="1" applyAlignment="1">
      <alignment horizontal="center" vertical="center" wrapText="1"/>
    </xf>
    <xf numFmtId="0" fontId="5" fillId="3" borderId="23" xfId="8" applyFont="1" applyFill="1" applyBorder="1" applyAlignment="1" applyProtection="1">
      <alignment horizontal="left" vertical="center"/>
      <protection locked="0"/>
    </xf>
    <xf numFmtId="0" fontId="4" fillId="3" borderId="28" xfId="6" applyFont="1" applyFill="1" applyBorder="1" applyAlignment="1">
      <alignment horizontal="left" vertical="center"/>
    </xf>
    <xf numFmtId="0" fontId="57" fillId="0" borderId="20" xfId="7" applyFont="1" applyBorder="1" applyAlignment="1">
      <alignment horizontal="left" vertical="center" wrapText="1"/>
    </xf>
    <xf numFmtId="0" fontId="57" fillId="0" borderId="29" xfId="7" applyFont="1" applyBorder="1" applyAlignment="1">
      <alignment horizontal="left" vertical="center" wrapText="1"/>
    </xf>
    <xf numFmtId="0" fontId="57" fillId="0" borderId="26" xfId="7" applyFont="1" applyBorder="1" applyAlignment="1">
      <alignment horizontal="left" vertical="center" wrapText="1"/>
    </xf>
    <xf numFmtId="0" fontId="57" fillId="0" borderId="0" xfId="7" applyFont="1" applyBorder="1" applyAlignment="1">
      <alignment horizontal="left" vertical="center" wrapText="1"/>
    </xf>
    <xf numFmtId="0" fontId="24" fillId="0" borderId="0" xfId="9" applyNumberFormat="1" applyFont="1" applyBorder="1" applyAlignment="1" applyProtection="1">
      <alignment horizontal="center" wrapText="1"/>
    </xf>
    <xf numFmtId="0" fontId="5" fillId="3" borderId="114" xfId="6" applyFont="1" applyFill="1" applyBorder="1" applyAlignment="1">
      <alignment horizontal="center" vertical="center"/>
    </xf>
    <xf numFmtId="0" fontId="5" fillId="3" borderId="116" xfId="6" applyFont="1" applyFill="1" applyBorder="1" applyAlignment="1">
      <alignment horizontal="center" vertical="center"/>
    </xf>
    <xf numFmtId="0" fontId="55" fillId="3" borderId="0" xfId="6" applyFont="1" applyFill="1" applyBorder="1" applyAlignment="1">
      <alignment horizontal="left"/>
    </xf>
    <xf numFmtId="0" fontId="55" fillId="3" borderId="27" xfId="6" applyFont="1" applyFill="1" applyBorder="1" applyAlignment="1">
      <alignment horizontal="center"/>
    </xf>
    <xf numFmtId="0" fontId="20" fillId="0" borderId="0" xfId="5" applyFont="1" applyBorder="1" applyAlignment="1" applyProtection="1">
      <alignment vertical="center" wrapText="1"/>
    </xf>
    <xf numFmtId="0" fontId="5" fillId="6" borderId="25" xfId="6" applyFont="1" applyFill="1" applyBorder="1" applyAlignment="1">
      <alignment horizontal="left" vertical="center"/>
    </xf>
    <xf numFmtId="0" fontId="5" fillId="6" borderId="23" xfId="6" applyFont="1" applyFill="1" applyBorder="1" applyAlignment="1">
      <alignment horizontal="left" vertical="center"/>
    </xf>
    <xf numFmtId="0" fontId="55" fillId="3" borderId="23" xfId="6" applyFont="1" applyFill="1" applyBorder="1" applyAlignment="1">
      <alignment horizontal="center" vertical="center"/>
    </xf>
    <xf numFmtId="166" fontId="55" fillId="3" borderId="23" xfId="6" applyNumberFormat="1" applyFont="1" applyFill="1" applyBorder="1" applyAlignment="1">
      <alignment horizontal="center" vertical="center"/>
    </xf>
    <xf numFmtId="0" fontId="55" fillId="3" borderId="23" xfId="6" applyFont="1" applyFill="1" applyBorder="1" applyAlignment="1">
      <alignment horizontal="left"/>
    </xf>
    <xf numFmtId="0" fontId="55" fillId="3" borderId="24" xfId="6" applyFont="1" applyFill="1" applyBorder="1" applyAlignment="1">
      <alignment horizontal="center"/>
    </xf>
    <xf numFmtId="0" fontId="5" fillId="6" borderId="28" xfId="6" applyFont="1" applyFill="1" applyBorder="1" applyAlignment="1">
      <alignment horizontal="left" vertical="center"/>
    </xf>
    <xf numFmtId="0" fontId="5" fillId="6" borderId="20" xfId="6" applyFont="1" applyFill="1" applyBorder="1" applyAlignment="1">
      <alignment horizontal="left" vertical="center"/>
    </xf>
    <xf numFmtId="0" fontId="55" fillId="3" borderId="20" xfId="6" applyFont="1" applyFill="1" applyBorder="1" applyAlignment="1">
      <alignment horizontal="center" vertical="center"/>
    </xf>
    <xf numFmtId="166" fontId="55" fillId="3" borderId="20" xfId="6" applyNumberFormat="1" applyFont="1" applyFill="1" applyBorder="1" applyAlignment="1">
      <alignment horizontal="center" vertical="center"/>
    </xf>
    <xf numFmtId="0" fontId="55" fillId="3" borderId="20" xfId="6" applyFont="1" applyFill="1" applyBorder="1" applyAlignment="1">
      <alignment horizontal="left"/>
    </xf>
    <xf numFmtId="0" fontId="55" fillId="3" borderId="29" xfId="6" applyFont="1" applyFill="1" applyBorder="1" applyAlignment="1">
      <alignment horizontal="center"/>
    </xf>
    <xf numFmtId="0" fontId="5" fillId="3" borderId="23" xfId="8" applyFont="1" applyFill="1" applyBorder="1" applyAlignment="1" applyProtection="1">
      <alignment vertical="center"/>
      <protection locked="0"/>
    </xf>
    <xf numFmtId="0" fontId="5" fillId="3" borderId="24" xfId="8" applyFont="1" applyFill="1" applyBorder="1" applyAlignment="1" applyProtection="1">
      <alignment vertical="center"/>
      <protection locked="0"/>
    </xf>
    <xf numFmtId="167" fontId="5" fillId="3" borderId="27" xfId="8" applyNumberFormat="1" applyFont="1" applyFill="1" applyBorder="1" applyAlignment="1" applyProtection="1">
      <alignment vertical="center"/>
      <protection locked="0"/>
    </xf>
    <xf numFmtId="0" fontId="17" fillId="3" borderId="28" xfId="8" applyFont="1" applyFill="1" applyBorder="1" applyAlignment="1" applyProtection="1">
      <alignment vertical="center"/>
      <protection locked="0"/>
    </xf>
    <xf numFmtId="0" fontId="5" fillId="3" borderId="20" xfId="8" applyFont="1" applyFill="1" applyBorder="1" applyAlignment="1" applyProtection="1">
      <alignment vertical="center" wrapText="1"/>
      <protection locked="0"/>
    </xf>
    <xf numFmtId="167" fontId="5" fillId="6" borderId="20" xfId="6" applyNumberFormat="1" applyFont="1" applyFill="1" applyBorder="1" applyAlignment="1" applyProtection="1">
      <protection locked="0"/>
    </xf>
    <xf numFmtId="167" fontId="5" fillId="6" borderId="29" xfId="6" applyNumberFormat="1" applyFont="1" applyFill="1" applyBorder="1" applyAlignment="1" applyProtection="1">
      <protection locked="0"/>
    </xf>
    <xf numFmtId="0" fontId="4" fillId="3" borderId="0" xfId="14" applyFont="1" applyFill="1" applyBorder="1" applyAlignment="1" applyProtection="1">
      <alignment vertical="center"/>
    </xf>
    <xf numFmtId="0" fontId="2" fillId="0" borderId="0" xfId="13" applyFont="1" applyFill="1" applyBorder="1" applyAlignment="1" applyProtection="1">
      <protection locked="0"/>
    </xf>
    <xf numFmtId="0" fontId="2" fillId="0" borderId="27" xfId="13" applyFont="1" applyFill="1" applyBorder="1" applyAlignment="1" applyProtection="1">
      <protection locked="0"/>
    </xf>
    <xf numFmtId="0" fontId="60" fillId="0" borderId="20" xfId="13" applyFont="1" applyFill="1" applyBorder="1" applyAlignment="1" applyProtection="1">
      <protection locked="0"/>
    </xf>
    <xf numFmtId="0" fontId="60" fillId="0" borderId="29" xfId="13" applyFont="1" applyFill="1" applyBorder="1" applyAlignment="1" applyProtection="1">
      <protection locked="0"/>
    </xf>
    <xf numFmtId="0" fontId="60" fillId="3" borderId="0" xfId="14" applyFont="1" applyFill="1" applyBorder="1" applyAlignment="1" applyProtection="1">
      <alignment vertical="center"/>
    </xf>
    <xf numFmtId="0" fontId="2" fillId="0" borderId="0" xfId="13" applyFont="1" applyFill="1" applyBorder="1" applyAlignment="1" applyProtection="1">
      <alignment vertical="center"/>
      <protection locked="0"/>
    </xf>
    <xf numFmtId="0" fontId="4" fillId="3" borderId="25" xfId="6" applyFont="1" applyFill="1" applyBorder="1" applyAlignment="1">
      <alignment horizontal="left" vertical="center"/>
    </xf>
    <xf numFmtId="0" fontId="4" fillId="3" borderId="23" xfId="6" applyFont="1" applyFill="1" applyBorder="1" applyAlignment="1">
      <alignment horizontal="center" vertical="center"/>
    </xf>
    <xf numFmtId="0" fontId="4" fillId="6" borderId="24" xfId="6" applyFont="1" applyFill="1" applyBorder="1"/>
    <xf numFmtId="0" fontId="4" fillId="6" borderId="27" xfId="6" applyFont="1" applyFill="1" applyBorder="1"/>
    <xf numFmtId="0" fontId="4" fillId="3" borderId="20" xfId="6" applyFont="1" applyFill="1" applyBorder="1" applyAlignment="1">
      <alignment horizontal="center" vertical="center"/>
    </xf>
    <xf numFmtId="0" fontId="4" fillId="6" borderId="29" xfId="6" applyFont="1" applyFill="1" applyBorder="1"/>
    <xf numFmtId="0" fontId="20" fillId="0" borderId="0" xfId="5" applyFont="1" applyBorder="1" applyAlignment="1">
      <alignment horizontal="center" vertical="center" wrapText="1"/>
    </xf>
    <xf numFmtId="0" fontId="23" fillId="0" borderId="0" xfId="5" applyFont="1" applyBorder="1" applyAlignment="1">
      <alignment horizontal="left" vertical="center" wrapText="1"/>
    </xf>
    <xf numFmtId="0" fontId="4" fillId="0" borderId="25" xfId="7" applyFont="1" applyBorder="1" applyAlignment="1">
      <alignment horizontal="center" vertical="center"/>
    </xf>
    <xf numFmtId="0" fontId="4" fillId="0" borderId="28" xfId="7" applyFont="1" applyBorder="1" applyAlignment="1">
      <alignment horizontal="center" vertical="center"/>
    </xf>
    <xf numFmtId="0" fontId="2" fillId="2" borderId="0" xfId="1" applyFill="1" applyBorder="1" applyAlignment="1">
      <alignment horizontal="center"/>
    </xf>
    <xf numFmtId="0" fontId="20" fillId="0" borderId="135" xfId="5" applyFont="1" applyBorder="1" applyAlignment="1">
      <alignment horizontal="center" vertical="center" wrapText="1"/>
    </xf>
    <xf numFmtId="0" fontId="23" fillId="0" borderId="135" xfId="5" applyFont="1" applyBorder="1" applyAlignment="1">
      <alignment horizontal="left" vertical="center" wrapText="1"/>
    </xf>
    <xf numFmtId="0" fontId="20" fillId="0" borderId="26" xfId="5" applyFont="1" applyBorder="1" applyAlignment="1">
      <alignment horizontal="center" vertical="center" wrapText="1"/>
    </xf>
    <xf numFmtId="0" fontId="20" fillId="0" borderId="136" xfId="5" applyFont="1" applyBorder="1" applyAlignment="1">
      <alignment horizontal="center" vertical="center" wrapText="1"/>
    </xf>
    <xf numFmtId="0" fontId="23" fillId="0" borderId="27" xfId="5" applyFont="1" applyBorder="1" applyAlignment="1">
      <alignment horizontal="left" vertical="center" wrapText="1"/>
    </xf>
    <xf numFmtId="0" fontId="23" fillId="0" borderId="137" xfId="5" applyFont="1" applyBorder="1" applyAlignment="1">
      <alignment horizontal="left" vertical="center" wrapText="1"/>
    </xf>
    <xf numFmtId="49" fontId="5" fillId="2" borderId="138" xfId="1" applyNumberFormat="1" applyFont="1" applyFill="1" applyBorder="1" applyAlignment="1">
      <alignment horizontal="center"/>
    </xf>
    <xf numFmtId="165" fontId="5" fillId="2" borderId="124" xfId="2" applyNumberFormat="1" applyFont="1" applyFill="1" applyBorder="1" applyAlignment="1">
      <alignment horizontal="center"/>
    </xf>
    <xf numFmtId="0" fontId="5" fillId="2" borderId="124" xfId="1" applyFont="1" applyFill="1" applyBorder="1" applyAlignment="1">
      <alignment horizontal="center"/>
    </xf>
    <xf numFmtId="0" fontId="2" fillId="2" borderId="0" xfId="1" applyFill="1" applyBorder="1" applyAlignment="1">
      <alignment wrapText="1"/>
    </xf>
    <xf numFmtId="0" fontId="5" fillId="5" borderId="0" xfId="1" applyFont="1" applyFill="1" applyBorder="1" applyAlignment="1">
      <alignment horizontal="center" vertical="center"/>
    </xf>
    <xf numFmtId="0" fontId="55" fillId="0" borderId="0" xfId="1" applyFont="1" applyFill="1" applyBorder="1" applyAlignment="1">
      <alignment horizontal="center"/>
    </xf>
    <xf numFmtId="0" fontId="55" fillId="0" borderId="0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4" fillId="5" borderId="0" xfId="1" applyFont="1" applyFill="1" applyBorder="1" applyAlignment="1">
      <alignment horizontal="center"/>
    </xf>
    <xf numFmtId="1" fontId="55" fillId="0" borderId="0" xfId="1" applyNumberFormat="1" applyFont="1" applyFill="1" applyBorder="1" applyAlignment="1">
      <alignment horizontal="center"/>
    </xf>
    <xf numFmtId="0" fontId="2" fillId="0" borderId="0" xfId="1" applyFill="1" applyBorder="1"/>
    <xf numFmtId="0" fontId="17" fillId="8" borderId="0" xfId="9" applyFont="1" applyFill="1" applyBorder="1" applyAlignment="1" applyProtection="1">
      <alignment horizontal="center" vertical="center" wrapText="1"/>
    </xf>
    <xf numFmtId="0" fontId="57" fillId="0" borderId="0" xfId="7" applyFont="1" applyBorder="1" applyAlignment="1">
      <alignment horizontal="left" vertical="center" wrapText="1"/>
    </xf>
    <xf numFmtId="0" fontId="57" fillId="0" borderId="27" xfId="7" applyFont="1" applyBorder="1" applyAlignment="1">
      <alignment horizontal="left" vertical="center" wrapText="1"/>
    </xf>
    <xf numFmtId="0" fontId="57" fillId="0" borderId="23" xfId="7" applyFont="1" applyBorder="1" applyAlignment="1">
      <alignment horizontal="left" vertical="center" wrapText="1"/>
    </xf>
    <xf numFmtId="0" fontId="57" fillId="0" borderId="24" xfId="7" applyFont="1" applyBorder="1" applyAlignment="1">
      <alignment horizontal="left" vertical="center" wrapText="1"/>
    </xf>
    <xf numFmtId="0" fontId="2" fillId="2" borderId="26" xfId="1" applyFill="1" applyBorder="1"/>
    <xf numFmtId="0" fontId="57" fillId="0" borderId="21" xfId="7" applyFont="1" applyBorder="1" applyAlignment="1">
      <alignment horizontal="left" vertical="center" wrapText="1"/>
    </xf>
    <xf numFmtId="0" fontId="57" fillId="0" borderId="22" xfId="7" applyFont="1" applyBorder="1" applyAlignment="1">
      <alignment horizontal="left" vertical="center" wrapText="1"/>
    </xf>
    <xf numFmtId="0" fontId="57" fillId="0" borderId="30" xfId="7" applyFont="1" applyBorder="1" applyAlignment="1">
      <alignment horizontal="left" vertical="center" wrapText="1"/>
    </xf>
    <xf numFmtId="0" fontId="57" fillId="0" borderId="26" xfId="7" applyFont="1" applyBorder="1" applyAlignment="1">
      <alignment horizontal="left" vertical="center" wrapText="1"/>
    </xf>
    <xf numFmtId="0" fontId="57" fillId="0" borderId="0" xfId="7" applyFont="1" applyBorder="1" applyAlignment="1">
      <alignment horizontal="left" vertical="center" wrapText="1"/>
    </xf>
    <xf numFmtId="0" fontId="57" fillId="0" borderId="27" xfId="7" applyFont="1" applyBorder="1" applyAlignment="1">
      <alignment horizontal="left" vertical="center" wrapText="1"/>
    </xf>
    <xf numFmtId="0" fontId="4" fillId="8" borderId="21" xfId="6" applyFont="1" applyFill="1" applyBorder="1" applyAlignment="1">
      <alignment horizontal="center" vertical="center"/>
    </xf>
    <xf numFmtId="0" fontId="4" fillId="8" borderId="22" xfId="6" applyFont="1" applyFill="1" applyBorder="1" applyAlignment="1">
      <alignment horizontal="center" vertical="center"/>
    </xf>
    <xf numFmtId="0" fontId="4" fillId="8" borderId="30" xfId="6" applyFont="1" applyFill="1" applyBorder="1" applyAlignment="1">
      <alignment horizontal="center" vertical="center"/>
    </xf>
    <xf numFmtId="0" fontId="5" fillId="3" borderId="107" xfId="6" applyFont="1" applyFill="1" applyBorder="1" applyAlignment="1">
      <alignment horizontal="left" vertical="center"/>
    </xf>
    <xf numFmtId="0" fontId="5" fillId="3" borderId="108" xfId="6" applyFont="1" applyFill="1" applyBorder="1" applyAlignment="1">
      <alignment horizontal="left" vertical="center"/>
    </xf>
    <xf numFmtId="0" fontId="5" fillId="3" borderId="120" xfId="6" applyFont="1" applyFill="1" applyBorder="1" applyAlignment="1">
      <alignment horizontal="left" vertical="center"/>
    </xf>
    <xf numFmtId="0" fontId="4" fillId="8" borderId="40" xfId="6" applyFont="1" applyFill="1" applyBorder="1" applyAlignment="1">
      <alignment horizontal="center" vertical="center"/>
    </xf>
    <xf numFmtId="1" fontId="4" fillId="8" borderId="40" xfId="6" applyNumberFormat="1" applyFont="1" applyFill="1" applyBorder="1" applyAlignment="1">
      <alignment horizontal="center" vertical="center" wrapText="1"/>
    </xf>
    <xf numFmtId="0" fontId="55" fillId="6" borderId="99" xfId="6" applyFont="1" applyFill="1" applyBorder="1" applyAlignment="1">
      <alignment horizontal="left"/>
    </xf>
    <xf numFmtId="0" fontId="55" fillId="6" borderId="100" xfId="6" applyFont="1" applyFill="1" applyBorder="1" applyAlignment="1">
      <alignment horizontal="left"/>
    </xf>
    <xf numFmtId="0" fontId="4" fillId="6" borderId="25" xfId="6" applyFont="1" applyFill="1" applyBorder="1" applyAlignment="1">
      <alignment horizontal="left" vertical="center"/>
    </xf>
    <xf numFmtId="0" fontId="4" fillId="6" borderId="23" xfId="6" applyFont="1" applyFill="1" applyBorder="1" applyAlignment="1">
      <alignment horizontal="left" vertical="center"/>
    </xf>
    <xf numFmtId="0" fontId="4" fillId="3" borderId="28" xfId="6" applyFont="1" applyFill="1" applyBorder="1" applyAlignment="1">
      <alignment horizontal="left" vertical="center"/>
    </xf>
    <xf numFmtId="0" fontId="4" fillId="3" borderId="113" xfId="6" applyFont="1" applyFill="1" applyBorder="1" applyAlignment="1">
      <alignment horizontal="left" vertical="center"/>
    </xf>
    <xf numFmtId="0" fontId="4" fillId="8" borderId="40" xfId="6" applyFont="1" applyFill="1" applyBorder="1" applyAlignment="1">
      <alignment horizontal="center" vertical="center" wrapText="1"/>
    </xf>
    <xf numFmtId="0" fontId="5" fillId="3" borderId="104" xfId="6" applyFont="1" applyFill="1" applyBorder="1" applyAlignment="1">
      <alignment horizontal="left" vertical="center"/>
    </xf>
    <xf numFmtId="0" fontId="5" fillId="3" borderId="105" xfId="6" applyFont="1" applyFill="1" applyBorder="1" applyAlignment="1">
      <alignment horizontal="left" vertical="center"/>
    </xf>
    <xf numFmtId="0" fontId="5" fillId="3" borderId="119" xfId="6" applyFont="1" applyFill="1" applyBorder="1" applyAlignment="1">
      <alignment horizontal="left" vertical="center"/>
    </xf>
    <xf numFmtId="0" fontId="5" fillId="6" borderId="128" xfId="6" applyFont="1" applyFill="1" applyBorder="1" applyAlignment="1">
      <alignment vertical="center" wrapText="1"/>
    </xf>
    <xf numFmtId="0" fontId="5" fillId="6" borderId="114" xfId="6" applyFont="1" applyFill="1" applyBorder="1" applyAlignment="1">
      <alignment vertical="center" wrapText="1"/>
    </xf>
    <xf numFmtId="0" fontId="5" fillId="6" borderId="129" xfId="6" applyFont="1" applyFill="1" applyBorder="1" applyAlignment="1">
      <alignment vertical="center"/>
    </xf>
    <xf numFmtId="0" fontId="5" fillId="6" borderId="115" xfId="6" applyFont="1" applyFill="1" applyBorder="1" applyAlignment="1">
      <alignment vertical="center"/>
    </xf>
    <xf numFmtId="0" fontId="5" fillId="6" borderId="108" xfId="6" applyFont="1" applyFill="1" applyBorder="1" applyAlignment="1">
      <alignment horizontal="left" vertical="center"/>
    </xf>
    <xf numFmtId="0" fontId="5" fillId="6" borderId="0" xfId="6" applyFont="1" applyFill="1" applyBorder="1" applyAlignment="1">
      <alignment horizontal="left" vertical="center"/>
    </xf>
    <xf numFmtId="0" fontId="4" fillId="8" borderId="25" xfId="6" applyFont="1" applyFill="1" applyBorder="1" applyAlignment="1">
      <alignment horizontal="center" vertical="center"/>
    </xf>
    <xf numFmtId="0" fontId="4" fillId="8" borderId="23" xfId="6" applyFont="1" applyFill="1" applyBorder="1" applyAlignment="1">
      <alignment horizontal="center" vertical="center"/>
    </xf>
    <xf numFmtId="0" fontId="4" fillId="8" borderId="24" xfId="6" applyFont="1" applyFill="1" applyBorder="1" applyAlignment="1">
      <alignment horizontal="center" vertical="center"/>
    </xf>
    <xf numFmtId="0" fontId="5" fillId="6" borderId="111" xfId="6" applyFont="1" applyFill="1" applyBorder="1" applyAlignment="1">
      <alignment horizontal="left" vertical="center"/>
    </xf>
    <xf numFmtId="0" fontId="3" fillId="0" borderId="25" xfId="7" applyFont="1" applyBorder="1" applyAlignment="1">
      <alignment horizontal="center" vertical="center" wrapText="1"/>
    </xf>
    <xf numFmtId="0" fontId="3" fillId="0" borderId="23" xfId="7" applyFont="1" applyBorder="1" applyAlignment="1">
      <alignment horizontal="center" vertical="center" wrapText="1"/>
    </xf>
    <xf numFmtId="0" fontId="3" fillId="0" borderId="24" xfId="7" applyFont="1" applyBorder="1" applyAlignment="1">
      <alignment horizontal="center" vertical="center" wrapText="1"/>
    </xf>
    <xf numFmtId="0" fontId="3" fillId="0" borderId="26" xfId="7" applyFont="1" applyBorder="1" applyAlignment="1">
      <alignment horizontal="center" vertical="center" wrapText="1"/>
    </xf>
    <xf numFmtId="0" fontId="3" fillId="0" borderId="0" xfId="7" applyFont="1" applyBorder="1" applyAlignment="1">
      <alignment horizontal="center" vertical="center" wrapText="1"/>
    </xf>
    <xf numFmtId="0" fontId="3" fillId="0" borderId="27" xfId="7" applyFont="1" applyBorder="1" applyAlignment="1">
      <alignment horizontal="center" vertical="center" wrapText="1"/>
    </xf>
    <xf numFmtId="0" fontId="3" fillId="0" borderId="26" xfId="8" applyFont="1" applyFill="1" applyBorder="1" applyAlignment="1">
      <alignment horizontal="center" vertical="center"/>
    </xf>
    <xf numFmtId="0" fontId="3" fillId="0" borderId="0" xfId="8" applyFont="1" applyFill="1" applyBorder="1" applyAlignment="1">
      <alignment horizontal="center" vertical="center"/>
    </xf>
    <xf numFmtId="0" fontId="3" fillId="0" borderId="27" xfId="8" applyFont="1" applyFill="1" applyBorder="1" applyAlignment="1">
      <alignment horizontal="center" vertical="center"/>
    </xf>
    <xf numFmtId="0" fontId="57" fillId="0" borderId="40" xfId="7" applyFont="1" applyBorder="1" applyAlignment="1">
      <alignment horizontal="left" vertical="center" wrapText="1"/>
    </xf>
    <xf numFmtId="0" fontId="29" fillId="8" borderId="127" xfId="6" applyFont="1" applyFill="1" applyBorder="1" applyAlignment="1">
      <alignment horizontal="center" vertical="center"/>
    </xf>
    <xf numFmtId="0" fontId="29" fillId="8" borderId="116" xfId="6" applyFont="1" applyFill="1" applyBorder="1" applyAlignment="1">
      <alignment horizontal="center" vertical="center"/>
    </xf>
    <xf numFmtId="0" fontId="55" fillId="9" borderId="122" xfId="0" applyFont="1" applyFill="1" applyBorder="1" applyAlignment="1" applyProtection="1">
      <alignment horizontal="center" vertical="center"/>
    </xf>
    <xf numFmtId="0" fontId="55" fillId="9" borderId="123" xfId="0" applyFont="1" applyFill="1" applyBorder="1" applyAlignment="1" applyProtection="1">
      <alignment horizontal="center" vertical="center"/>
    </xf>
    <xf numFmtId="0" fontId="55" fillId="9" borderId="121" xfId="0" applyFont="1" applyFill="1" applyBorder="1" applyAlignment="1" applyProtection="1">
      <alignment horizontal="center" vertical="center"/>
    </xf>
    <xf numFmtId="0" fontId="5" fillId="6" borderId="104" xfId="6" applyFont="1" applyFill="1" applyBorder="1" applyAlignment="1">
      <alignment horizontal="center" vertical="center"/>
    </xf>
    <xf numFmtId="0" fontId="5" fillId="6" borderId="107" xfId="6" applyFont="1" applyFill="1" applyBorder="1" applyAlignment="1">
      <alignment horizontal="center" vertical="center"/>
    </xf>
    <xf numFmtId="0" fontId="5" fillId="6" borderId="105" xfId="6" applyFont="1" applyFill="1" applyBorder="1" applyAlignment="1">
      <alignment horizontal="left" vertical="center"/>
    </xf>
    <xf numFmtId="0" fontId="5" fillId="3" borderId="107" xfId="6" applyFont="1" applyFill="1" applyBorder="1" applyAlignment="1">
      <alignment horizontal="left" vertical="center" wrapText="1"/>
    </xf>
    <xf numFmtId="0" fontId="5" fillId="3" borderId="108" xfId="6" applyFont="1" applyFill="1" applyBorder="1" applyAlignment="1">
      <alignment horizontal="left" vertical="center" wrapText="1"/>
    </xf>
    <xf numFmtId="0" fontId="5" fillId="3" borderId="120" xfId="6" applyFont="1" applyFill="1" applyBorder="1" applyAlignment="1">
      <alignment horizontal="left" vertical="center" wrapText="1"/>
    </xf>
    <xf numFmtId="0" fontId="5" fillId="3" borderId="110" xfId="6" applyFont="1" applyFill="1" applyBorder="1" applyAlignment="1">
      <alignment horizontal="left" vertical="center"/>
    </xf>
    <xf numFmtId="0" fontId="5" fillId="3" borderId="111" xfId="6" applyFont="1" applyFill="1" applyBorder="1" applyAlignment="1">
      <alignment horizontal="left" vertical="center"/>
    </xf>
    <xf numFmtId="0" fontId="5" fillId="3" borderId="132" xfId="6" applyFont="1" applyFill="1" applyBorder="1" applyAlignment="1">
      <alignment horizontal="left" vertical="center"/>
    </xf>
    <xf numFmtId="0" fontId="24" fillId="0" borderId="0" xfId="9" applyNumberFormat="1" applyFont="1" applyBorder="1" applyAlignment="1" applyProtection="1">
      <alignment horizontal="center" wrapText="1"/>
    </xf>
    <xf numFmtId="167" fontId="21" fillId="3" borderId="0" xfId="15" applyNumberFormat="1" applyFont="1" applyFill="1" applyBorder="1" applyAlignment="1" applyProtection="1">
      <alignment horizontal="center" vertical="center" wrapText="1"/>
    </xf>
    <xf numFmtId="0" fontId="2" fillId="3" borderId="26" xfId="15" applyFont="1" applyFill="1" applyBorder="1" applyAlignment="1" applyProtection="1">
      <alignment horizontal="right" vertical="center" wrapText="1"/>
    </xf>
    <xf numFmtId="0" fontId="2" fillId="3" borderId="0" xfId="15" applyFont="1" applyFill="1" applyBorder="1" applyAlignment="1" applyProtection="1">
      <alignment horizontal="right" vertical="center" wrapText="1"/>
    </xf>
    <xf numFmtId="0" fontId="23" fillId="0" borderId="0" xfId="5" applyFont="1" applyBorder="1" applyAlignment="1" applyProtection="1">
      <alignment horizontal="center" vertical="center" wrapText="1"/>
    </xf>
    <xf numFmtId="0" fontId="5" fillId="6" borderId="129" xfId="6" applyFont="1" applyFill="1" applyBorder="1" applyAlignment="1">
      <alignment horizontal="left" vertical="center"/>
    </xf>
    <xf numFmtId="0" fontId="5" fillId="6" borderId="115" xfId="6" applyFont="1" applyFill="1" applyBorder="1" applyAlignment="1">
      <alignment horizontal="left" vertical="center"/>
    </xf>
    <xf numFmtId="0" fontId="5" fillId="6" borderId="127" xfId="6" applyFont="1" applyFill="1" applyBorder="1" applyAlignment="1">
      <alignment horizontal="left" vertical="center"/>
    </xf>
    <xf numFmtId="0" fontId="5" fillId="6" borderId="116" xfId="6" applyFont="1" applyFill="1" applyBorder="1" applyAlignment="1">
      <alignment horizontal="left" vertical="center"/>
    </xf>
    <xf numFmtId="0" fontId="17" fillId="0" borderId="23" xfId="13" applyFont="1" applyFill="1" applyBorder="1" applyAlignment="1" applyProtection="1">
      <alignment horizontal="center"/>
      <protection locked="0"/>
    </xf>
    <xf numFmtId="0" fontId="17" fillId="0" borderId="24" xfId="13" applyFont="1" applyFill="1" applyBorder="1" applyAlignment="1" applyProtection="1">
      <alignment horizontal="center"/>
      <protection locked="0"/>
    </xf>
    <xf numFmtId="0" fontId="21" fillId="0" borderId="0" xfId="13" applyFont="1" applyFill="1" applyBorder="1" applyAlignment="1" applyProtection="1">
      <protection locked="0"/>
    </xf>
    <xf numFmtId="0" fontId="21" fillId="0" borderId="27" xfId="13" applyFont="1" applyFill="1" applyBorder="1" applyAlignment="1" applyProtection="1">
      <protection locked="0"/>
    </xf>
    <xf numFmtId="0" fontId="2" fillId="3" borderId="0" xfId="13" applyFont="1" applyFill="1" applyBorder="1" applyAlignment="1" applyProtection="1">
      <protection locked="0"/>
    </xf>
    <xf numFmtId="0" fontId="2" fillId="3" borderId="27" xfId="13" applyFont="1" applyFill="1" applyBorder="1" applyAlignment="1" applyProtection="1">
      <protection locked="0"/>
    </xf>
    <xf numFmtId="0" fontId="2" fillId="0" borderId="0" xfId="13" applyFont="1" applyFill="1" applyBorder="1" applyAlignment="1" applyProtection="1">
      <alignment horizontal="left"/>
      <protection locked="0"/>
    </xf>
    <xf numFmtId="0" fontId="2" fillId="0" borderId="27" xfId="13" applyFont="1" applyFill="1" applyBorder="1" applyAlignment="1" applyProtection="1">
      <alignment horizontal="left"/>
      <protection locked="0"/>
    </xf>
    <xf numFmtId="0" fontId="58" fillId="3" borderId="0" xfId="0" applyFont="1" applyFill="1" applyBorder="1" applyAlignment="1" applyProtection="1">
      <alignment horizontal="center" vertical="center"/>
    </xf>
    <xf numFmtId="0" fontId="60" fillId="3" borderId="0" xfId="14" applyFont="1" applyFill="1" applyBorder="1" applyAlignment="1" applyProtection="1">
      <alignment horizontal="right" vertical="center"/>
    </xf>
    <xf numFmtId="0" fontId="5" fillId="2" borderId="0" xfId="1" applyFont="1" applyFill="1" applyAlignment="1">
      <alignment horizontal="center" wrapText="1"/>
    </xf>
    <xf numFmtId="165" fontId="56" fillId="2" borderId="105" xfId="1" applyNumberFormat="1" applyFont="1" applyFill="1" applyBorder="1" applyAlignment="1">
      <alignment horizontal="center"/>
    </xf>
    <xf numFmtId="165" fontId="56" fillId="2" borderId="106" xfId="1" applyNumberFormat="1" applyFont="1" applyFill="1" applyBorder="1" applyAlignment="1">
      <alignment horizontal="center"/>
    </xf>
    <xf numFmtId="165" fontId="56" fillId="2" borderId="108" xfId="1" applyNumberFormat="1" applyFont="1" applyFill="1" applyBorder="1" applyAlignment="1">
      <alignment horizontal="center"/>
    </xf>
    <xf numFmtId="165" fontId="56" fillId="2" borderId="109" xfId="1" applyNumberFormat="1" applyFont="1" applyFill="1" applyBorder="1" applyAlignment="1">
      <alignment horizontal="center"/>
    </xf>
    <xf numFmtId="0" fontId="3" fillId="8" borderId="104" xfId="1" applyFont="1" applyFill="1" applyBorder="1" applyAlignment="1">
      <alignment horizontal="center"/>
    </xf>
    <xf numFmtId="0" fontId="3" fillId="8" borderId="105" xfId="1" applyFont="1" applyFill="1" applyBorder="1" applyAlignment="1">
      <alignment horizontal="center"/>
    </xf>
    <xf numFmtId="0" fontId="3" fillId="8" borderId="106" xfId="1" applyFont="1" applyFill="1" applyBorder="1" applyAlignment="1">
      <alignment horizontal="center"/>
    </xf>
    <xf numFmtId="0" fontId="4" fillId="8" borderId="111" xfId="1" applyFont="1" applyFill="1" applyBorder="1" applyAlignment="1">
      <alignment horizontal="center" wrapText="1"/>
    </xf>
    <xf numFmtId="0" fontId="4" fillId="8" borderId="112" xfId="1" applyFont="1" applyFill="1" applyBorder="1" applyAlignment="1">
      <alignment horizontal="center" wrapText="1"/>
    </xf>
    <xf numFmtId="0" fontId="57" fillId="0" borderId="97" xfId="7" applyFont="1" applyBorder="1" applyAlignment="1">
      <alignment horizontal="left" vertical="center" wrapText="1"/>
    </xf>
    <xf numFmtId="0" fontId="17" fillId="4" borderId="26" xfId="1" applyFont="1" applyFill="1" applyBorder="1" applyAlignment="1">
      <alignment horizontal="center" vertical="center"/>
    </xf>
    <xf numFmtId="0" fontId="17" fillId="4" borderId="0" xfId="1" applyFont="1" applyFill="1" applyBorder="1" applyAlignment="1">
      <alignment horizontal="center" vertical="center"/>
    </xf>
    <xf numFmtId="0" fontId="17" fillId="4" borderId="27" xfId="1" applyFont="1" applyFill="1" applyBorder="1" applyAlignment="1">
      <alignment horizontal="center" vertical="center"/>
    </xf>
    <xf numFmtId="0" fontId="17" fillId="4" borderId="28" xfId="1" applyFont="1" applyFill="1" applyBorder="1" applyAlignment="1">
      <alignment horizontal="center" vertical="center"/>
    </xf>
    <xf numFmtId="0" fontId="17" fillId="4" borderId="20" xfId="1" applyFont="1" applyFill="1" applyBorder="1" applyAlignment="1">
      <alignment horizontal="center" vertical="center"/>
    </xf>
    <xf numFmtId="0" fontId="17" fillId="4" borderId="29" xfId="1" applyFont="1" applyFill="1" applyBorder="1" applyAlignment="1">
      <alignment horizontal="center" vertical="center"/>
    </xf>
    <xf numFmtId="0" fontId="4" fillId="0" borderId="130" xfId="7" applyFont="1" applyBorder="1" applyAlignment="1">
      <alignment horizontal="center" vertical="center"/>
    </xf>
    <xf numFmtId="0" fontId="4" fillId="0" borderId="87" xfId="7" applyFont="1" applyBorder="1" applyAlignment="1">
      <alignment horizontal="center" vertical="center"/>
    </xf>
    <xf numFmtId="0" fontId="3" fillId="0" borderId="28" xfId="7" applyFont="1" applyBorder="1" applyAlignment="1">
      <alignment horizontal="center" vertical="center" wrapText="1"/>
    </xf>
    <xf numFmtId="0" fontId="3" fillId="0" borderId="20" xfId="7" applyFont="1" applyBorder="1" applyAlignment="1">
      <alignment horizontal="center" vertical="center" wrapText="1"/>
    </xf>
    <xf numFmtId="0" fontId="3" fillId="0" borderId="29" xfId="7" applyFont="1" applyBorder="1" applyAlignment="1">
      <alignment horizontal="center" vertical="center" wrapText="1"/>
    </xf>
    <xf numFmtId="0" fontId="57" fillId="0" borderId="25" xfId="7" applyFont="1" applyBorder="1" applyAlignment="1">
      <alignment horizontal="left" vertical="center" wrapText="1"/>
    </xf>
    <xf numFmtId="0" fontId="57" fillId="0" borderId="23" xfId="7" applyFont="1" applyBorder="1" applyAlignment="1">
      <alignment horizontal="left" vertical="center" wrapText="1"/>
    </xf>
    <xf numFmtId="0" fontId="57" fillId="0" borderId="24" xfId="7" applyFont="1" applyBorder="1" applyAlignment="1">
      <alignment horizontal="left" vertical="center" wrapText="1"/>
    </xf>
    <xf numFmtId="0" fontId="17" fillId="8" borderId="133" xfId="9" applyFont="1" applyFill="1" applyBorder="1" applyAlignment="1" applyProtection="1">
      <alignment horizontal="center" vertical="center" wrapText="1"/>
    </xf>
    <xf numFmtId="0" fontId="24" fillId="0" borderId="134" xfId="9" applyNumberFormat="1" applyFont="1" applyBorder="1" applyAlignment="1" applyProtection="1">
      <alignment horizontal="center" wrapText="1"/>
    </xf>
    <xf numFmtId="0" fontId="8" fillId="0" borderId="25" xfId="5" applyFont="1" applyBorder="1" applyAlignment="1">
      <alignment horizontal="right" vertical="center" wrapText="1"/>
    </xf>
    <xf numFmtId="0" fontId="8" fillId="0" borderId="23" xfId="5" applyFont="1" applyBorder="1" applyAlignment="1">
      <alignment horizontal="right" vertical="center" wrapText="1"/>
    </xf>
    <xf numFmtId="0" fontId="23" fillId="0" borderId="23" xfId="5" applyFont="1" applyBorder="1" applyAlignment="1">
      <alignment horizontal="left" vertical="center" wrapText="1"/>
    </xf>
    <xf numFmtId="0" fontId="23" fillId="0" borderId="24" xfId="5" applyFont="1" applyBorder="1" applyAlignment="1">
      <alignment horizontal="left" vertical="center" wrapText="1"/>
    </xf>
    <xf numFmtId="0" fontId="2" fillId="2" borderId="25" xfId="1" applyFill="1" applyBorder="1" applyAlignment="1">
      <alignment horizontal="center"/>
    </xf>
    <xf numFmtId="0" fontId="2" fillId="2" borderId="23" xfId="1" applyFill="1" applyBorder="1" applyAlignment="1">
      <alignment horizontal="center"/>
    </xf>
    <xf numFmtId="0" fontId="2" fillId="2" borderId="24" xfId="1" applyFill="1" applyBorder="1" applyAlignment="1">
      <alignment horizontal="center"/>
    </xf>
    <xf numFmtId="0" fontId="2" fillId="2" borderId="26" xfId="1" applyFill="1" applyBorder="1" applyAlignment="1">
      <alignment horizontal="center"/>
    </xf>
    <xf numFmtId="0" fontId="2" fillId="2" borderId="0" xfId="1" applyFill="1" applyBorder="1" applyAlignment="1">
      <alignment horizontal="center"/>
    </xf>
    <xf numFmtId="0" fontId="2" fillId="2" borderId="27" xfId="1" applyFill="1" applyBorder="1" applyAlignment="1">
      <alignment horizontal="center"/>
    </xf>
    <xf numFmtId="0" fontId="2" fillId="2" borderId="28" xfId="1" applyFill="1" applyBorder="1" applyAlignment="1">
      <alignment horizontal="center"/>
    </xf>
    <xf numFmtId="0" fontId="2" fillId="2" borderId="20" xfId="1" applyFill="1" applyBorder="1" applyAlignment="1">
      <alignment horizontal="center"/>
    </xf>
    <xf numFmtId="0" fontId="2" fillId="2" borderId="29" xfId="1" applyFill="1" applyBorder="1" applyAlignment="1">
      <alignment horizontal="center"/>
    </xf>
    <xf numFmtId="0" fontId="4" fillId="2" borderId="124" xfId="1" applyFont="1" applyFill="1" applyBorder="1" applyAlignment="1">
      <alignment horizontal="center"/>
    </xf>
    <xf numFmtId="0" fontId="4" fillId="2" borderId="125" xfId="1" applyFont="1" applyFill="1" applyBorder="1" applyAlignment="1">
      <alignment horizontal="center"/>
    </xf>
    <xf numFmtId="0" fontId="37" fillId="0" borderId="51" xfId="6" applyFont="1" applyFill="1" applyBorder="1" applyAlignment="1">
      <alignment horizontal="center" wrapText="1"/>
    </xf>
    <xf numFmtId="0" fontId="37" fillId="0" borderId="52" xfId="6" applyFont="1" applyFill="1" applyBorder="1" applyAlignment="1">
      <alignment horizontal="center"/>
    </xf>
    <xf numFmtId="0" fontId="37" fillId="0" borderId="53" xfId="6" applyFont="1" applyFill="1" applyBorder="1" applyAlignment="1">
      <alignment horizontal="center"/>
    </xf>
    <xf numFmtId="0" fontId="32" fillId="0" borderId="3" xfId="6" applyFont="1" applyFill="1" applyBorder="1" applyAlignment="1">
      <alignment horizontal="right" wrapText="1"/>
    </xf>
    <xf numFmtId="0" fontId="32" fillId="0" borderId="0" xfId="6" applyFont="1" applyFill="1" applyBorder="1" applyAlignment="1">
      <alignment horizontal="right" wrapText="1"/>
    </xf>
    <xf numFmtId="0" fontId="31" fillId="0" borderId="78" xfId="6" applyFont="1" applyFill="1" applyBorder="1" applyAlignment="1">
      <alignment horizontal="center" vertical="center" wrapText="1"/>
    </xf>
    <xf numFmtId="0" fontId="31" fillId="0" borderId="3" xfId="6" applyFont="1" applyFill="1" applyBorder="1" applyAlignment="1">
      <alignment horizontal="center" vertical="center" wrapText="1"/>
    </xf>
    <xf numFmtId="0" fontId="31" fillId="0" borderId="79" xfId="6" applyFont="1" applyFill="1" applyBorder="1" applyAlignment="1">
      <alignment horizontal="center" vertical="center" wrapText="1"/>
    </xf>
    <xf numFmtId="0" fontId="31" fillId="0" borderId="26" xfId="6" applyFont="1" applyFill="1" applyBorder="1" applyAlignment="1">
      <alignment horizontal="center" vertical="center" wrapText="1"/>
    </xf>
    <xf numFmtId="0" fontId="31" fillId="0" borderId="0" xfId="6" applyFont="1" applyFill="1" applyBorder="1" applyAlignment="1">
      <alignment horizontal="center" vertical="center" wrapText="1"/>
    </xf>
    <xf numFmtId="0" fontId="31" fillId="0" borderId="27" xfId="6" applyFont="1" applyFill="1" applyBorder="1" applyAlignment="1">
      <alignment horizontal="center" vertical="center" wrapText="1"/>
    </xf>
    <xf numFmtId="0" fontId="31" fillId="0" borderId="82" xfId="6" applyFont="1" applyFill="1" applyBorder="1" applyAlignment="1">
      <alignment horizontal="center" vertical="center" wrapText="1"/>
    </xf>
    <xf numFmtId="0" fontId="31" fillId="0" borderId="12" xfId="6" applyFont="1" applyFill="1" applyBorder="1" applyAlignment="1">
      <alignment horizontal="center" vertical="center" wrapText="1"/>
    </xf>
    <xf numFmtId="0" fontId="31" fillId="0" borderId="83" xfId="6" applyFont="1" applyFill="1" applyBorder="1" applyAlignment="1">
      <alignment horizontal="center" vertical="center" wrapText="1"/>
    </xf>
    <xf numFmtId="0" fontId="9" fillId="0" borderId="3" xfId="6" applyFill="1" applyBorder="1" applyAlignment="1">
      <alignment horizontal="center"/>
    </xf>
    <xf numFmtId="0" fontId="9" fillId="0" borderId="2" xfId="6" applyFill="1" applyBorder="1" applyAlignment="1">
      <alignment horizontal="center"/>
    </xf>
    <xf numFmtId="0" fontId="32" fillId="0" borderId="26" xfId="6" applyFont="1" applyFill="1" applyBorder="1" applyAlignment="1">
      <alignment horizontal="center" vertical="center" wrapText="1"/>
    </xf>
    <xf numFmtId="0" fontId="32" fillId="0" borderId="27" xfId="6" applyFont="1" applyFill="1" applyBorder="1" applyAlignment="1">
      <alignment horizontal="center" vertical="center" wrapText="1"/>
    </xf>
    <xf numFmtId="0" fontId="32" fillId="0" borderId="0" xfId="6" applyFont="1" applyFill="1" applyBorder="1" applyAlignment="1">
      <alignment horizontal="center" vertical="center" wrapText="1"/>
    </xf>
    <xf numFmtId="0" fontId="32" fillId="0" borderId="7" xfId="6" applyFont="1" applyFill="1" applyBorder="1" applyAlignment="1">
      <alignment horizontal="center" vertical="center" wrapText="1"/>
    </xf>
    <xf numFmtId="0" fontId="33" fillId="0" borderId="26" xfId="6" applyFont="1" applyFill="1" applyBorder="1" applyAlignment="1">
      <alignment horizontal="center" vertical="center" wrapText="1"/>
    </xf>
    <xf numFmtId="0" fontId="33" fillId="0" borderId="27" xfId="6" applyFont="1" applyFill="1" applyBorder="1" applyAlignment="1">
      <alignment horizontal="center" vertical="center" wrapText="1"/>
    </xf>
    <xf numFmtId="0" fontId="33" fillId="0" borderId="0" xfId="6" applyFont="1" applyFill="1" applyBorder="1" applyAlignment="1">
      <alignment horizontal="center" vertical="center" wrapText="1"/>
    </xf>
    <xf numFmtId="14" fontId="34" fillId="0" borderId="0" xfId="6" applyNumberFormat="1" applyFont="1" applyFill="1" applyBorder="1" applyAlignment="1">
      <alignment horizontal="center" vertical="center" wrapText="1"/>
    </xf>
    <xf numFmtId="0" fontId="34" fillId="0" borderId="7" xfId="6" applyFont="1" applyFill="1" applyBorder="1" applyAlignment="1">
      <alignment horizontal="center" vertical="center" wrapText="1"/>
    </xf>
    <xf numFmtId="0" fontId="32" fillId="0" borderId="12" xfId="6" applyFont="1" applyFill="1" applyBorder="1" applyAlignment="1">
      <alignment horizontal="center" vertical="center" wrapText="1"/>
    </xf>
    <xf numFmtId="0" fontId="32" fillId="0" borderId="11" xfId="6" applyFont="1" applyFill="1" applyBorder="1" applyAlignment="1">
      <alignment horizontal="center" vertical="center" wrapText="1"/>
    </xf>
    <xf numFmtId="0" fontId="32" fillId="0" borderId="54" xfId="6" applyFont="1" applyFill="1" applyBorder="1" applyAlignment="1">
      <alignment horizontal="center" vertical="center"/>
    </xf>
    <xf numFmtId="0" fontId="32" fillId="0" borderId="86" xfId="6" applyFont="1" applyFill="1" applyBorder="1" applyAlignment="1">
      <alignment horizontal="center" vertical="center"/>
    </xf>
    <xf numFmtId="0" fontId="32" fillId="0" borderId="84" xfId="6" applyFont="1" applyFill="1" applyBorder="1" applyAlignment="1">
      <alignment horizontal="center" vertical="center"/>
    </xf>
    <xf numFmtId="0" fontId="32" fillId="0" borderId="87" xfId="6" applyFont="1" applyFill="1" applyBorder="1" applyAlignment="1">
      <alignment horizontal="center" vertical="center"/>
    </xf>
    <xf numFmtId="0" fontId="36" fillId="0" borderId="84" xfId="6" applyFont="1" applyFill="1" applyBorder="1" applyAlignment="1">
      <alignment horizontal="center" vertical="center"/>
    </xf>
    <xf numFmtId="0" fontId="36" fillId="0" borderId="88" xfId="6" applyFont="1" applyFill="1" applyBorder="1" applyAlignment="1">
      <alignment horizontal="center" vertical="center"/>
    </xf>
    <xf numFmtId="0" fontId="36" fillId="0" borderId="41" xfId="6" applyFont="1" applyFill="1" applyBorder="1" applyAlignment="1">
      <alignment horizontal="center" vertical="center"/>
    </xf>
    <xf numFmtId="0" fontId="36" fillId="0" borderId="56" xfId="6" applyFont="1" applyFill="1" applyBorder="1" applyAlignment="1">
      <alignment horizontal="center" vertical="center"/>
    </xf>
    <xf numFmtId="0" fontId="36" fillId="0" borderId="51" xfId="6" applyFont="1" applyFill="1" applyBorder="1" applyAlignment="1">
      <alignment horizontal="center" vertical="center"/>
    </xf>
    <xf numFmtId="0" fontId="36" fillId="0" borderId="52" xfId="6" applyFont="1" applyFill="1" applyBorder="1" applyAlignment="1">
      <alignment horizontal="center" vertical="center"/>
    </xf>
    <xf numFmtId="0" fontId="36" fillId="0" borderId="55" xfId="6" applyFont="1" applyFill="1" applyBorder="1" applyAlignment="1">
      <alignment horizontal="center" vertical="center"/>
    </xf>
    <xf numFmtId="0" fontId="36" fillId="0" borderId="53" xfId="6" applyFont="1" applyFill="1" applyBorder="1" applyAlignment="1">
      <alignment horizontal="center" vertical="center"/>
    </xf>
    <xf numFmtId="0" fontId="36" fillId="0" borderId="1" xfId="6" applyFont="1" applyFill="1" applyBorder="1" applyAlignment="1">
      <alignment horizontal="center" vertical="center"/>
    </xf>
    <xf numFmtId="0" fontId="36" fillId="0" borderId="3" xfId="6" applyFont="1" applyFill="1" applyBorder="1" applyAlignment="1">
      <alignment horizontal="center" vertical="center"/>
    </xf>
    <xf numFmtId="0" fontId="36" fillId="0" borderId="93" xfId="6" applyFont="1" applyFill="1" applyBorder="1" applyAlignment="1">
      <alignment horizontal="center" vertical="center"/>
    </xf>
    <xf numFmtId="0" fontId="36" fillId="0" borderId="4" xfId="6" applyFont="1" applyFill="1" applyBorder="1" applyAlignment="1">
      <alignment vertical="center"/>
    </xf>
    <xf numFmtId="0" fontId="36" fillId="0" borderId="57" xfId="6" applyFont="1" applyFill="1" applyBorder="1" applyAlignment="1">
      <alignment vertical="center"/>
    </xf>
    <xf numFmtId="0" fontId="36" fillId="0" borderId="96" xfId="6" applyFont="1" applyFill="1" applyBorder="1" applyAlignment="1">
      <alignment horizontal="left" vertical="center"/>
    </xf>
    <xf numFmtId="0" fontId="36" fillId="0" borderId="97" xfId="6" applyFont="1" applyFill="1" applyBorder="1" applyAlignment="1">
      <alignment horizontal="left" vertical="center"/>
    </xf>
    <xf numFmtId="0" fontId="36" fillId="0" borderId="8" xfId="6" applyFont="1" applyFill="1" applyBorder="1" applyAlignment="1">
      <alignment vertical="center"/>
    </xf>
    <xf numFmtId="0" fontId="36" fillId="0" borderId="40" xfId="6" applyFont="1" applyFill="1" applyBorder="1" applyAlignment="1">
      <alignment vertical="center"/>
    </xf>
    <xf numFmtId="0" fontId="44" fillId="0" borderId="8" xfId="6" applyFont="1" applyFill="1" applyBorder="1" applyAlignment="1">
      <alignment horizontal="left" vertical="center"/>
    </xf>
    <xf numFmtId="0" fontId="44" fillId="0" borderId="40" xfId="6" applyFont="1" applyFill="1" applyBorder="1" applyAlignment="1">
      <alignment horizontal="left" vertical="center"/>
    </xf>
    <xf numFmtId="0" fontId="32" fillId="0" borderId="1" xfId="6" applyFont="1" applyFill="1" applyBorder="1" applyAlignment="1">
      <alignment horizontal="justify" vertical="top" wrapText="1"/>
    </xf>
    <xf numFmtId="0" fontId="32" fillId="0" borderId="3" xfId="6" applyFont="1" applyFill="1" applyBorder="1" applyAlignment="1">
      <alignment horizontal="justify" vertical="top"/>
    </xf>
    <xf numFmtId="0" fontId="32" fillId="0" borderId="2" xfId="6" applyFont="1" applyFill="1" applyBorder="1" applyAlignment="1">
      <alignment horizontal="justify" vertical="top"/>
    </xf>
    <xf numFmtId="0" fontId="32" fillId="0" borderId="6" xfId="6" applyFont="1" applyFill="1" applyBorder="1" applyAlignment="1">
      <alignment horizontal="justify" vertical="top"/>
    </xf>
    <xf numFmtId="0" fontId="32" fillId="0" borderId="0" xfId="6" applyFont="1" applyFill="1" applyBorder="1" applyAlignment="1">
      <alignment horizontal="justify" vertical="top"/>
    </xf>
    <xf numFmtId="0" fontId="32" fillId="0" borderId="7" xfId="6" applyFont="1" applyFill="1" applyBorder="1" applyAlignment="1">
      <alignment horizontal="justify" vertical="top"/>
    </xf>
    <xf numFmtId="0" fontId="32" fillId="0" borderId="10" xfId="6" applyFont="1" applyFill="1" applyBorder="1" applyAlignment="1">
      <alignment horizontal="justify" vertical="top"/>
    </xf>
    <xf numFmtId="0" fontId="32" fillId="0" borderId="12" xfId="6" applyFont="1" applyFill="1" applyBorder="1" applyAlignment="1">
      <alignment horizontal="justify" vertical="top"/>
    </xf>
    <xf numFmtId="0" fontId="32" fillId="0" borderId="11" xfId="6" applyFont="1" applyFill="1" applyBorder="1" applyAlignment="1">
      <alignment horizontal="justify" vertical="top"/>
    </xf>
    <xf numFmtId="0" fontId="36" fillId="0" borderId="13" xfId="6" applyFont="1" applyFill="1" applyBorder="1" applyAlignment="1">
      <alignment vertical="center"/>
    </xf>
    <xf numFmtId="0" fontId="36" fillId="0" borderId="16" xfId="6" applyFont="1" applyFill="1" applyBorder="1" applyAlignment="1">
      <alignment vertical="center"/>
    </xf>
    <xf numFmtId="0" fontId="44" fillId="0" borderId="13" xfId="6" applyFont="1" applyFill="1" applyBorder="1" applyAlignment="1">
      <alignment horizontal="left" vertical="center"/>
    </xf>
    <xf numFmtId="0" fontId="44" fillId="0" borderId="16" xfId="6" applyFont="1" applyFill="1" applyBorder="1" applyAlignment="1">
      <alignment horizontal="left" vertical="center"/>
    </xf>
    <xf numFmtId="0" fontId="44" fillId="0" borderId="0" xfId="6" applyFont="1" applyFill="1" applyBorder="1" applyAlignment="1">
      <alignment vertical="center"/>
    </xf>
    <xf numFmtId="0" fontId="44" fillId="0" borderId="0" xfId="6" applyFont="1" applyFill="1" applyBorder="1" applyAlignment="1">
      <alignment horizontal="left" vertical="center"/>
    </xf>
    <xf numFmtId="0" fontId="36" fillId="0" borderId="51" xfId="6" applyFont="1" applyFill="1" applyBorder="1" applyAlignment="1">
      <alignment horizontal="center"/>
    </xf>
    <xf numFmtId="0" fontId="36" fillId="0" borderId="53" xfId="6" applyFont="1" applyFill="1" applyBorder="1" applyAlignment="1">
      <alignment horizontal="center"/>
    </xf>
    <xf numFmtId="0" fontId="45" fillId="0" borderId="51" xfId="6" applyFont="1" applyFill="1" applyBorder="1" applyAlignment="1">
      <alignment horizontal="center" vertical="center"/>
    </xf>
    <xf numFmtId="0" fontId="45" fillId="0" borderId="52" xfId="6" applyFont="1" applyFill="1" applyBorder="1" applyAlignment="1">
      <alignment horizontal="center" vertical="center"/>
    </xf>
    <xf numFmtId="0" fontId="45" fillId="0" borderId="53" xfId="6" applyFont="1" applyFill="1" applyBorder="1" applyAlignment="1">
      <alignment horizontal="center" vertical="center"/>
    </xf>
    <xf numFmtId="0" fontId="34" fillId="0" borderId="3" xfId="6" applyFont="1" applyFill="1" applyBorder="1" applyAlignment="1">
      <alignment horizontal="center" vertical="top"/>
    </xf>
    <xf numFmtId="0" fontId="34" fillId="0" borderId="0" xfId="6" applyFont="1" applyFill="1" applyBorder="1" applyAlignment="1">
      <alignment horizontal="center" vertical="top"/>
    </xf>
    <xf numFmtId="0" fontId="34" fillId="0" borderId="0" xfId="6" applyFont="1" applyFill="1" applyBorder="1" applyAlignment="1">
      <alignment horizontal="center" vertical="center"/>
    </xf>
    <xf numFmtId="0" fontId="36" fillId="0" borderId="6" xfId="6" applyFont="1" applyFill="1" applyBorder="1" applyAlignment="1">
      <alignment horizontal="justify" vertical="top"/>
    </xf>
    <xf numFmtId="0" fontId="36" fillId="0" borderId="0" xfId="6" applyFont="1" applyFill="1" applyBorder="1" applyAlignment="1">
      <alignment horizontal="justify" vertical="top"/>
    </xf>
    <xf numFmtId="0" fontId="36" fillId="0" borderId="7" xfId="6" applyFont="1" applyFill="1" applyBorder="1" applyAlignment="1">
      <alignment horizontal="justify" vertical="top"/>
    </xf>
    <xf numFmtId="0" fontId="36" fillId="0" borderId="10" xfId="6" applyFont="1" applyFill="1" applyBorder="1" applyAlignment="1">
      <alignment horizontal="justify" vertical="top"/>
    </xf>
    <xf numFmtId="0" fontId="36" fillId="0" borderId="12" xfId="6" applyFont="1" applyFill="1" applyBorder="1" applyAlignment="1">
      <alignment horizontal="justify" vertical="top"/>
    </xf>
    <xf numFmtId="0" fontId="36" fillId="0" borderId="11" xfId="6" applyFont="1" applyFill="1" applyBorder="1" applyAlignment="1">
      <alignment horizontal="justify" vertical="top"/>
    </xf>
    <xf numFmtId="0" fontId="11" fillId="0" borderId="12" xfId="6" applyFont="1" applyFill="1" applyBorder="1" applyAlignment="1">
      <alignment horizontal="center" vertical="center"/>
    </xf>
    <xf numFmtId="0" fontId="20" fillId="0" borderId="31" xfId="5" applyFont="1" applyBorder="1" applyAlignment="1">
      <alignment horizontal="center" vertical="center" wrapText="1"/>
    </xf>
    <xf numFmtId="0" fontId="20" fillId="0" borderId="32" xfId="5" applyFont="1" applyBorder="1" applyAlignment="1">
      <alignment horizontal="center" vertical="center" wrapText="1"/>
    </xf>
    <xf numFmtId="0" fontId="23" fillId="0" borderId="32" xfId="5" applyFont="1" applyBorder="1" applyAlignment="1">
      <alignment horizontal="center" vertical="center" wrapText="1"/>
    </xf>
    <xf numFmtId="0" fontId="23" fillId="0" borderId="33" xfId="5" applyFont="1" applyBorder="1" applyAlignment="1">
      <alignment horizontal="center" vertical="center" wrapText="1"/>
    </xf>
    <xf numFmtId="0" fontId="23" fillId="0" borderId="37" xfId="5" applyFont="1" applyBorder="1" applyAlignment="1">
      <alignment horizontal="center" vertical="center" wrapText="1"/>
    </xf>
    <xf numFmtId="0" fontId="23" fillId="0" borderId="38" xfId="5" applyFont="1" applyBorder="1" applyAlignment="1">
      <alignment horizontal="center" vertical="center" wrapText="1"/>
    </xf>
    <xf numFmtId="0" fontId="24" fillId="0" borderId="48" xfId="9" applyNumberFormat="1" applyFont="1" applyBorder="1" applyAlignment="1">
      <alignment horizontal="center" wrapText="1"/>
    </xf>
    <xf numFmtId="0" fontId="17" fillId="0" borderId="37" xfId="9" applyFont="1" applyBorder="1" applyAlignment="1">
      <alignment horizontal="center" vertical="center" wrapText="1"/>
    </xf>
    <xf numFmtId="0" fontId="24" fillId="0" borderId="0" xfId="9" applyNumberFormat="1" applyFont="1" applyBorder="1" applyAlignment="1">
      <alignment horizontal="center" wrapText="1"/>
    </xf>
    <xf numFmtId="165" fontId="16" fillId="5" borderId="65" xfId="5" applyNumberFormat="1" applyFont="1" applyFill="1" applyBorder="1" applyAlignment="1">
      <alignment horizontal="center" vertical="center" wrapText="1"/>
    </xf>
    <xf numFmtId="165" fontId="16" fillId="5" borderId="70" xfId="5" applyNumberFormat="1" applyFont="1" applyFill="1" applyBorder="1" applyAlignment="1">
      <alignment horizontal="center" vertical="center" wrapText="1"/>
    </xf>
    <xf numFmtId="0" fontId="16" fillId="5" borderId="60" xfId="5" applyFont="1" applyFill="1" applyBorder="1" applyAlignment="1">
      <alignment horizontal="center" vertical="center" wrapText="1"/>
    </xf>
    <xf numFmtId="0" fontId="16" fillId="5" borderId="68" xfId="5" applyFont="1" applyFill="1" applyBorder="1" applyAlignment="1">
      <alignment horizontal="center" vertical="center" wrapText="1"/>
    </xf>
    <xf numFmtId="0" fontId="16" fillId="5" borderId="39" xfId="5" applyFont="1" applyFill="1" applyBorder="1" applyAlignment="1">
      <alignment horizontal="center" vertical="center" wrapText="1"/>
    </xf>
    <xf numFmtId="0" fontId="16" fillId="5" borderId="69" xfId="5" applyFont="1" applyFill="1" applyBorder="1" applyAlignment="1">
      <alignment horizontal="center" vertical="center" wrapText="1"/>
    </xf>
    <xf numFmtId="0" fontId="16" fillId="5" borderId="64" xfId="5" applyFont="1" applyFill="1" applyBorder="1" applyAlignment="1">
      <alignment horizontal="center" vertical="center"/>
    </xf>
    <xf numFmtId="0" fontId="16" fillId="5" borderId="59" xfId="5" applyFont="1" applyFill="1" applyBorder="1" applyAlignment="1">
      <alignment horizontal="center" vertical="center"/>
    </xf>
    <xf numFmtId="0" fontId="16" fillId="5" borderId="58" xfId="5" applyFont="1" applyFill="1" applyBorder="1" applyAlignment="1">
      <alignment horizontal="center" vertical="center" wrapText="1"/>
    </xf>
    <xf numFmtId="0" fontId="16" fillId="5" borderId="59" xfId="5" applyFont="1" applyFill="1" applyBorder="1" applyAlignment="1">
      <alignment horizontal="center" vertical="center" wrapText="1"/>
    </xf>
    <xf numFmtId="0" fontId="17" fillId="4" borderId="31" xfId="5" applyFont="1" applyFill="1" applyBorder="1" applyAlignment="1">
      <alignment horizontal="center" vertical="center"/>
    </xf>
    <xf numFmtId="0" fontId="17" fillId="4" borderId="32" xfId="5" applyFont="1" applyFill="1" applyBorder="1" applyAlignment="1">
      <alignment horizontal="center" vertical="center"/>
    </xf>
    <xf numFmtId="0" fontId="17" fillId="4" borderId="33" xfId="5" applyFont="1" applyFill="1" applyBorder="1" applyAlignment="1">
      <alignment horizontal="center" vertical="center"/>
    </xf>
    <xf numFmtId="0" fontId="15" fillId="5" borderId="61" xfId="5" applyFont="1" applyFill="1" applyBorder="1" applyAlignment="1">
      <alignment horizontal="center" vertical="center"/>
    </xf>
    <xf numFmtId="0" fontId="15" fillId="5" borderId="62" xfId="5" applyFont="1" applyFill="1" applyBorder="1" applyAlignment="1">
      <alignment horizontal="center" vertical="center"/>
    </xf>
    <xf numFmtId="0" fontId="8" fillId="0" borderId="25" xfId="5" applyFont="1" applyBorder="1" applyAlignment="1">
      <alignment horizontal="center" vertical="center"/>
    </xf>
    <xf numFmtId="0" fontId="8" fillId="0" borderId="23" xfId="5" applyFont="1" applyBorder="1" applyAlignment="1">
      <alignment horizontal="center" vertical="center"/>
    </xf>
    <xf numFmtId="0" fontId="8" fillId="0" borderId="24" xfId="5" applyFont="1" applyBorder="1" applyAlignment="1">
      <alignment horizontal="center" vertical="center"/>
    </xf>
    <xf numFmtId="0" fontId="3" fillId="0" borderId="28" xfId="8" applyFont="1" applyFill="1" applyBorder="1" applyAlignment="1">
      <alignment horizontal="center" vertical="center"/>
    </xf>
    <xf numFmtId="0" fontId="3" fillId="0" borderId="20" xfId="8" applyFont="1" applyFill="1" applyBorder="1" applyAlignment="1">
      <alignment horizontal="center" vertical="center"/>
    </xf>
    <xf numFmtId="0" fontId="3" fillId="0" borderId="29" xfId="8" applyFont="1" applyFill="1" applyBorder="1" applyAlignment="1">
      <alignment horizontal="center" vertical="center"/>
    </xf>
    <xf numFmtId="0" fontId="12" fillId="0" borderId="71" xfId="7" applyFont="1" applyBorder="1" applyAlignment="1">
      <alignment horizontal="left" vertical="center" wrapText="1"/>
    </xf>
    <xf numFmtId="0" fontId="12" fillId="0" borderId="72" xfId="7" applyFont="1" applyBorder="1" applyAlignment="1">
      <alignment horizontal="left" vertical="center" wrapText="1"/>
    </xf>
    <xf numFmtId="0" fontId="12" fillId="0" borderId="74" xfId="7" applyFont="1" applyBorder="1" applyAlignment="1">
      <alignment horizontal="left" vertical="center" wrapText="1"/>
    </xf>
    <xf numFmtId="0" fontId="12" fillId="0" borderId="75" xfId="7" applyFont="1" applyBorder="1" applyAlignment="1">
      <alignment horizontal="left" vertical="center" wrapText="1"/>
    </xf>
    <xf numFmtId="0" fontId="12" fillId="0" borderId="76" xfId="7" applyFont="1" applyBorder="1" applyAlignment="1">
      <alignment horizontal="left" vertical="center" wrapText="1"/>
    </xf>
    <xf numFmtId="0" fontId="13" fillId="0" borderId="72" xfId="5" applyFont="1" applyBorder="1" applyAlignment="1">
      <alignment horizontal="left"/>
    </xf>
    <xf numFmtId="0" fontId="13" fillId="0" borderId="73" xfId="5" applyFont="1" applyBorder="1" applyAlignment="1">
      <alignment horizontal="left"/>
    </xf>
    <xf numFmtId="0" fontId="49" fillId="3" borderId="21" xfId="9" applyFont="1" applyFill="1" applyBorder="1" applyAlignment="1" applyProtection="1">
      <alignment horizontal="center" vertical="center" wrapText="1"/>
    </xf>
    <xf numFmtId="0" fontId="49" fillId="3" borderId="22" xfId="9" applyFont="1" applyFill="1" applyBorder="1" applyAlignment="1" applyProtection="1">
      <alignment horizontal="center" vertical="center" wrapText="1"/>
    </xf>
    <xf numFmtId="0" fontId="49" fillId="3" borderId="27" xfId="9" applyFont="1" applyFill="1" applyBorder="1" applyAlignment="1" applyProtection="1">
      <alignment horizontal="center" vertical="center" wrapText="1"/>
    </xf>
  </cellXfs>
  <cellStyles count="16">
    <cellStyle name="Normal" xfId="0" builtinId="0"/>
    <cellStyle name="Normal 10 2" xfId="9"/>
    <cellStyle name="Normal 13" xfId="5"/>
    <cellStyle name="Normal 2" xfId="1"/>
    <cellStyle name="Normal 2 10 2" xfId="14"/>
    <cellStyle name="Normal 2 2" xfId="2"/>
    <cellStyle name="Normal 2 2 2" xfId="3"/>
    <cellStyle name="Normal 2 3 3 2" xfId="12"/>
    <cellStyle name="Normal 2 4" xfId="15"/>
    <cellStyle name="Normal 3" xfId="6"/>
    <cellStyle name="Normal 3 2" xfId="13"/>
    <cellStyle name="Normal 4" xfId="10"/>
    <cellStyle name="Normal 5 6" xfId="7"/>
    <cellStyle name="Normal_A2" xfId="4"/>
    <cellStyle name="Normal_Grad. Lim. Auto 1-4" xfId="8"/>
    <cellStyle name="Porcentaje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% A TOMAR AG. GRUESO</a:t>
            </a:r>
          </a:p>
        </c:rich>
      </c:tx>
      <c:layout>
        <c:manualLayout>
          <c:xMode val="edge"/>
          <c:yMode val="edge"/>
          <c:x val="0.38572809679340136"/>
          <c:y val="1.9322423737225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36778155010252"/>
          <c:y val="0.10677582603589132"/>
          <c:w val="0.82259306852280212"/>
          <c:h val="0.80429795783172897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'Grafica - dosificacion'!$A$15</c:f>
              <c:strCache>
                <c:ptCount val="1"/>
                <c:pt idx="0">
                  <c:v>1"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 w="9525">
                <a:noFill/>
              </a:ln>
            </c:spPr>
          </c:marker>
          <c:xVal>
            <c:numRef>
              <c:f>'Grafica - dosificacion'!$K$8:$K$9</c:f>
            </c:numRef>
          </c:xVal>
          <c:yVal>
            <c:numRef>
              <c:f>'Grafica - dosificacion'!$B$15:$C$15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C0-4FBF-AA96-A5A946492E83}"/>
            </c:ext>
          </c:extLst>
        </c:ser>
        <c:ser>
          <c:idx val="1"/>
          <c:order val="1"/>
          <c:tx>
            <c:strRef>
              <c:f>'Grafica - dosificacion'!$A$16</c:f>
              <c:strCache>
                <c:ptCount val="1"/>
                <c:pt idx="0">
                  <c:v>3/4"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'Grafica - dosificacion'!$K$8:$K$9</c:f>
            </c:numRef>
          </c:xVal>
          <c:yVal>
            <c:numRef>
              <c:f>'Grafica - dosificacion'!$B$16:$C$16</c:f>
              <c:numCache>
                <c:formatCode>0.0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C0-4FBF-AA96-A5A946492E83}"/>
            </c:ext>
          </c:extLst>
        </c:ser>
        <c:ser>
          <c:idx val="2"/>
          <c:order val="2"/>
          <c:tx>
            <c:strRef>
              <c:f>'Grafica - dosificacion'!$A$17</c:f>
              <c:strCache>
                <c:ptCount val="1"/>
                <c:pt idx="0">
                  <c:v>1/2"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'Grafica - dosificacion'!$K$8:$K$9</c:f>
            </c:numRef>
          </c:xVal>
          <c:yVal>
            <c:numRef>
              <c:f>'Grafica - dosificacion'!$B$17:$C$17</c:f>
              <c:numCache>
                <c:formatCode>0.0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6C0-4FBF-AA96-A5A946492E83}"/>
            </c:ext>
          </c:extLst>
        </c:ser>
        <c:ser>
          <c:idx val="3"/>
          <c:order val="3"/>
          <c:tx>
            <c:strRef>
              <c:f>'Grafica - dosificacion'!$A$18</c:f>
              <c:strCache>
                <c:ptCount val="1"/>
                <c:pt idx="0">
                  <c:v>3/8"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C0-4FBF-AA96-A5A946492E8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'Grafica - dosificacion'!$K$8:$K$9</c:f>
            </c:numRef>
          </c:xVal>
          <c:yVal>
            <c:numRef>
              <c:f>'Grafica - dosificacion'!$B$18:$C$18</c:f>
              <c:numCache>
                <c:formatCode>0.0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6C0-4FBF-AA96-A5A946492E83}"/>
            </c:ext>
          </c:extLst>
        </c:ser>
        <c:ser>
          <c:idx val="4"/>
          <c:order val="4"/>
          <c:tx>
            <c:strRef>
              <c:f>'Grafica - dosificacion'!$A$19</c:f>
              <c:strCache>
                <c:ptCount val="1"/>
                <c:pt idx="0">
                  <c:v>Nº 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C0-4FBF-AA96-A5A946492E8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'Grafica - dosificacion'!$K$8:$K$9</c:f>
            </c:numRef>
          </c:xVal>
          <c:yVal>
            <c:numRef>
              <c:f>'Grafica - dosificacion'!$B$19:$C$19</c:f>
              <c:numCache>
                <c:formatCode>0.0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6C0-4FBF-AA96-A5A946492E83}"/>
            </c:ext>
          </c:extLst>
        </c:ser>
        <c:ser>
          <c:idx val="5"/>
          <c:order val="5"/>
          <c:tx>
            <c:strRef>
              <c:f>'Grafica - dosificacion'!$A$20</c:f>
              <c:strCache>
                <c:ptCount val="1"/>
                <c:pt idx="0">
                  <c:v>Nº 8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C0-4FBF-AA96-A5A946492E8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'Grafica - dosificacion'!$K$8:$K$9</c:f>
            </c:numRef>
          </c:xVal>
          <c:yVal>
            <c:numRef>
              <c:f>'Grafica - dosificacion'!$B$20:$C$20</c:f>
              <c:numCache>
                <c:formatCode>0.0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6C0-4FBF-AA96-A5A946492E83}"/>
            </c:ext>
          </c:extLst>
        </c:ser>
        <c:ser>
          <c:idx val="6"/>
          <c:order val="6"/>
          <c:tx>
            <c:strRef>
              <c:f>'Grafica - dosificacion'!$A$21</c:f>
              <c:strCache>
                <c:ptCount val="1"/>
                <c:pt idx="0">
                  <c:v>Nº 16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C0-4FBF-AA96-A5A946492E8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'Grafica - dosificacion'!$K$8:$K$9</c:f>
            </c:numRef>
          </c:xVal>
          <c:yVal>
            <c:numRef>
              <c:f>'Grafica - dosificacion'!$B$21:$C$21</c:f>
              <c:numCache>
                <c:formatCode>0.0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6C0-4FBF-AA96-A5A946492E83}"/>
            </c:ext>
          </c:extLst>
        </c:ser>
        <c:ser>
          <c:idx val="7"/>
          <c:order val="7"/>
          <c:tx>
            <c:strRef>
              <c:f>'Grafica - dosificacion'!$A$22</c:f>
              <c:strCache>
                <c:ptCount val="1"/>
                <c:pt idx="0">
                  <c:v>Nº 30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6C0-4FBF-AA96-A5A946492E8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'Grafica - dosificacion'!$K$8:$K$9</c:f>
            </c:numRef>
          </c:xVal>
          <c:yVal>
            <c:numRef>
              <c:f>'Grafica - dosificacion'!$B$22:$C$22</c:f>
              <c:numCache>
                <c:formatCode>0.0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16C0-4FBF-AA96-A5A946492E83}"/>
            </c:ext>
          </c:extLst>
        </c:ser>
        <c:ser>
          <c:idx val="8"/>
          <c:order val="8"/>
          <c:tx>
            <c:strRef>
              <c:f>'Grafica - dosificacion'!$A$23</c:f>
              <c:strCache>
                <c:ptCount val="1"/>
                <c:pt idx="0">
                  <c:v>Nº 50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6C0-4FBF-AA96-A5A946492E8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'Grafica - dosificacion'!$K$8:$K$9</c:f>
            </c:numRef>
          </c:xVal>
          <c:yVal>
            <c:numRef>
              <c:f>'Grafica - dosificacion'!$B$23:$C$23</c:f>
              <c:numCache>
                <c:formatCode>0.0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16C0-4FBF-AA96-A5A946492E83}"/>
            </c:ext>
          </c:extLst>
        </c:ser>
        <c:ser>
          <c:idx val="9"/>
          <c:order val="9"/>
          <c:tx>
            <c:strRef>
              <c:f>'Grafica - dosificacion'!$A$24</c:f>
              <c:strCache>
                <c:ptCount val="1"/>
                <c:pt idx="0">
                  <c:v>Nº 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6C0-4FBF-AA96-A5A946492E8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'Grafica - dosificacion'!$K$8:$K$9</c:f>
            </c:numRef>
          </c:xVal>
          <c:yVal>
            <c:numRef>
              <c:f>'Grafica - dosificacion'!$B$24:$C$24</c:f>
              <c:numCache>
                <c:formatCode>0.0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16C0-4FBF-AA96-A5A946492E83}"/>
            </c:ext>
          </c:extLst>
        </c:ser>
        <c:ser>
          <c:idx val="11"/>
          <c:order val="10"/>
          <c:tx>
            <c:strRef>
              <c:f>'Grafica - dosificacion'!$A$17</c:f>
              <c:strCache>
                <c:ptCount val="1"/>
                <c:pt idx="0">
                  <c:v>1/2"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'Grafica - dosificacion'!$M$14</c:f>
            </c:numRef>
          </c:xVal>
          <c:yVal>
            <c:numRef>
              <c:f>'Grafica - dosificacion'!$D$17</c:f>
              <c:numCache>
                <c:formatCode>0.0</c:formatCode>
                <c:ptCount val="1"/>
                <c:pt idx="0">
                  <c:v>71.274118724821847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16C0-4FBF-AA96-A5A946492E83}"/>
            </c:ext>
          </c:extLst>
        </c:ser>
        <c:ser>
          <c:idx val="12"/>
          <c:order val="11"/>
          <c:tx>
            <c:strRef>
              <c:f>'Grafica - dosificacion'!$A$18</c:f>
              <c:strCache>
                <c:ptCount val="1"/>
                <c:pt idx="0">
                  <c:v>3/8"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'Grafica - dosificacion'!$M$15</c:f>
            </c:numRef>
          </c:xVal>
          <c:yVal>
            <c:numRef>
              <c:f>'Grafica - dosificacion'!$D$18</c:f>
              <c:numCache>
                <c:formatCode>0.0</c:formatCode>
                <c:ptCount val="1"/>
                <c:pt idx="0">
                  <c:v>61.676575780437105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16C0-4FBF-AA96-A5A946492E83}"/>
            </c:ext>
          </c:extLst>
        </c:ser>
        <c:ser>
          <c:idx val="13"/>
          <c:order val="12"/>
          <c:tx>
            <c:strRef>
              <c:f>'Grafica - dosificacion'!$A$19</c:f>
              <c:strCache>
                <c:ptCount val="1"/>
                <c:pt idx="0">
                  <c:v>Nº 4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'Grafica - dosificacion'!$M$16</c:f>
            </c:numRef>
          </c:xVal>
          <c:yVal>
            <c:numRef>
              <c:f>'Grafica - dosificacion'!$D$19</c:f>
              <c:numCache>
                <c:formatCode>0.0</c:formatCode>
                <c:ptCount val="1"/>
                <c:pt idx="0">
                  <c:v>43.634848458542855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16C0-4FBF-AA96-A5A946492E83}"/>
            </c:ext>
          </c:extLst>
        </c:ser>
        <c:ser>
          <c:idx val="14"/>
          <c:order val="13"/>
          <c:tx>
            <c:strRef>
              <c:f>'Grafica - dosificacion'!$A$20</c:f>
              <c:strCache>
                <c:ptCount val="1"/>
                <c:pt idx="0">
                  <c:v>Nº 8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'Grafica - dosificacion'!$M$17</c:f>
            </c:numRef>
          </c:xVal>
          <c:yVal>
            <c:numRef>
              <c:f>'Grafica - dosificacion'!$D$20</c:f>
              <c:numCache>
                <c:formatCode>0.0</c:formatCode>
                <c:ptCount val="1"/>
                <c:pt idx="0">
                  <c:v>30.854497241083024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16C0-4FBF-AA96-A5A946492E83}"/>
            </c:ext>
          </c:extLst>
        </c:ser>
        <c:ser>
          <c:idx val="15"/>
          <c:order val="14"/>
          <c:tx>
            <c:strRef>
              <c:f>'Grafica - dosificacion'!$A$21</c:f>
              <c:strCache>
                <c:ptCount val="1"/>
                <c:pt idx="0">
                  <c:v>Nº 16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'Grafica - dosificacion'!$M$18</c:f>
            </c:numRef>
          </c:xVal>
          <c:yVal>
            <c:numRef>
              <c:f>'Grafica - dosificacion'!$D$21</c:f>
              <c:numCache>
                <c:formatCode>0.0</c:formatCode>
                <c:ptCount val="1"/>
                <c:pt idx="0">
                  <c:v>21.817424229271428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16C0-4FBF-AA96-A5A946492E83}"/>
            </c:ext>
          </c:extLst>
        </c:ser>
        <c:ser>
          <c:idx val="16"/>
          <c:order val="15"/>
          <c:tx>
            <c:strRef>
              <c:f>'Grafica - dosificacion'!$A$22</c:f>
              <c:strCache>
                <c:ptCount val="1"/>
                <c:pt idx="0">
                  <c:v>Nº 30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'Grafica - dosificacion'!$M$19</c:f>
            </c:numRef>
          </c:xVal>
          <c:yVal>
            <c:numRef>
              <c:f>'Grafica - dosificacion'!$D$22</c:f>
              <c:numCache>
                <c:formatCode>0.0</c:formatCode>
                <c:ptCount val="1"/>
                <c:pt idx="0">
                  <c:v>15.427248620541512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16C0-4FBF-AA96-A5A946492E83}"/>
            </c:ext>
          </c:extLst>
        </c:ser>
        <c:ser>
          <c:idx val="17"/>
          <c:order val="16"/>
          <c:tx>
            <c:strRef>
              <c:f>'Grafica - dosificacion'!$A$23</c:f>
              <c:strCache>
                <c:ptCount val="1"/>
                <c:pt idx="0">
                  <c:v>Nº 50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'Grafica - dosificacion'!$M$20</c:f>
            </c:numRef>
          </c:xVal>
          <c:yVal>
            <c:numRef>
              <c:f>'Grafica - dosificacion'!$D$23</c:f>
              <c:numCache>
                <c:formatCode>0.0</c:formatCode>
                <c:ptCount val="1"/>
                <c:pt idx="0">
                  <c:v>10.89954127475097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16C0-4FBF-AA96-A5A946492E83}"/>
            </c:ext>
          </c:extLst>
        </c:ser>
        <c:ser>
          <c:idx val="18"/>
          <c:order val="17"/>
          <c:tx>
            <c:strRef>
              <c:f>'Grafica - dosificacion'!$A$24</c:f>
              <c:strCache>
                <c:ptCount val="1"/>
                <c:pt idx="0">
                  <c:v>Nº 100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'Grafica - dosificacion'!$M$21</c:f>
            </c:numRef>
          </c:xVal>
          <c:yVal>
            <c:numRef>
              <c:f>'Grafica - dosificacion'!$D$24</c:f>
              <c:numCache>
                <c:formatCode>0.0</c:formatCode>
                <c:ptCount val="1"/>
                <c:pt idx="0">
                  <c:v>7.7201036262475125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16C0-4FBF-AA96-A5A946492E83}"/>
            </c:ext>
          </c:extLst>
        </c:ser>
        <c:ser>
          <c:idx val="19"/>
          <c:order val="18"/>
          <c:tx>
            <c:strRef>
              <c:f>'Grafica - dosificacion'!$A$17</c:f>
              <c:strCache>
                <c:ptCount val="1"/>
                <c:pt idx="0">
                  <c:v>1/2"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'Grafica - dosificacion'!$N$14</c:f>
            </c:numRef>
          </c:xVal>
          <c:yVal>
            <c:numRef>
              <c:f>'Grafica - dosificacion'!$E$17</c:f>
              <c:numCache>
                <c:formatCode>0.0</c:formatCode>
                <c:ptCount val="1"/>
                <c:pt idx="0">
                  <c:v>74.721224477843222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16C0-4FBF-AA96-A5A946492E83}"/>
            </c:ext>
          </c:extLst>
        </c:ser>
        <c:ser>
          <c:idx val="20"/>
          <c:order val="19"/>
          <c:tx>
            <c:strRef>
              <c:f>'Grafica - dosificacion'!$A$18</c:f>
              <c:strCache>
                <c:ptCount val="1"/>
                <c:pt idx="0">
                  <c:v>3/8"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'Grafica - dosificacion'!$N$15</c:f>
            </c:numRef>
          </c:xVal>
          <c:yVal>
            <c:numRef>
              <c:f>'Grafica - dosificacion'!$E$18</c:f>
              <c:numCache>
                <c:formatCode>0.0</c:formatCode>
                <c:ptCount val="1"/>
                <c:pt idx="0">
                  <c:v>66.275386686784657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16C0-4FBF-AA96-A5A946492E83}"/>
            </c:ext>
          </c:extLst>
        </c:ser>
        <c:ser>
          <c:idx val="21"/>
          <c:order val="20"/>
          <c:tx>
            <c:strRef>
              <c:f>'Grafica - dosificacion'!$A$19</c:f>
              <c:strCache>
                <c:ptCount val="1"/>
                <c:pt idx="0">
                  <c:v>Nº 4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'Grafica - dosificacion'!$N$16</c:f>
            </c:numRef>
          </c:xVal>
          <c:yVal>
            <c:numRef>
              <c:f>'Grafica - dosificacion'!$E$19</c:f>
              <c:numCache>
                <c:formatCode>0.0</c:formatCode>
                <c:ptCount val="1"/>
                <c:pt idx="0">
                  <c:v>50.398666643517714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16C0-4FBF-AA96-A5A946492E83}"/>
            </c:ext>
          </c:extLst>
        </c:ser>
        <c:ser>
          <c:idx val="22"/>
          <c:order val="21"/>
          <c:tx>
            <c:strRef>
              <c:f>'Grafica - dosificacion'!$A$20</c:f>
              <c:strCache>
                <c:ptCount val="1"/>
                <c:pt idx="0">
                  <c:v>Nº 8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'Grafica - dosificacion'!$N$17</c:f>
            </c:numRef>
          </c:xVal>
          <c:yVal>
            <c:numRef>
              <c:f>'Grafica - dosificacion'!$E$20</c:f>
              <c:numCache>
                <c:formatCode>0.0</c:formatCode>
                <c:ptCount val="1"/>
                <c:pt idx="0">
                  <c:v>39.151957572153059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16C0-4FBF-AA96-A5A946492E83}"/>
            </c:ext>
          </c:extLst>
        </c:ser>
        <c:ser>
          <c:idx val="23"/>
          <c:order val="22"/>
          <c:tx>
            <c:strRef>
              <c:f>'Grafica - dosificacion'!$A$21</c:f>
              <c:strCache>
                <c:ptCount val="1"/>
                <c:pt idx="0">
                  <c:v>Nº 16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'Grafica - dosificacion'!$N$18</c:f>
            </c:numRef>
          </c:xVal>
          <c:yVal>
            <c:numRef>
              <c:f>'Grafica - dosificacion'!$E$21</c:f>
              <c:numCache>
                <c:formatCode>0.0</c:formatCode>
                <c:ptCount val="1"/>
                <c:pt idx="0">
                  <c:v>31.199333321758857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16C0-4FBF-AA96-A5A946492E83}"/>
            </c:ext>
          </c:extLst>
        </c:ser>
        <c:ser>
          <c:idx val="24"/>
          <c:order val="23"/>
          <c:tx>
            <c:strRef>
              <c:f>'Grafica - dosificacion'!$A$22</c:f>
              <c:strCache>
                <c:ptCount val="1"/>
                <c:pt idx="0">
                  <c:v>Nº 30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'Grafica - dosificacion'!$N$19</c:f>
            </c:numRef>
          </c:xVal>
          <c:yVal>
            <c:numRef>
              <c:f>'Grafica - dosificacion'!$E$22</c:f>
              <c:numCache>
                <c:formatCode>0.0</c:formatCode>
                <c:ptCount val="1"/>
                <c:pt idx="0">
                  <c:v>25.575978786076529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16C0-4FBF-AA96-A5A946492E83}"/>
            </c:ext>
          </c:extLst>
        </c:ser>
        <c:ser>
          <c:idx val="25"/>
          <c:order val="24"/>
          <c:tx>
            <c:strRef>
              <c:f>'Grafica - dosificacion'!$A$23</c:f>
              <c:strCache>
                <c:ptCount val="1"/>
                <c:pt idx="0">
                  <c:v>Nº 50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'Grafica - dosificacion'!$N$20</c:f>
            </c:numRef>
          </c:xVal>
          <c:yVal>
            <c:numRef>
              <c:f>'Grafica - dosificacion'!$E$23</c:f>
              <c:numCache>
                <c:formatCode>0.0</c:formatCode>
                <c:ptCount val="1"/>
                <c:pt idx="0">
                  <c:v>21.591596321780855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16C0-4FBF-AA96-A5A946492E83}"/>
            </c:ext>
          </c:extLst>
        </c:ser>
        <c:ser>
          <c:idx val="26"/>
          <c:order val="25"/>
          <c:tx>
            <c:strRef>
              <c:f>'Grafica - dosificacion'!$A$24</c:f>
              <c:strCache>
                <c:ptCount val="1"/>
                <c:pt idx="0">
                  <c:v>Nº 100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'Grafica - dosificacion'!$N$21</c:f>
            </c:numRef>
          </c:xVal>
          <c:yVal>
            <c:numRef>
              <c:f>'Grafica - dosificacion'!$E$24</c:f>
              <c:numCache>
                <c:formatCode>0.0</c:formatCode>
                <c:ptCount val="1"/>
                <c:pt idx="0">
                  <c:v>18.79369119109781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16C0-4FBF-AA96-A5A946492E83}"/>
            </c:ext>
          </c:extLst>
        </c:ser>
        <c:ser>
          <c:idx val="27"/>
          <c:order val="26"/>
          <c:tx>
            <c:strRef>
              <c:f>'Grafica - dosificacion'!$M$27:$N$27</c:f>
              <c:strCache>
                <c:ptCount val="2"/>
                <c:pt idx="0">
                  <c:v>#¡DIV/0!</c:v>
                </c:pt>
                <c:pt idx="1">
                  <c:v>#¡DIV/0!</c:v>
                </c:pt>
              </c:strCache>
            </c:strRef>
          </c:tx>
          <c:spPr>
            <a:ln w="25400">
              <a:solidFill>
                <a:srgbClr val="333300"/>
              </a:solidFill>
              <a:prstDash val="sysDash"/>
            </a:ln>
          </c:spPr>
          <c:marker>
            <c:symbol val="none"/>
          </c:marker>
          <c:xVal>
            <c:numRef>
              <c:f>'Grafica - dosificacion'!$M$28:$M$29</c:f>
            </c:numRef>
          </c:xVal>
          <c:yVal>
            <c:numRef>
              <c:f>'Grafica - dosificacion'!$N$28:$N$29</c:f>
            </c:numRef>
          </c:yVal>
          <c:smooth val="0"/>
          <c:extLst>
            <c:ext xmlns:c16="http://schemas.microsoft.com/office/drawing/2014/chart" uri="{C3380CC4-5D6E-409C-BE32-E72D297353CC}">
              <c16:uniqueId val="{00000021-16C0-4FBF-AA96-A5A946492E83}"/>
            </c:ext>
          </c:extLst>
        </c:ser>
        <c:ser>
          <c:idx val="28"/>
          <c:order val="27"/>
          <c:tx>
            <c:strRef>
              <c:f>'Grafica - dosificacion'!$A$15</c:f>
              <c:strCache>
                <c:ptCount val="1"/>
                <c:pt idx="0">
                  <c:v>1"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xVal>
            <c:numRef>
              <c:f>[4]Dosificacion!$K$12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'Grafica - dosificacion'!$D$15</c:f>
              <c:numCache>
                <c:formatCode>0.0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16C0-4FBF-AA96-A5A946492E83}"/>
            </c:ext>
          </c:extLst>
        </c:ser>
        <c:ser>
          <c:idx val="30"/>
          <c:order val="28"/>
          <c:tx>
            <c:strRef>
              <c:f>'Grafica - dosificacion'!$A$14</c:f>
              <c:strCache>
                <c:ptCount val="1"/>
                <c:pt idx="0">
                  <c:v>11/2"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xVal>
            <c:numRef>
              <c:f>[4]Dosificacion!$K$11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'Grafica - dosificacion'!$D$14</c:f>
              <c:numCache>
                <c:formatCode>0.0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16C0-4FBF-AA96-A5A946492E83}"/>
            </c:ext>
          </c:extLst>
        </c:ser>
        <c:ser>
          <c:idx val="31"/>
          <c:order val="29"/>
          <c:tx>
            <c:strRef>
              <c:f>'Grafica - dosificacion'!$A$13</c:f>
              <c:strCache>
                <c:ptCount val="1"/>
                <c:pt idx="0">
                  <c:v>2"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[4]Dosificacion!$L$10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'Grafica - dosificacion'!$E$13</c:f>
              <c:numCache>
                <c:formatCode>0.0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16C0-4FBF-AA96-A5A946492E83}"/>
            </c:ext>
          </c:extLst>
        </c:ser>
        <c:ser>
          <c:idx val="32"/>
          <c:order val="30"/>
          <c:tx>
            <c:strRef>
              <c:f>'Grafica - dosificacion'!$A$16</c:f>
              <c:strCache>
                <c:ptCount val="1"/>
                <c:pt idx="0">
                  <c:v>3/4"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[4]Dosificacion!$L$13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'Grafica - dosificacion'!$E$16</c:f>
              <c:numCache>
                <c:formatCode>0.0</c:formatCode>
                <c:ptCount val="1"/>
                <c:pt idx="0">
                  <c:v>88.716621406315852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16C0-4FBF-AA96-A5A946492E83}"/>
            </c:ext>
          </c:extLst>
        </c:ser>
        <c:ser>
          <c:idx val="33"/>
          <c:order val="31"/>
          <c:tx>
            <c:strRef>
              <c:f>'Grafica - dosificacion'!$A$15</c:f>
              <c:strCache>
                <c:ptCount val="1"/>
                <c:pt idx="0">
                  <c:v>1"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[4]Dosificacion!$L$12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'Grafica - dosificacion'!$E$15</c:f>
              <c:numCache>
                <c:formatCode>0.0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16C0-4FBF-AA96-A5A946492E83}"/>
            </c:ext>
          </c:extLst>
        </c:ser>
        <c:ser>
          <c:idx val="34"/>
          <c:order val="32"/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'Grafica - dosificacion'!$L$12</c:f>
            </c:numRef>
          </c:xVal>
          <c:yVal>
            <c:numRef>
              <c:f>'Grafica - dosificacion'!$O$13</c:f>
            </c:numRef>
          </c:yVal>
          <c:smooth val="0"/>
          <c:extLst>
            <c:ext xmlns:c16="http://schemas.microsoft.com/office/drawing/2014/chart" uri="{C3380CC4-5D6E-409C-BE32-E72D297353CC}">
              <c16:uniqueId val="{00000027-16C0-4FBF-AA96-A5A946492E83}"/>
            </c:ext>
          </c:extLst>
        </c:ser>
        <c:ser>
          <c:idx val="35"/>
          <c:order val="33"/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'Grafica - dosificacion'!$L$12</c:f>
            </c:numRef>
          </c:xVal>
          <c:yVal>
            <c:numRef>
              <c:f>'Grafica - dosificacion'!$O$14</c:f>
            </c:numRef>
          </c:yVal>
          <c:smooth val="0"/>
          <c:extLst>
            <c:ext xmlns:c16="http://schemas.microsoft.com/office/drawing/2014/chart" uri="{C3380CC4-5D6E-409C-BE32-E72D297353CC}">
              <c16:uniqueId val="{00000028-16C0-4FBF-AA96-A5A946492E83}"/>
            </c:ext>
          </c:extLst>
        </c:ser>
        <c:ser>
          <c:idx val="36"/>
          <c:order val="34"/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'Grafica - dosificacion'!$L$12</c:f>
            </c:numRef>
          </c:xVal>
          <c:yVal>
            <c:numRef>
              <c:f>'Grafica - dosificacion'!$O$15</c:f>
            </c:numRef>
          </c:yVal>
          <c:smooth val="0"/>
          <c:extLst>
            <c:ext xmlns:c16="http://schemas.microsoft.com/office/drawing/2014/chart" uri="{C3380CC4-5D6E-409C-BE32-E72D297353CC}">
              <c16:uniqueId val="{00000029-16C0-4FBF-AA96-A5A946492E83}"/>
            </c:ext>
          </c:extLst>
        </c:ser>
        <c:ser>
          <c:idx val="37"/>
          <c:order val="35"/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'Grafica - dosificacion'!$L$12</c:f>
            </c:numRef>
          </c:xVal>
          <c:yVal>
            <c:numRef>
              <c:f>'Grafica - dosificacion'!$O$16</c:f>
            </c:numRef>
          </c:yVal>
          <c:smooth val="0"/>
          <c:extLst>
            <c:ext xmlns:c16="http://schemas.microsoft.com/office/drawing/2014/chart" uri="{C3380CC4-5D6E-409C-BE32-E72D297353CC}">
              <c16:uniqueId val="{0000002A-16C0-4FBF-AA96-A5A946492E83}"/>
            </c:ext>
          </c:extLst>
        </c:ser>
        <c:ser>
          <c:idx val="38"/>
          <c:order val="36"/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'Grafica - dosificacion'!$L$12</c:f>
            </c:numRef>
          </c:xVal>
          <c:yVal>
            <c:numRef>
              <c:f>'Grafica - dosificacion'!$O$17</c:f>
            </c:numRef>
          </c:yVal>
          <c:smooth val="0"/>
          <c:extLst>
            <c:ext xmlns:c16="http://schemas.microsoft.com/office/drawing/2014/chart" uri="{C3380CC4-5D6E-409C-BE32-E72D297353CC}">
              <c16:uniqueId val="{0000002B-16C0-4FBF-AA96-A5A946492E83}"/>
            </c:ext>
          </c:extLst>
        </c:ser>
        <c:ser>
          <c:idx val="39"/>
          <c:order val="37"/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'Grafica - dosificacion'!$L$12</c:f>
            </c:numRef>
          </c:xVal>
          <c:yVal>
            <c:numRef>
              <c:f>'Grafica - dosificacion'!$O$18</c:f>
            </c:numRef>
          </c:yVal>
          <c:smooth val="0"/>
          <c:extLst>
            <c:ext xmlns:c16="http://schemas.microsoft.com/office/drawing/2014/chart" uri="{C3380CC4-5D6E-409C-BE32-E72D297353CC}">
              <c16:uniqueId val="{0000002C-16C0-4FBF-AA96-A5A946492E83}"/>
            </c:ext>
          </c:extLst>
        </c:ser>
        <c:ser>
          <c:idx val="40"/>
          <c:order val="38"/>
          <c:tx>
            <c:v>Fórmula de trabajo</c:v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'Grafica - dosificacion'!$L$12</c:f>
            </c:numRef>
          </c:xVal>
          <c:yVal>
            <c:numRef>
              <c:f>'Grafica - dosificacion'!$O$19</c:f>
            </c:numRef>
          </c:yVal>
          <c:smooth val="0"/>
          <c:extLst>
            <c:ext xmlns:c16="http://schemas.microsoft.com/office/drawing/2014/chart" uri="{C3380CC4-5D6E-409C-BE32-E72D297353CC}">
              <c16:uniqueId val="{0000002D-16C0-4FBF-AA96-A5A946492E83}"/>
            </c:ext>
          </c:extLst>
        </c:ser>
        <c:ser>
          <c:idx val="41"/>
          <c:order val="39"/>
          <c:tx>
            <c:v>Serie41</c:v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'Grafica - dosificacion'!$L$12</c:f>
            </c:numRef>
          </c:xVal>
          <c:yVal>
            <c:numRef>
              <c:f>'Grafica - dosificacion'!$O$20</c:f>
            </c:numRef>
          </c:yVal>
          <c:smooth val="0"/>
          <c:extLst>
            <c:ext xmlns:c16="http://schemas.microsoft.com/office/drawing/2014/chart" uri="{C3380CC4-5D6E-409C-BE32-E72D297353CC}">
              <c16:uniqueId val="{0000002E-16C0-4FBF-AA96-A5A946492E83}"/>
            </c:ext>
          </c:extLst>
        </c:ser>
        <c:ser>
          <c:idx val="42"/>
          <c:order val="40"/>
          <c:tx>
            <c:v>Serie42</c:v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'Grafica - dosificacion'!$L$12</c:f>
            </c:numRef>
          </c:xVal>
          <c:yVal>
            <c:numRef>
              <c:f>'Grafica - dosificacion'!$O$21</c:f>
            </c:numRef>
          </c:yVal>
          <c:smooth val="0"/>
          <c:extLst>
            <c:ext xmlns:c16="http://schemas.microsoft.com/office/drawing/2014/chart" uri="{C3380CC4-5D6E-409C-BE32-E72D297353CC}">
              <c16:uniqueId val="{0000002F-16C0-4FBF-AA96-A5A946492E83}"/>
            </c:ext>
          </c:extLst>
        </c:ser>
        <c:ser>
          <c:idx val="29"/>
          <c:order val="41"/>
          <c:tx>
            <c:strRef>
              <c:f>'Grafica - dosificacion'!$A$14</c:f>
              <c:strCache>
                <c:ptCount val="1"/>
                <c:pt idx="0">
                  <c:v>11/2"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'Grafica - dosificacion'!$K$8:$K$9</c:f>
            </c:numRef>
          </c:xVal>
          <c:yVal>
            <c:numRef>
              <c:f>'Grafica - dosificacion'!$B$14:$C$14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16C0-4FBF-AA96-A5A946492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67072"/>
        <c:axId val="78885632"/>
      </c:scatterChart>
      <c:valAx>
        <c:axId val="78867072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lang="es-ES" sz="6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 A TOMAR DE AG. FINO</a:t>
                </a:r>
              </a:p>
            </c:rich>
          </c:tx>
          <c:layout>
            <c:manualLayout>
              <c:xMode val="edge"/>
              <c:yMode val="edge"/>
              <c:x val="0.37837836138747716"/>
              <c:y val="0.947552381379272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8885632"/>
        <c:crosses val="autoZero"/>
        <c:crossBetween val="midCat"/>
        <c:majorUnit val="10"/>
        <c:minorUnit val="10"/>
      </c:valAx>
      <c:valAx>
        <c:axId val="78885632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lang="es-ES" sz="6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 PASA AG. GRUESO</a:t>
                </a:r>
              </a:p>
            </c:rich>
          </c:tx>
          <c:layout>
            <c:manualLayout>
              <c:xMode val="edge"/>
              <c:yMode val="edge"/>
              <c:x val="3.1796564351611739E-2"/>
              <c:y val="0.4248251131796491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8867072"/>
        <c:crosses val="autoZero"/>
        <c:crossBetween val="midCat"/>
        <c:majorUnit val="10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0"/>
        <c:delete val="1"/>
      </c:legendEntry>
      <c:legendEntry>
        <c:idx val="21"/>
        <c:delete val="1"/>
      </c:legendEntry>
      <c:legendEntry>
        <c:idx val="22"/>
        <c:delete val="1"/>
      </c:legendEntry>
      <c:legendEntry>
        <c:idx val="23"/>
        <c:delete val="1"/>
      </c:legendEntry>
      <c:legendEntry>
        <c:idx val="24"/>
        <c:delete val="1"/>
      </c:legendEntry>
      <c:legendEntry>
        <c:idx val="25"/>
        <c:delete val="1"/>
      </c:legendEntry>
      <c:legendEntry>
        <c:idx val="26"/>
        <c:delete val="1"/>
      </c:legendEntry>
      <c:legendEntry>
        <c:idx val="27"/>
        <c:delete val="1"/>
      </c:legendEntry>
      <c:legendEntry>
        <c:idx val="28"/>
        <c:delete val="1"/>
      </c:legendEntry>
      <c:legendEntry>
        <c:idx val="29"/>
        <c:delete val="1"/>
      </c:legendEntry>
      <c:legendEntry>
        <c:idx val="30"/>
        <c:delete val="1"/>
      </c:legendEntry>
      <c:legendEntry>
        <c:idx val="31"/>
        <c:delete val="1"/>
      </c:legendEntry>
      <c:layout>
        <c:manualLayout>
          <c:xMode val="edge"/>
          <c:yMode val="edge"/>
          <c:x val="0.77583462995269303"/>
          <c:y val="1.5734285586218231E-2"/>
          <c:w val="0.20826708787150491"/>
          <c:h val="6.46852634881740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844" r="0.75000000000000844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 sz="1000" baseline="0"/>
              <a:t>Granulometría de los agregados combinados   </a:t>
            </a:r>
          </a:p>
        </c:rich>
      </c:tx>
      <c:layout>
        <c:manualLayout>
          <c:xMode val="edge"/>
          <c:yMode val="edge"/>
          <c:x val="0.28019594466991188"/>
          <c:y val="4.2272249008521514E-4"/>
        </c:manualLayout>
      </c:layout>
      <c:overlay val="0"/>
      <c:spPr>
        <a:noFill/>
        <a:ln w="25400">
          <a:solidFill>
            <a:sysClr val="window" lastClr="FFFFFF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6.0275945236575056E-2"/>
          <c:y val="0.11339080919969709"/>
          <c:w val="0.90179527559055384"/>
          <c:h val="0.77603168025049774"/>
        </c:manualLayout>
      </c:layout>
      <c:scatterChart>
        <c:scatterStyle val="lineMarker"/>
        <c:varyColors val="0"/>
        <c:ser>
          <c:idx val="0"/>
          <c:order val="0"/>
          <c:tx>
            <c:v>"limite superior"</c:v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none"/>
          </c:marker>
          <c:xVal>
            <c:numRef>
              <c:f>'GRANULOMETRIA DE PRUEBA'!$B$12:$B$21</c:f>
              <c:numCache>
                <c:formatCode>General</c:formatCode>
                <c:ptCount val="10"/>
                <c:pt idx="0">
                  <c:v>25.4</c:v>
                </c:pt>
                <c:pt idx="1">
                  <c:v>19.100000000000001</c:v>
                </c:pt>
                <c:pt idx="2">
                  <c:v>12.7</c:v>
                </c:pt>
                <c:pt idx="3">
                  <c:v>9.52</c:v>
                </c:pt>
                <c:pt idx="4">
                  <c:v>4.76</c:v>
                </c:pt>
                <c:pt idx="5">
                  <c:v>2.4</c:v>
                </c:pt>
                <c:pt idx="6">
                  <c:v>1.2</c:v>
                </c:pt>
                <c:pt idx="7" formatCode="0.00">
                  <c:v>0.59</c:v>
                </c:pt>
                <c:pt idx="8">
                  <c:v>0.3</c:v>
                </c:pt>
                <c:pt idx="9" formatCode="0.000">
                  <c:v>0.15</c:v>
                </c:pt>
              </c:numCache>
            </c:numRef>
          </c:xVal>
          <c:yVal>
            <c:numRef>
              <c:f>'GRANULOMETRIA DE PRUEBA'!$C$12:$C$21</c:f>
              <c:numCache>
                <c:formatCode>General</c:formatCode>
                <c:ptCount val="10"/>
                <c:pt idx="0">
                  <c:v>100</c:v>
                </c:pt>
                <c:pt idx="1">
                  <c:v>80</c:v>
                </c:pt>
                <c:pt idx="2">
                  <c:v>64</c:v>
                </c:pt>
                <c:pt idx="3">
                  <c:v>57</c:v>
                </c:pt>
                <c:pt idx="4">
                  <c:v>40</c:v>
                </c:pt>
                <c:pt idx="5">
                  <c:v>28</c:v>
                </c:pt>
                <c:pt idx="6">
                  <c:v>19</c:v>
                </c:pt>
                <c:pt idx="7">
                  <c:v>12</c:v>
                </c:pt>
                <c:pt idx="8">
                  <c:v>8</c:v>
                </c:pt>
                <c:pt idx="9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26-4DD5-9228-20434748F6AB}"/>
            </c:ext>
          </c:extLst>
        </c:ser>
        <c:ser>
          <c:idx val="7"/>
          <c:order val="1"/>
          <c:tx>
            <c:v>"granulometria"</c:v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Ref>
              <c:f>'GRANULOMETRIA DE PRUEBA'!$B$12:$B$21</c:f>
              <c:numCache>
                <c:formatCode>General</c:formatCode>
                <c:ptCount val="10"/>
                <c:pt idx="0">
                  <c:v>25.4</c:v>
                </c:pt>
                <c:pt idx="1">
                  <c:v>19.100000000000001</c:v>
                </c:pt>
                <c:pt idx="2">
                  <c:v>12.7</c:v>
                </c:pt>
                <c:pt idx="3">
                  <c:v>9.52</c:v>
                </c:pt>
                <c:pt idx="4">
                  <c:v>4.76</c:v>
                </c:pt>
                <c:pt idx="5">
                  <c:v>2.4</c:v>
                </c:pt>
                <c:pt idx="6">
                  <c:v>1.2</c:v>
                </c:pt>
                <c:pt idx="7" formatCode="0.00">
                  <c:v>0.59</c:v>
                </c:pt>
                <c:pt idx="8">
                  <c:v>0.3</c:v>
                </c:pt>
                <c:pt idx="9" formatCode="0.000">
                  <c:v>0.15</c:v>
                </c:pt>
              </c:numCache>
            </c:numRef>
          </c:xVal>
          <c:yVal>
            <c:numRef>
              <c:f>'GRANULOMETRIA DE PRUEBA'!$G$12:$G$21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26-4DD5-9228-20434748F6AB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'[5]Mez MD-20'!$C$61</c:f>
              <c:numCache>
                <c:formatCode>General</c:formatCode>
                <c:ptCount val="1"/>
                <c:pt idx="0">
                  <c:v>2.36</c:v>
                </c:pt>
              </c:numCache>
            </c:numRef>
          </c:xVal>
          <c:yVal>
            <c:numRef>
              <c:f>'[5]Mez MD-20'!$D$61</c:f>
              <c:numCache>
                <c:formatCode>General</c:formatCode>
                <c:ptCount val="1"/>
                <c:pt idx="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C26-4DD5-9228-20434748F6AB}"/>
            </c:ext>
          </c:extLst>
        </c:ser>
        <c:ser>
          <c:idx val="2"/>
          <c:order val="3"/>
          <c:tx>
            <c:v>"limite inferior"</c:v>
          </c:tx>
          <c:spPr>
            <a:ln w="12700">
              <a:solidFill>
                <a:srgbClr val="002060"/>
              </a:solidFill>
            </a:ln>
          </c:spPr>
          <c:marker>
            <c:symbol val="none"/>
          </c:marker>
          <c:xVal>
            <c:numRef>
              <c:f>'GRANULOMETRIA DE PRUEBA'!$B$12:$B$21</c:f>
              <c:numCache>
                <c:formatCode>General</c:formatCode>
                <c:ptCount val="10"/>
                <c:pt idx="0">
                  <c:v>25.4</c:v>
                </c:pt>
                <c:pt idx="1">
                  <c:v>19.100000000000001</c:v>
                </c:pt>
                <c:pt idx="2">
                  <c:v>12.7</c:v>
                </c:pt>
                <c:pt idx="3">
                  <c:v>9.52</c:v>
                </c:pt>
                <c:pt idx="4">
                  <c:v>4.76</c:v>
                </c:pt>
                <c:pt idx="5">
                  <c:v>2.4</c:v>
                </c:pt>
                <c:pt idx="6">
                  <c:v>1.2</c:v>
                </c:pt>
                <c:pt idx="7" formatCode="0.00">
                  <c:v>0.59</c:v>
                </c:pt>
                <c:pt idx="8">
                  <c:v>0.3</c:v>
                </c:pt>
                <c:pt idx="9" formatCode="0.000">
                  <c:v>0.15</c:v>
                </c:pt>
              </c:numCache>
            </c:numRef>
          </c:xVal>
          <c:yVal>
            <c:numRef>
              <c:f>'GRANULOMETRIA DE PRUEBA'!$D$12:$D$21</c:f>
              <c:numCache>
                <c:formatCode>General</c:formatCode>
                <c:ptCount val="10"/>
                <c:pt idx="0">
                  <c:v>100</c:v>
                </c:pt>
                <c:pt idx="1">
                  <c:v>88</c:v>
                </c:pt>
                <c:pt idx="2" formatCode="0">
                  <c:v>73.5</c:v>
                </c:pt>
                <c:pt idx="3">
                  <c:v>70</c:v>
                </c:pt>
                <c:pt idx="4">
                  <c:v>59</c:v>
                </c:pt>
                <c:pt idx="5">
                  <c:v>46</c:v>
                </c:pt>
                <c:pt idx="6">
                  <c:v>35</c:v>
                </c:pt>
                <c:pt idx="7">
                  <c:v>24</c:v>
                </c:pt>
                <c:pt idx="8">
                  <c:v>15</c:v>
                </c:pt>
                <c:pt idx="9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C26-4DD5-9228-20434748F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7475504"/>
        <c:axId val="1"/>
      </c:scatterChart>
      <c:valAx>
        <c:axId val="987475504"/>
        <c:scaling>
          <c:logBase val="10"/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 sz="800"/>
                  <a:t>Abertura tamiz</a:t>
                </a:r>
              </a:p>
            </c:rich>
          </c:tx>
          <c:layout>
            <c:manualLayout>
              <c:xMode val="edge"/>
              <c:yMode val="edge"/>
              <c:x val="0.46337707786526683"/>
              <c:y val="0.920682645946789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crossBetween val="midCat"/>
        <c:majorUnit val="10"/>
        <c:minorUnit val="10"/>
      </c:val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 sz="800"/>
                  <a:t>% pasa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987475504"/>
        <c:crosses val="max"/>
        <c:crossBetween val="midCat"/>
        <c:minorUnit val="5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800" baseline="0">
                <a:solidFill>
                  <a:schemeClr val="bg1">
                    <a:lumMod val="50000"/>
                  </a:schemeClr>
                </a:solidFill>
              </a:defRPr>
            </a:pPr>
            <a:endParaRPr lang="es-CO"/>
          </a:p>
        </c:txPr>
      </c:legendEntry>
      <c:legendEntry>
        <c:idx val="1"/>
        <c:txPr>
          <a:bodyPr/>
          <a:lstStyle/>
          <a:p>
            <a:pPr>
              <a:defRPr sz="800" baseline="0">
                <a:solidFill>
                  <a:schemeClr val="bg1">
                    <a:lumMod val="50000"/>
                  </a:schemeClr>
                </a:solidFill>
              </a:defRPr>
            </a:pPr>
            <a:endParaRPr lang="es-CO"/>
          </a:p>
        </c:txPr>
      </c:legendEntry>
      <c:legendEntry>
        <c:idx val="2"/>
        <c:delete val="1"/>
      </c:legendEntry>
      <c:layout>
        <c:manualLayout>
          <c:xMode val="edge"/>
          <c:yMode val="edge"/>
          <c:x val="0.7749506862303005"/>
          <c:y val="0.13327505867933909"/>
          <c:w val="0.21372056598831463"/>
          <c:h val="0.37951919726848304"/>
        </c:manualLayout>
      </c:layout>
      <c:overlay val="0"/>
      <c:spPr>
        <a:solidFill>
          <a:sysClr val="window" lastClr="FFFFFF"/>
        </a:solidFill>
        <a:ln w="3175">
          <a:solidFill>
            <a:schemeClr val="accent1"/>
          </a:solidFill>
        </a:ln>
      </c:spPr>
      <c:txPr>
        <a:bodyPr/>
        <a:lstStyle/>
        <a:p>
          <a:pPr>
            <a:defRPr sz="800" baseline="0">
              <a:solidFill>
                <a:schemeClr val="bg1">
                  <a:lumMod val="50000"/>
                </a:schemeClr>
              </a:solidFill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7" Type="http://schemas.openxmlformats.org/officeDocument/2006/relationships/image" Target="../media/image8.jpe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Relationship Id="rId22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180978</xdr:colOff>
      <xdr:row>0</xdr:row>
      <xdr:rowOff>114300</xdr:rowOff>
    </xdr:from>
    <xdr:ext cx="719999" cy="720000"/>
    <xdr:pic>
      <xdr:nvPicPr>
        <xdr:cNvPr id="2" name="Imagen 2">
          <a:extLst>
            <a:ext uri="{FF2B5EF4-FFF2-40B4-BE49-F238E27FC236}">
              <a16:creationId xmlns:a16="http://schemas.microsoft.com/office/drawing/2014/main" id="{CA4150C2-8DA0-41E2-938F-5E4C25956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8" y="114300"/>
          <a:ext cx="719999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25</xdr:row>
      <xdr:rowOff>28578</xdr:rowOff>
    </xdr:from>
    <xdr:to>
      <xdr:col>7</xdr:col>
      <xdr:colOff>609600</xdr:colOff>
      <xdr:row>41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19B62-9843-4235-864B-E25345A32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257175</xdr:colOff>
      <xdr:row>29</xdr:row>
      <xdr:rowOff>47625</xdr:rowOff>
    </xdr:from>
    <xdr:to>
      <xdr:col>1</xdr:col>
      <xdr:colOff>504825</xdr:colOff>
      <xdr:row>30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2D6DF2F-4F2B-4101-82DE-1C6829DFBB7E}"/>
            </a:ext>
          </a:extLst>
        </xdr:cNvPr>
        <xdr:cNvSpPr txBox="1">
          <a:spLocks noChangeArrowheads="1"/>
        </xdr:cNvSpPr>
      </xdr:nvSpPr>
      <xdr:spPr bwMode="auto">
        <a:xfrm>
          <a:off x="1019175" y="4705350"/>
          <a:ext cx="2476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CO" sz="700" b="0" i="0" strike="noStrike">
              <a:solidFill>
                <a:srgbClr val="000000"/>
              </a:solidFill>
              <a:latin typeface="Arial"/>
              <a:cs typeface="Arial"/>
            </a:rPr>
            <a:t>90</a:t>
          </a:r>
        </a:p>
      </xdr:txBody>
    </xdr:sp>
    <xdr:clientData/>
  </xdr:twoCellAnchor>
  <xdr:twoCellAnchor>
    <xdr:from>
      <xdr:col>2</xdr:col>
      <xdr:colOff>9525</xdr:colOff>
      <xdr:row>29</xdr:row>
      <xdr:rowOff>47625</xdr:rowOff>
    </xdr:from>
    <xdr:to>
      <xdr:col>2</xdr:col>
      <xdr:colOff>257175</xdr:colOff>
      <xdr:row>30</xdr:row>
      <xdr:rowOff>19050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836EA76-219F-4B56-B5A8-3E54545F7367}"/>
            </a:ext>
          </a:extLst>
        </xdr:cNvPr>
        <xdr:cNvSpPr txBox="1">
          <a:spLocks noChangeArrowheads="1"/>
        </xdr:cNvSpPr>
      </xdr:nvSpPr>
      <xdr:spPr bwMode="auto">
        <a:xfrm>
          <a:off x="1533525" y="4705350"/>
          <a:ext cx="2476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CO" sz="700" b="0" i="0" strike="noStrike">
              <a:solidFill>
                <a:srgbClr val="000000"/>
              </a:solidFill>
              <a:latin typeface="Arial"/>
              <a:cs typeface="Arial"/>
            </a:rPr>
            <a:t>80</a:t>
          </a:r>
        </a:p>
      </xdr:txBody>
    </xdr:sp>
    <xdr:clientData/>
  </xdr:twoCellAnchor>
  <xdr:twoCellAnchor>
    <xdr:from>
      <xdr:col>2</xdr:col>
      <xdr:colOff>457200</xdr:colOff>
      <xdr:row>29</xdr:row>
      <xdr:rowOff>47625</xdr:rowOff>
    </xdr:from>
    <xdr:to>
      <xdr:col>3</xdr:col>
      <xdr:colOff>28575</xdr:colOff>
      <xdr:row>30</xdr:row>
      <xdr:rowOff>19050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12AA6415-EFA8-48D5-80AD-110741327D5E}"/>
            </a:ext>
          </a:extLst>
        </xdr:cNvPr>
        <xdr:cNvSpPr txBox="1">
          <a:spLocks noChangeArrowheads="1"/>
        </xdr:cNvSpPr>
      </xdr:nvSpPr>
      <xdr:spPr bwMode="auto">
        <a:xfrm>
          <a:off x="1981200" y="4705350"/>
          <a:ext cx="2476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CO" sz="700" b="0" i="0" strike="noStrike">
              <a:solidFill>
                <a:srgbClr val="000000"/>
              </a:solidFill>
              <a:latin typeface="Arial"/>
              <a:cs typeface="Arial"/>
            </a:rPr>
            <a:t>70</a:t>
          </a:r>
        </a:p>
        <a:p>
          <a:pPr algn="ctr" rtl="0">
            <a:defRPr sz="1000"/>
          </a:pPr>
          <a:endParaRPr lang="es-CO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295275</xdr:colOff>
      <xdr:row>29</xdr:row>
      <xdr:rowOff>47625</xdr:rowOff>
    </xdr:from>
    <xdr:to>
      <xdr:col>3</xdr:col>
      <xdr:colOff>542925</xdr:colOff>
      <xdr:row>30</xdr:row>
      <xdr:rowOff>19050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2A636640-2C47-4E8F-9C7C-9CA2DF93759D}"/>
            </a:ext>
          </a:extLst>
        </xdr:cNvPr>
        <xdr:cNvSpPr txBox="1">
          <a:spLocks noChangeArrowheads="1"/>
        </xdr:cNvSpPr>
      </xdr:nvSpPr>
      <xdr:spPr bwMode="auto">
        <a:xfrm>
          <a:off x="2495550" y="4705350"/>
          <a:ext cx="2476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CO" sz="700" b="0" i="0" strike="noStrike">
              <a:solidFill>
                <a:srgbClr val="000000"/>
              </a:solidFill>
              <a:latin typeface="Arial"/>
              <a:cs typeface="Arial"/>
            </a:rPr>
            <a:t>60</a:t>
          </a:r>
        </a:p>
      </xdr:txBody>
    </xdr:sp>
    <xdr:clientData/>
  </xdr:twoCellAnchor>
  <xdr:twoCellAnchor>
    <xdr:from>
      <xdr:col>3</xdr:col>
      <xdr:colOff>790575</xdr:colOff>
      <xdr:row>29</xdr:row>
      <xdr:rowOff>47625</xdr:rowOff>
    </xdr:from>
    <xdr:to>
      <xdr:col>4</xdr:col>
      <xdr:colOff>190501</xdr:colOff>
      <xdr:row>30</xdr:row>
      <xdr:rowOff>19050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1EDEF859-424A-4C5A-8DBF-8566124A3B15}"/>
            </a:ext>
          </a:extLst>
        </xdr:cNvPr>
        <xdr:cNvSpPr txBox="1">
          <a:spLocks noChangeArrowheads="1"/>
        </xdr:cNvSpPr>
      </xdr:nvSpPr>
      <xdr:spPr bwMode="auto">
        <a:xfrm>
          <a:off x="2990850" y="4705350"/>
          <a:ext cx="257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CO" sz="700" b="0" i="0" strike="noStrike">
              <a:solidFill>
                <a:srgbClr val="000000"/>
              </a:solidFill>
              <a:latin typeface="Arial"/>
              <a:cs typeface="Arial"/>
            </a:rPr>
            <a:t>50</a:t>
          </a:r>
        </a:p>
      </xdr:txBody>
    </xdr:sp>
    <xdr:clientData/>
  </xdr:twoCellAnchor>
  <xdr:twoCellAnchor>
    <xdr:from>
      <xdr:col>4</xdr:col>
      <xdr:colOff>438150</xdr:colOff>
      <xdr:row>29</xdr:row>
      <xdr:rowOff>47625</xdr:rowOff>
    </xdr:from>
    <xdr:to>
      <xdr:col>4</xdr:col>
      <xdr:colOff>685800</xdr:colOff>
      <xdr:row>30</xdr:row>
      <xdr:rowOff>19050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1299D718-CFC0-4E7E-AEE3-F6AF0B7B5655}"/>
            </a:ext>
          </a:extLst>
        </xdr:cNvPr>
        <xdr:cNvSpPr txBox="1">
          <a:spLocks noChangeArrowheads="1"/>
        </xdr:cNvSpPr>
      </xdr:nvSpPr>
      <xdr:spPr bwMode="auto">
        <a:xfrm>
          <a:off x="3495675" y="4705350"/>
          <a:ext cx="2476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CO" sz="700" b="0" i="0" strike="noStrike">
              <a:solidFill>
                <a:srgbClr val="000000"/>
              </a:solidFill>
              <a:latin typeface="Arial"/>
              <a:cs typeface="Arial"/>
            </a:rPr>
            <a:t>40</a:t>
          </a:r>
        </a:p>
      </xdr:txBody>
    </xdr:sp>
    <xdr:clientData/>
  </xdr:twoCellAnchor>
  <xdr:twoCellAnchor>
    <xdr:from>
      <xdr:col>5</xdr:col>
      <xdr:colOff>76200</xdr:colOff>
      <xdr:row>29</xdr:row>
      <xdr:rowOff>47625</xdr:rowOff>
    </xdr:from>
    <xdr:to>
      <xdr:col>5</xdr:col>
      <xdr:colOff>400050</xdr:colOff>
      <xdr:row>30</xdr:row>
      <xdr:rowOff>19050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58ABB500-493D-49BD-B9BC-D7D3D7D771C7}"/>
            </a:ext>
          </a:extLst>
        </xdr:cNvPr>
        <xdr:cNvSpPr txBox="1">
          <a:spLocks noChangeArrowheads="1"/>
        </xdr:cNvSpPr>
      </xdr:nvSpPr>
      <xdr:spPr bwMode="auto">
        <a:xfrm>
          <a:off x="3971925" y="4705350"/>
          <a:ext cx="3238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CO" sz="700" b="0" i="0" strike="noStrike">
              <a:solidFill>
                <a:srgbClr val="000000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5</xdr:col>
      <xdr:colOff>590550</xdr:colOff>
      <xdr:row>29</xdr:row>
      <xdr:rowOff>47625</xdr:rowOff>
    </xdr:from>
    <xdr:to>
      <xdr:col>6</xdr:col>
      <xdr:colOff>28575</xdr:colOff>
      <xdr:row>30</xdr:row>
      <xdr:rowOff>19050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A10313FE-3B89-4497-A2DD-CF99EAE380D3}"/>
            </a:ext>
          </a:extLst>
        </xdr:cNvPr>
        <xdr:cNvSpPr txBox="1">
          <a:spLocks noChangeArrowheads="1"/>
        </xdr:cNvSpPr>
      </xdr:nvSpPr>
      <xdr:spPr bwMode="auto">
        <a:xfrm>
          <a:off x="4486275" y="4705350"/>
          <a:ext cx="2476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CO" sz="700" b="0" i="0" strike="noStrike">
              <a:solidFill>
                <a:srgbClr val="000000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295275</xdr:colOff>
      <xdr:row>29</xdr:row>
      <xdr:rowOff>47625</xdr:rowOff>
    </xdr:from>
    <xdr:to>
      <xdr:col>6</xdr:col>
      <xdr:colOff>542925</xdr:colOff>
      <xdr:row>30</xdr:row>
      <xdr:rowOff>19050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3E5BD0FB-0FBA-430A-ABAD-3AA0ABB5DC11}"/>
            </a:ext>
          </a:extLst>
        </xdr:cNvPr>
        <xdr:cNvSpPr txBox="1">
          <a:spLocks noChangeArrowheads="1"/>
        </xdr:cNvSpPr>
      </xdr:nvSpPr>
      <xdr:spPr bwMode="auto">
        <a:xfrm>
          <a:off x="5000625" y="4705350"/>
          <a:ext cx="2476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CO" sz="700" b="0" i="0" strike="noStrike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7</xdr:col>
      <xdr:colOff>9525</xdr:colOff>
      <xdr:row>29</xdr:row>
      <xdr:rowOff>47625</xdr:rowOff>
    </xdr:from>
    <xdr:to>
      <xdr:col>7</xdr:col>
      <xdr:colOff>257175</xdr:colOff>
      <xdr:row>30</xdr:row>
      <xdr:rowOff>19050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74317904-519B-44B7-9EAE-BE6308C14AC2}"/>
            </a:ext>
          </a:extLst>
        </xdr:cNvPr>
        <xdr:cNvSpPr txBox="1">
          <a:spLocks noChangeArrowheads="1"/>
        </xdr:cNvSpPr>
      </xdr:nvSpPr>
      <xdr:spPr bwMode="auto">
        <a:xfrm>
          <a:off x="5476875" y="4705350"/>
          <a:ext cx="2476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CO" sz="700" b="0" i="0" strike="noStrike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0</xdr:col>
      <xdr:colOff>514350</xdr:colOff>
      <xdr:row>29</xdr:row>
      <xdr:rowOff>57150</xdr:rowOff>
    </xdr:from>
    <xdr:to>
      <xdr:col>1</xdr:col>
      <xdr:colOff>0</xdr:colOff>
      <xdr:row>30</xdr:row>
      <xdr:rowOff>28575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36CB871E-317A-4293-9437-73547D0AFFA6}"/>
            </a:ext>
          </a:extLst>
        </xdr:cNvPr>
        <xdr:cNvSpPr txBox="1">
          <a:spLocks noChangeArrowheads="1"/>
        </xdr:cNvSpPr>
      </xdr:nvSpPr>
      <xdr:spPr bwMode="auto">
        <a:xfrm>
          <a:off x="514350" y="4714875"/>
          <a:ext cx="2476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CO" sz="700" b="0" i="0" strike="noStrike">
              <a:solidFill>
                <a:srgbClr val="000000"/>
              </a:solidFill>
              <a:latin typeface="Arial"/>
              <a:cs typeface="Arial"/>
            </a:rPr>
            <a:t>100</a:t>
          </a:r>
        </a:p>
      </xdr:txBody>
    </xdr:sp>
    <xdr:clientData/>
  </xdr:twoCellAnchor>
  <xdr:twoCellAnchor>
    <xdr:from>
      <xdr:col>7</xdr:col>
      <xdr:colOff>257175</xdr:colOff>
      <xdr:row>29</xdr:row>
      <xdr:rowOff>114300</xdr:rowOff>
    </xdr:from>
    <xdr:to>
      <xdr:col>7</xdr:col>
      <xdr:colOff>476250</xdr:colOff>
      <xdr:row>37</xdr:row>
      <xdr:rowOff>38100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98F53D83-5DB2-46F6-B9FE-DAEF6DBB9323}"/>
            </a:ext>
          </a:extLst>
        </xdr:cNvPr>
        <xdr:cNvSpPr txBox="1">
          <a:spLocks noChangeArrowheads="1"/>
        </xdr:cNvSpPr>
      </xdr:nvSpPr>
      <xdr:spPr bwMode="auto">
        <a:xfrm>
          <a:off x="5667375" y="5829300"/>
          <a:ext cx="21907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es-CO" sz="800" b="1" i="0" strike="noStrike">
              <a:solidFill>
                <a:srgbClr val="000000"/>
              </a:solidFill>
              <a:latin typeface="Arial"/>
              <a:cs typeface="Arial"/>
            </a:rPr>
            <a:t>% PASA AG. FINO </a:t>
          </a:r>
        </a:p>
      </xdr:txBody>
    </xdr:sp>
    <xdr:clientData/>
  </xdr:twoCellAnchor>
  <xdr:oneCellAnchor>
    <xdr:from>
      <xdr:col>0</xdr:col>
      <xdr:colOff>76200</xdr:colOff>
      <xdr:row>0</xdr:row>
      <xdr:rowOff>47625</xdr:rowOff>
    </xdr:from>
    <xdr:ext cx="719999" cy="720000"/>
    <xdr:pic>
      <xdr:nvPicPr>
        <xdr:cNvPr id="17" name="Imagen 2">
          <a:extLst>
            <a:ext uri="{FF2B5EF4-FFF2-40B4-BE49-F238E27FC236}">
              <a16:creationId xmlns:a16="http://schemas.microsoft.com/office/drawing/2014/main" id="{CA4150C2-8DA0-41E2-938F-5E4C25956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719999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25</xdr:row>
      <xdr:rowOff>485775</xdr:rowOff>
    </xdr:from>
    <xdr:to>
      <xdr:col>1</xdr:col>
      <xdr:colOff>342900</xdr:colOff>
      <xdr:row>25</xdr:row>
      <xdr:rowOff>685800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799F49-1F43-4B5E-BA29-A6B973EFCDCC}"/>
            </a:ext>
          </a:extLst>
        </xdr:cNvPr>
        <xdr:cNvSpPr txBox="1">
          <a:spLocks noChangeArrowheads="1"/>
        </xdr:cNvSpPr>
      </xdr:nvSpPr>
      <xdr:spPr bwMode="auto">
        <a:xfrm>
          <a:off x="1562100" y="65341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21</xdr:row>
      <xdr:rowOff>152400</xdr:rowOff>
    </xdr:from>
    <xdr:to>
      <xdr:col>6</xdr:col>
      <xdr:colOff>590550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9DD5F6-F02D-4413-B70F-BD044035C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28576</xdr:colOff>
      <xdr:row>0</xdr:row>
      <xdr:rowOff>95250</xdr:rowOff>
    </xdr:from>
    <xdr:to>
      <xdr:col>1</xdr:col>
      <xdr:colOff>466725</xdr:colOff>
      <xdr:row>4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C6AC52-9156-4B92-B260-CA522ACC6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95250"/>
          <a:ext cx="962024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</xdr:row>
      <xdr:rowOff>28574</xdr:rowOff>
    </xdr:from>
    <xdr:to>
      <xdr:col>2</xdr:col>
      <xdr:colOff>1314449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B38A09-A0B8-42B7-91AB-FA164C086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695324"/>
          <a:ext cx="1028699" cy="50482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76200</xdr:colOff>
      <xdr:row>1</xdr:row>
      <xdr:rowOff>19050</xdr:rowOff>
    </xdr:from>
    <xdr:to>
      <xdr:col>2</xdr:col>
      <xdr:colOff>1438275</xdr:colOff>
      <xdr:row>2</xdr:row>
      <xdr:rowOff>25845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948B8E-E409-410A-B7E8-62D6F69F1D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71800" y="180975"/>
          <a:ext cx="1362075" cy="5116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86852</xdr:colOff>
      <xdr:row>6</xdr:row>
      <xdr:rowOff>78266</xdr:rowOff>
    </xdr:from>
    <xdr:to>
      <xdr:col>2</xdr:col>
      <xdr:colOff>1387552</xdr:colOff>
      <xdr:row>7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10558C-D7B4-4B70-8086-6587B9781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E4E4E4"/>
            </a:clrFrom>
            <a:clrTo>
              <a:srgbClr val="E4E4E4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2452" y="2764316"/>
          <a:ext cx="1300700" cy="45513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142875</xdr:colOff>
      <xdr:row>5</xdr:row>
      <xdr:rowOff>19050</xdr:rowOff>
    </xdr:from>
    <xdr:to>
      <xdr:col>2</xdr:col>
      <xdr:colOff>1400175</xdr:colOff>
      <xdr:row>6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6147E-AB5F-4553-8158-A761BA1E7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2200275"/>
          <a:ext cx="1257300" cy="4857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47625</xdr:colOff>
      <xdr:row>11</xdr:row>
      <xdr:rowOff>28575</xdr:rowOff>
    </xdr:from>
    <xdr:to>
      <xdr:col>2</xdr:col>
      <xdr:colOff>1466850</xdr:colOff>
      <xdr:row>11</xdr:row>
      <xdr:rowOff>495300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5EB6A9EF-56B1-461B-980F-811FACA13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5238750"/>
          <a:ext cx="1419225" cy="466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209551</xdr:colOff>
      <xdr:row>3</xdr:row>
      <xdr:rowOff>48102</xdr:rowOff>
    </xdr:from>
    <xdr:to>
      <xdr:col>2</xdr:col>
      <xdr:colOff>1247775</xdr:colOff>
      <xdr:row>4</xdr:row>
      <xdr:rowOff>9525</xdr:rowOff>
    </xdr:to>
    <xdr:pic>
      <xdr:nvPicPr>
        <xdr:cNvPr id="7" name="Imagen 7">
          <a:extLst>
            <a:ext uri="{FF2B5EF4-FFF2-40B4-BE49-F238E27FC236}">
              <a16:creationId xmlns:a16="http://schemas.microsoft.com/office/drawing/2014/main" id="{564AAD75-FEBD-4D50-BC92-ED6A4202FE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69" t="20349" r="39447" b="15553"/>
        <a:stretch/>
      </xdr:blipFill>
      <xdr:spPr>
        <a:xfrm>
          <a:off x="3105151" y="1219677"/>
          <a:ext cx="1038224" cy="46624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123825</xdr:colOff>
      <xdr:row>7</xdr:row>
      <xdr:rowOff>9526</xdr:rowOff>
    </xdr:from>
    <xdr:to>
      <xdr:col>2</xdr:col>
      <xdr:colOff>1419224</xdr:colOff>
      <xdr:row>7</xdr:row>
      <xdr:rowOff>495300</xdr:rowOff>
    </xdr:to>
    <xdr:pic>
      <xdr:nvPicPr>
        <xdr:cNvPr id="8" name="Imagen 29">
          <a:extLst>
            <a:ext uri="{FF2B5EF4-FFF2-40B4-BE49-F238E27FC236}">
              <a16:creationId xmlns:a16="http://schemas.microsoft.com/office/drawing/2014/main" id="{785B1A28-9AA9-49E8-AD39-4ED82DB61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3200401"/>
          <a:ext cx="1295399" cy="485774"/>
        </a:xfrm>
        <a:prstGeom prst="rect">
          <a:avLst/>
        </a:prstGeom>
      </xdr:spPr>
    </xdr:pic>
    <xdr:clientData/>
  </xdr:twoCellAnchor>
  <xdr:twoCellAnchor editAs="oneCell">
    <xdr:from>
      <xdr:col>2</xdr:col>
      <xdr:colOff>416662</xdr:colOff>
      <xdr:row>9</xdr:row>
      <xdr:rowOff>14606</xdr:rowOff>
    </xdr:from>
    <xdr:to>
      <xdr:col>2</xdr:col>
      <xdr:colOff>1171575</xdr:colOff>
      <xdr:row>9</xdr:row>
      <xdr:rowOff>495300</xdr:rowOff>
    </xdr:to>
    <xdr:pic>
      <xdr:nvPicPr>
        <xdr:cNvPr id="9" name="Imagen 30">
          <a:extLst>
            <a:ext uri="{FF2B5EF4-FFF2-40B4-BE49-F238E27FC236}">
              <a16:creationId xmlns:a16="http://schemas.microsoft.com/office/drawing/2014/main" id="{2473C667-0770-47DD-8984-D611AE3FC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2262" y="4215131"/>
          <a:ext cx="754913" cy="480694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4</xdr:row>
      <xdr:rowOff>28576</xdr:rowOff>
    </xdr:from>
    <xdr:to>
      <xdr:col>2</xdr:col>
      <xdr:colOff>1371600</xdr:colOff>
      <xdr:row>4</xdr:row>
      <xdr:rowOff>476250</xdr:rowOff>
    </xdr:to>
    <xdr:pic>
      <xdr:nvPicPr>
        <xdr:cNvPr id="10" name="Imagen 37">
          <a:extLst>
            <a:ext uri="{FF2B5EF4-FFF2-40B4-BE49-F238E27FC236}">
              <a16:creationId xmlns:a16="http://schemas.microsoft.com/office/drawing/2014/main" id="{542D76A8-6F74-40C7-BE5E-A5D51874B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028950" y="1704976"/>
          <a:ext cx="1238250" cy="447674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123826</xdr:colOff>
      <xdr:row>8</xdr:row>
      <xdr:rowOff>28575</xdr:rowOff>
    </xdr:from>
    <xdr:to>
      <xdr:col>2</xdr:col>
      <xdr:colOff>1333500</xdr:colOff>
      <xdr:row>8</xdr:row>
      <xdr:rowOff>495301</xdr:rowOff>
    </xdr:to>
    <xdr:pic>
      <xdr:nvPicPr>
        <xdr:cNvPr id="11" name="Imagen 38">
          <a:extLst>
            <a:ext uri="{FF2B5EF4-FFF2-40B4-BE49-F238E27FC236}">
              <a16:creationId xmlns:a16="http://schemas.microsoft.com/office/drawing/2014/main" id="{2B1AADE1-9C1E-4CBA-8A27-C959D4D153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l="10185" t="6024" r="10185" b="9638"/>
        <a:stretch/>
      </xdr:blipFill>
      <xdr:spPr>
        <a:xfrm>
          <a:off x="3019426" y="3724275"/>
          <a:ext cx="1209674" cy="466726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10</xdr:row>
      <xdr:rowOff>28576</xdr:rowOff>
    </xdr:from>
    <xdr:to>
      <xdr:col>2</xdr:col>
      <xdr:colOff>1295400</xdr:colOff>
      <xdr:row>10</xdr:row>
      <xdr:rowOff>478956</xdr:rowOff>
    </xdr:to>
    <xdr:pic>
      <xdr:nvPicPr>
        <xdr:cNvPr id="12" name="Imagen 39">
          <a:extLst>
            <a:ext uri="{FF2B5EF4-FFF2-40B4-BE49-F238E27FC236}">
              <a16:creationId xmlns:a16="http://schemas.microsoft.com/office/drawing/2014/main" id="{A5858F04-20B9-41FA-81F9-C0E2DDD0CC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/>
        <a:srcRect l="4762" t="5883" r="11418" b="10283"/>
        <a:stretch/>
      </xdr:blipFill>
      <xdr:spPr>
        <a:xfrm>
          <a:off x="3019425" y="4733926"/>
          <a:ext cx="1171575" cy="45038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23</xdr:row>
      <xdr:rowOff>466726</xdr:rowOff>
    </xdr:from>
    <xdr:to>
      <xdr:col>2</xdr:col>
      <xdr:colOff>1409700</xdr:colOff>
      <xdr:row>24</xdr:row>
      <xdr:rowOff>428625</xdr:rowOff>
    </xdr:to>
    <xdr:pic>
      <xdr:nvPicPr>
        <xdr:cNvPr id="13" name="Imagen 40">
          <a:extLst>
            <a:ext uri="{FF2B5EF4-FFF2-40B4-BE49-F238E27FC236}">
              <a16:creationId xmlns:a16="http://schemas.microsoft.com/office/drawing/2014/main" id="{D42FE0D1-2153-425C-BB74-7712E7EFC0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l="8876"/>
        <a:stretch/>
      </xdr:blipFill>
      <xdr:spPr>
        <a:xfrm>
          <a:off x="3019425" y="11734801"/>
          <a:ext cx="1285875" cy="466724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161926</xdr:colOff>
      <xdr:row>13</xdr:row>
      <xdr:rowOff>28576</xdr:rowOff>
    </xdr:from>
    <xdr:to>
      <xdr:col>2</xdr:col>
      <xdr:colOff>1390650</xdr:colOff>
      <xdr:row>13</xdr:row>
      <xdr:rowOff>476250</xdr:rowOff>
    </xdr:to>
    <xdr:pic>
      <xdr:nvPicPr>
        <xdr:cNvPr id="14" name="Imagen 41">
          <a:extLst>
            <a:ext uri="{FF2B5EF4-FFF2-40B4-BE49-F238E27FC236}">
              <a16:creationId xmlns:a16="http://schemas.microsoft.com/office/drawing/2014/main" id="{3CFEBFC9-9C78-4EEB-8230-1F8F6A2019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/>
        <a:srcRect l="16218" t="15816" r="15530" b="14873"/>
        <a:stretch/>
      </xdr:blipFill>
      <xdr:spPr>
        <a:xfrm>
          <a:off x="3057526" y="6248401"/>
          <a:ext cx="1228724" cy="447674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32</xdr:row>
      <xdr:rowOff>19050</xdr:rowOff>
    </xdr:from>
    <xdr:to>
      <xdr:col>2</xdr:col>
      <xdr:colOff>1057275</xdr:colOff>
      <xdr:row>33</xdr:row>
      <xdr:rowOff>0</xdr:rowOff>
    </xdr:to>
    <xdr:pic>
      <xdr:nvPicPr>
        <xdr:cNvPr id="15" name="Imagen 43">
          <a:extLst>
            <a:ext uri="{FF2B5EF4-FFF2-40B4-BE49-F238E27FC236}">
              <a16:creationId xmlns:a16="http://schemas.microsoft.com/office/drawing/2014/main" id="{69419DD8-AF35-4CA2-B55F-9F3FE4458D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/>
        <a:srcRect l="14730" t="8930" r="17044"/>
        <a:stretch/>
      </xdr:blipFill>
      <xdr:spPr>
        <a:xfrm>
          <a:off x="3171825" y="15830550"/>
          <a:ext cx="781050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16</xdr:row>
      <xdr:rowOff>28576</xdr:rowOff>
    </xdr:from>
    <xdr:to>
      <xdr:col>2</xdr:col>
      <xdr:colOff>1476375</xdr:colOff>
      <xdr:row>16</xdr:row>
      <xdr:rowOff>476250</xdr:rowOff>
    </xdr:to>
    <xdr:pic>
      <xdr:nvPicPr>
        <xdr:cNvPr id="16" name="Imagen 44">
          <a:extLst>
            <a:ext uri="{FF2B5EF4-FFF2-40B4-BE49-F238E27FC236}">
              <a16:creationId xmlns:a16="http://schemas.microsoft.com/office/drawing/2014/main" id="{0577FD32-D020-42E3-987C-AD23BCF9F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/>
        <a:srcRect l="4495" t="11280" r="5044" b="20291"/>
        <a:stretch/>
      </xdr:blipFill>
      <xdr:spPr>
        <a:xfrm>
          <a:off x="2962275" y="7762876"/>
          <a:ext cx="1409700" cy="44767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22</xdr:row>
      <xdr:rowOff>38100</xdr:rowOff>
    </xdr:from>
    <xdr:to>
      <xdr:col>2</xdr:col>
      <xdr:colOff>1400175</xdr:colOff>
      <xdr:row>22</xdr:row>
      <xdr:rowOff>485775</xdr:rowOff>
    </xdr:to>
    <xdr:pic>
      <xdr:nvPicPr>
        <xdr:cNvPr id="17" name="Imagen 45">
          <a:extLst>
            <a:ext uri="{FF2B5EF4-FFF2-40B4-BE49-F238E27FC236}">
              <a16:creationId xmlns:a16="http://schemas.microsoft.com/office/drawing/2014/main" id="{1385F5B3-AB1B-483F-882F-EF41410E4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981325" y="10801350"/>
          <a:ext cx="131445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76199</xdr:colOff>
      <xdr:row>14</xdr:row>
      <xdr:rowOff>9525</xdr:rowOff>
    </xdr:from>
    <xdr:to>
      <xdr:col>2</xdr:col>
      <xdr:colOff>1438275</xdr:colOff>
      <xdr:row>14</xdr:row>
      <xdr:rowOff>495300</xdr:rowOff>
    </xdr:to>
    <xdr:pic>
      <xdr:nvPicPr>
        <xdr:cNvPr id="18" name="Imagen 46">
          <a:extLst>
            <a:ext uri="{FF2B5EF4-FFF2-40B4-BE49-F238E27FC236}">
              <a16:creationId xmlns:a16="http://schemas.microsoft.com/office/drawing/2014/main" id="{90180BB9-BECB-4478-86AE-60055D7A96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/>
        <a:srcRect l="9888" r="5637"/>
        <a:stretch/>
      </xdr:blipFill>
      <xdr:spPr>
        <a:xfrm>
          <a:off x="2971799" y="6734175"/>
          <a:ext cx="1362076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19</xdr:row>
      <xdr:rowOff>485777</xdr:rowOff>
    </xdr:from>
    <xdr:to>
      <xdr:col>2</xdr:col>
      <xdr:colOff>1371600</xdr:colOff>
      <xdr:row>20</xdr:row>
      <xdr:rowOff>454310</xdr:rowOff>
    </xdr:to>
    <xdr:pic>
      <xdr:nvPicPr>
        <xdr:cNvPr id="19" name="Imagen 47">
          <a:extLst>
            <a:ext uri="{FF2B5EF4-FFF2-40B4-BE49-F238E27FC236}">
              <a16:creationId xmlns:a16="http://schemas.microsoft.com/office/drawing/2014/main" id="{C34B799A-8F44-4BBA-A9E4-D44EC8046F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/>
        <a:srcRect l="4855" t="31347" r="13582" b="17154"/>
        <a:stretch/>
      </xdr:blipFill>
      <xdr:spPr>
        <a:xfrm>
          <a:off x="3019425" y="9734552"/>
          <a:ext cx="1247775" cy="473358"/>
        </a:xfrm>
        <a:prstGeom prst="rect">
          <a:avLst/>
        </a:prstGeom>
      </xdr:spPr>
    </xdr:pic>
    <xdr:clientData/>
  </xdr:twoCellAnchor>
  <xdr:twoCellAnchor editAs="oneCell">
    <xdr:from>
      <xdr:col>2</xdr:col>
      <xdr:colOff>85724</xdr:colOff>
      <xdr:row>12</xdr:row>
      <xdr:rowOff>38100</xdr:rowOff>
    </xdr:from>
    <xdr:to>
      <xdr:col>2</xdr:col>
      <xdr:colOff>1419225</xdr:colOff>
      <xdr:row>12</xdr:row>
      <xdr:rowOff>466725</xdr:rowOff>
    </xdr:to>
    <xdr:pic>
      <xdr:nvPicPr>
        <xdr:cNvPr id="20" name="Imagen 48">
          <a:extLst>
            <a:ext uri="{FF2B5EF4-FFF2-40B4-BE49-F238E27FC236}">
              <a16:creationId xmlns:a16="http://schemas.microsoft.com/office/drawing/2014/main" id="{EA28378E-A1F4-49A0-A476-138071E135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/>
        <a:srcRect l="13910" t="26171" r="17208" b="35506"/>
        <a:stretch/>
      </xdr:blipFill>
      <xdr:spPr>
        <a:xfrm>
          <a:off x="2981324" y="5753100"/>
          <a:ext cx="1333501" cy="42862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19</xdr:row>
      <xdr:rowOff>19051</xdr:rowOff>
    </xdr:from>
    <xdr:to>
      <xdr:col>2</xdr:col>
      <xdr:colOff>1384968</xdr:colOff>
      <xdr:row>19</xdr:row>
      <xdr:rowOff>495300</xdr:rowOff>
    </xdr:to>
    <xdr:pic>
      <xdr:nvPicPr>
        <xdr:cNvPr id="21" name="Imagen 49">
          <a:extLst>
            <a:ext uri="{FF2B5EF4-FFF2-40B4-BE49-F238E27FC236}">
              <a16:creationId xmlns:a16="http://schemas.microsoft.com/office/drawing/2014/main" id="{57AECE29-EA44-4B6D-A800-392D1B3A34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/>
        <a:srcRect l="13137" t="26490" r="8887" b="14584"/>
        <a:stretch/>
      </xdr:blipFill>
      <xdr:spPr>
        <a:xfrm>
          <a:off x="3076575" y="9267826"/>
          <a:ext cx="1203993" cy="476249"/>
        </a:xfrm>
        <a:prstGeom prst="rect">
          <a:avLst/>
        </a:prstGeom>
      </xdr:spPr>
    </xdr:pic>
    <xdr:clientData/>
  </xdr:twoCellAnchor>
  <xdr:oneCellAnchor>
    <xdr:from>
      <xdr:col>2</xdr:col>
      <xdr:colOff>207653</xdr:colOff>
      <xdr:row>29</xdr:row>
      <xdr:rowOff>19050</xdr:rowOff>
    </xdr:from>
    <xdr:ext cx="1268722" cy="458251"/>
    <xdr:pic>
      <xdr:nvPicPr>
        <xdr:cNvPr id="22" name="Imagen 50">
          <a:extLst>
            <a:ext uri="{FF2B5EF4-FFF2-40B4-BE49-F238E27FC236}">
              <a16:creationId xmlns:a16="http://schemas.microsoft.com/office/drawing/2014/main" id="{4C57B689-BE9A-4E5F-A8FF-57A2447AC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3253" y="14316075"/>
          <a:ext cx="1268722" cy="458251"/>
        </a:xfrm>
        <a:prstGeom prst="rect">
          <a:avLst/>
        </a:prstGeom>
        <a:ln>
          <a:noFill/>
        </a:ln>
      </xdr:spPr>
    </xdr:pic>
    <xdr:clientData/>
  </xdr:oneCellAnchor>
  <xdr:twoCellAnchor editAs="oneCell">
    <xdr:from>
      <xdr:col>2</xdr:col>
      <xdr:colOff>85726</xdr:colOff>
      <xdr:row>27</xdr:row>
      <xdr:rowOff>38100</xdr:rowOff>
    </xdr:from>
    <xdr:to>
      <xdr:col>2</xdr:col>
      <xdr:colOff>1325562</xdr:colOff>
      <xdr:row>27</xdr:row>
      <xdr:rowOff>457200</xdr:rowOff>
    </xdr:to>
    <xdr:pic>
      <xdr:nvPicPr>
        <xdr:cNvPr id="23" name="Imagen 51">
          <a:extLst>
            <a:ext uri="{FF2B5EF4-FFF2-40B4-BE49-F238E27FC236}">
              <a16:creationId xmlns:a16="http://schemas.microsoft.com/office/drawing/2014/main" id="{FD475BBC-F0ED-4DA0-9D09-20F0DFD7FF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/>
        <a:srcRect l="21878" t="27011" r="22560" b="29918"/>
        <a:stretch/>
      </xdr:blipFill>
      <xdr:spPr>
        <a:xfrm>
          <a:off x="2981326" y="13325475"/>
          <a:ext cx="1239836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104776</xdr:colOff>
      <xdr:row>28</xdr:row>
      <xdr:rowOff>9525</xdr:rowOff>
    </xdr:from>
    <xdr:to>
      <xdr:col>2</xdr:col>
      <xdr:colOff>1304926</xdr:colOff>
      <xdr:row>28</xdr:row>
      <xdr:rowOff>433638</xdr:rowOff>
    </xdr:to>
    <xdr:pic>
      <xdr:nvPicPr>
        <xdr:cNvPr id="24" name="Imagen 52">
          <a:extLst>
            <a:ext uri="{FF2B5EF4-FFF2-40B4-BE49-F238E27FC236}">
              <a16:creationId xmlns:a16="http://schemas.microsoft.com/office/drawing/2014/main" id="{32677D9F-7498-49BF-9707-4E13484895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/>
        <a:srcRect t="8210" r="2185" b="17900"/>
        <a:stretch/>
      </xdr:blipFill>
      <xdr:spPr>
        <a:xfrm>
          <a:off x="3000376" y="13801725"/>
          <a:ext cx="1200150" cy="424113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25</xdr:row>
      <xdr:rowOff>9525</xdr:rowOff>
    </xdr:from>
    <xdr:to>
      <xdr:col>2</xdr:col>
      <xdr:colOff>1314450</xdr:colOff>
      <xdr:row>25</xdr:row>
      <xdr:rowOff>485775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3E60F204-3A59-4A53-B8BC-1C73FF37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981325" y="12287250"/>
          <a:ext cx="12287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38100</xdr:colOff>
      <xdr:row>30</xdr:row>
      <xdr:rowOff>57150</xdr:rowOff>
    </xdr:from>
    <xdr:to>
      <xdr:col>2</xdr:col>
      <xdr:colOff>1266825</xdr:colOff>
      <xdr:row>31</xdr:row>
      <xdr:rowOff>28575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0E162C9D-489D-4428-9986-F77A3663A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933700" y="14859000"/>
          <a:ext cx="12287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76200</xdr:colOff>
      <xdr:row>33</xdr:row>
      <xdr:rowOff>28575</xdr:rowOff>
    </xdr:from>
    <xdr:to>
      <xdr:col>2</xdr:col>
      <xdr:colOff>1304925</xdr:colOff>
      <xdr:row>34</xdr:row>
      <xdr:rowOff>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32D4041F-04BD-4BA7-95BB-973EB41FE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971800" y="16344900"/>
          <a:ext cx="12287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152401</xdr:colOff>
      <xdr:row>18</xdr:row>
      <xdr:rowOff>47626</xdr:rowOff>
    </xdr:from>
    <xdr:to>
      <xdr:col>2</xdr:col>
      <xdr:colOff>1314451</xdr:colOff>
      <xdr:row>19</xdr:row>
      <xdr:rowOff>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383CF9A-25C6-4B10-8CBC-1D12D565B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8791576"/>
          <a:ext cx="11620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21</xdr:row>
      <xdr:rowOff>19050</xdr:rowOff>
    </xdr:from>
    <xdr:to>
      <xdr:col>2</xdr:col>
      <xdr:colOff>1409700</xdr:colOff>
      <xdr:row>22</xdr:row>
      <xdr:rowOff>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6E600762-C6BA-44A3-A3D2-0653EE04D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10277475"/>
          <a:ext cx="13144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V-11\Users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Users\sonia.gaviria\Desktop\LIDER%20LABORATORIO\Ing.%20Pablo%20Vargas\Informaci&#243;n\2017\7.%20Dise&#241;os\concretos\DISE&#209;O%20MR%2043%20TMN%203-4%20V2%2002%20Jun%20proporcion%2050-5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sonia.gaviria\Desktop\LIDER%20LABORATORIO\VARIOS%20SGCH%20-%20UMV\MEZCLAS%20%20-%20FORMULAS%20DE%20TRABAJO\Formula%20de%20Trabajo%20MD-20%20-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sificacion"/>
      <sheetName val="Gráfica"/>
      <sheetName val="Proporcion Inicial"/>
      <sheetName val="Mezcla de prueba"/>
      <sheetName val="Ajuste Asentam"/>
      <sheetName val="Mezcla de prueba 1 "/>
      <sheetName val="Ajuste Asentam (1)"/>
      <sheetName val="Mezcla de prueba 2"/>
      <sheetName val="Ajuste Asentam (2)"/>
      <sheetName val="Ajuste Resist"/>
      <sheetName val="Prop. Definitivas"/>
      <sheetName val="Prop. Definitivas (4)"/>
      <sheetName val="Hoja9"/>
      <sheetName val="Hoja1"/>
    </sheetNames>
    <sheetDataSet>
      <sheetData sheetId="0">
        <row r="10">
          <cell r="L10">
            <v>0</v>
          </cell>
        </row>
        <row r="11">
          <cell r="K11">
            <v>0</v>
          </cell>
        </row>
        <row r="12">
          <cell r="K12">
            <v>0</v>
          </cell>
          <cell r="L12">
            <v>0</v>
          </cell>
        </row>
        <row r="13">
          <cell r="L1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y Formula de Trabajo"/>
      <sheetName val="Marshall MD - 20"/>
      <sheetName val="GRAFICAS DISEÑO"/>
      <sheetName val="Mez MD-20"/>
      <sheetName val="Concentracion critica Llena (2)"/>
    </sheetNames>
    <sheetDataSet>
      <sheetData sheetId="0" refreshError="1"/>
      <sheetData sheetId="1"/>
      <sheetData sheetId="2" refreshError="1"/>
      <sheetData sheetId="3">
        <row r="61">
          <cell r="C61">
            <v>2.36</v>
          </cell>
          <cell r="D61">
            <v>100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showGridLines="0" view="pageBreakPreview" topLeftCell="A37" zoomScaleNormal="100" zoomScaleSheetLayoutView="100" workbookViewId="0">
      <selection activeCell="H11" sqref="H11"/>
    </sheetView>
  </sheetViews>
  <sheetFormatPr baseColWidth="10" defaultRowHeight="12.75" x14ac:dyDescent="0.2"/>
  <cols>
    <col min="1" max="1" width="16.7109375" style="29" customWidth="1"/>
    <col min="2" max="2" width="8.7109375" style="78" customWidth="1"/>
    <col min="3" max="3" width="8" style="29" customWidth="1"/>
    <col min="4" max="4" width="7.5703125" style="29" customWidth="1"/>
    <col min="5" max="5" width="6.28515625" style="29" customWidth="1"/>
    <col min="6" max="6" width="9.140625" style="29" customWidth="1"/>
    <col min="7" max="7" width="9.5703125" style="78" customWidth="1"/>
    <col min="8" max="8" width="10" style="29" customWidth="1"/>
    <col min="9" max="10" width="9.140625" style="29" customWidth="1"/>
    <col min="11" max="12" width="0" style="29" hidden="1" customWidth="1"/>
    <col min="13" max="16384" width="11.42578125" style="29"/>
  </cols>
  <sheetData>
    <row r="1" spans="1:12" ht="15" customHeight="1" x14ac:dyDescent="0.2">
      <c r="A1" s="291"/>
      <c r="B1" s="498" t="s">
        <v>35</v>
      </c>
      <c r="C1" s="499"/>
      <c r="D1" s="499"/>
      <c r="E1" s="499"/>
      <c r="F1" s="499"/>
      <c r="G1" s="499"/>
      <c r="H1" s="499"/>
      <c r="I1" s="499"/>
      <c r="J1" s="500"/>
    </row>
    <row r="2" spans="1:12" ht="15" customHeight="1" x14ac:dyDescent="0.2">
      <c r="A2" s="292"/>
      <c r="B2" s="501" t="s">
        <v>244</v>
      </c>
      <c r="C2" s="502"/>
      <c r="D2" s="502"/>
      <c r="E2" s="502"/>
      <c r="F2" s="502"/>
      <c r="G2" s="502"/>
      <c r="H2" s="502"/>
      <c r="I2" s="502"/>
      <c r="J2" s="503"/>
    </row>
    <row r="3" spans="1:12" ht="15" customHeight="1" x14ac:dyDescent="0.2">
      <c r="A3" s="292"/>
      <c r="B3" s="504" t="s">
        <v>259</v>
      </c>
      <c r="C3" s="505"/>
      <c r="D3" s="505"/>
      <c r="E3" s="505"/>
      <c r="F3" s="505"/>
      <c r="G3" s="505"/>
      <c r="H3" s="505"/>
      <c r="I3" s="505"/>
      <c r="J3" s="506"/>
    </row>
    <row r="4" spans="1:12" ht="15" customHeight="1" x14ac:dyDescent="0.2">
      <c r="A4" s="292"/>
      <c r="B4" s="464" t="s">
        <v>243</v>
      </c>
      <c r="C4" s="465"/>
      <c r="D4" s="465"/>
      <c r="E4" s="465"/>
      <c r="F4" s="465"/>
      <c r="G4" s="466"/>
      <c r="H4" s="507" t="s">
        <v>267</v>
      </c>
      <c r="I4" s="507"/>
      <c r="J4" s="507"/>
    </row>
    <row r="5" spans="1:12" ht="15" customHeight="1" x14ac:dyDescent="0.2">
      <c r="A5" s="292"/>
      <c r="B5" s="467" t="s">
        <v>268</v>
      </c>
      <c r="C5" s="468"/>
      <c r="D5" s="468"/>
      <c r="E5" s="468"/>
      <c r="F5" s="468"/>
      <c r="G5" s="468"/>
      <c r="H5" s="468"/>
      <c r="I5" s="468"/>
      <c r="J5" s="469"/>
    </row>
    <row r="6" spans="1:12" s="71" customFormat="1" ht="15" customHeight="1" x14ac:dyDescent="0.2">
      <c r="A6" s="378"/>
      <c r="B6" s="392"/>
      <c r="C6" s="381"/>
      <c r="D6" s="392"/>
      <c r="E6" s="392"/>
      <c r="F6" s="392"/>
      <c r="G6" s="380"/>
      <c r="H6" s="381"/>
      <c r="I6" s="416"/>
      <c r="J6" s="417"/>
      <c r="K6" s="531" t="s">
        <v>262</v>
      </c>
      <c r="L6" s="532"/>
    </row>
    <row r="7" spans="1:12" s="71" customFormat="1" ht="15" customHeight="1" x14ac:dyDescent="0.2">
      <c r="A7" s="382"/>
      <c r="B7" s="383"/>
      <c r="C7" s="379"/>
      <c r="G7" s="429" t="s">
        <v>38</v>
      </c>
      <c r="H7" s="539"/>
      <c r="I7" s="539"/>
      <c r="J7" s="418"/>
      <c r="K7" s="533" t="s">
        <v>263</v>
      </c>
      <c r="L7" s="534"/>
    </row>
    <row r="8" spans="1:12" s="71" customFormat="1" ht="15" customHeight="1" x14ac:dyDescent="0.2">
      <c r="A8" s="382"/>
      <c r="B8" s="384"/>
      <c r="C8" s="384"/>
      <c r="D8" s="423"/>
      <c r="F8" s="428"/>
      <c r="G8" s="428"/>
      <c r="H8" s="540" t="str">
        <f>IF(H7="",K11,CONCATENATE(K7," ",K8," ",K9," ", K10))</f>
        <v>Pagina xx de xx</v>
      </c>
      <c r="I8" s="540"/>
      <c r="J8" s="418"/>
      <c r="K8" s="535"/>
      <c r="L8" s="536"/>
    </row>
    <row r="9" spans="1:12" s="71" customFormat="1" ht="15" customHeight="1" x14ac:dyDescent="0.2">
      <c r="A9" s="419"/>
      <c r="B9" s="420"/>
      <c r="C9" s="420"/>
      <c r="D9" s="420"/>
      <c r="E9" s="420"/>
      <c r="F9" s="420"/>
      <c r="G9" s="385"/>
      <c r="H9" s="386"/>
      <c r="I9" s="421"/>
      <c r="J9" s="422"/>
      <c r="K9" s="537" t="s">
        <v>264</v>
      </c>
      <c r="L9" s="538"/>
    </row>
    <row r="10" spans="1:12" s="71" customFormat="1" ht="15" customHeight="1" x14ac:dyDescent="0.2">
      <c r="A10" s="430" t="s">
        <v>107</v>
      </c>
      <c r="B10" s="431"/>
      <c r="C10" s="406">
        <v>4.2</v>
      </c>
      <c r="D10" s="432" t="s">
        <v>245</v>
      </c>
      <c r="E10" s="470" t="s">
        <v>70</v>
      </c>
      <c r="F10" s="471"/>
      <c r="G10" s="471"/>
      <c r="H10" s="471"/>
      <c r="I10" s="471"/>
      <c r="J10" s="472"/>
      <c r="K10" s="424"/>
      <c r="L10" s="425"/>
    </row>
    <row r="11" spans="1:12" s="71" customFormat="1" ht="15" customHeight="1" x14ac:dyDescent="0.2">
      <c r="A11" s="255" t="s">
        <v>269</v>
      </c>
      <c r="B11" s="92"/>
      <c r="C11" s="329" t="s">
        <v>92</v>
      </c>
      <c r="D11" s="433"/>
      <c r="E11" s="480" t="s">
        <v>91</v>
      </c>
      <c r="F11" s="481"/>
      <c r="G11" s="330" t="s">
        <v>105</v>
      </c>
      <c r="H11" s="260" t="s">
        <v>60</v>
      </c>
      <c r="I11" s="478" t="s">
        <v>61</v>
      </c>
      <c r="J11" s="479"/>
      <c r="K11" s="426" t="s">
        <v>265</v>
      </c>
      <c r="L11" s="427"/>
    </row>
    <row r="12" spans="1:12" s="71" customFormat="1" ht="15" customHeight="1" x14ac:dyDescent="0.2">
      <c r="A12" s="393" t="s">
        <v>106</v>
      </c>
      <c r="B12" s="434"/>
      <c r="C12" s="412">
        <v>6</v>
      </c>
      <c r="D12" s="435" t="s">
        <v>261</v>
      </c>
      <c r="E12" s="482" t="s">
        <v>246</v>
      </c>
      <c r="F12" s="483"/>
      <c r="G12" s="331" t="s">
        <v>100</v>
      </c>
      <c r="H12" s="261" t="s">
        <v>63</v>
      </c>
      <c r="I12" s="332">
        <v>2900</v>
      </c>
      <c r="J12" s="333" t="s">
        <v>198</v>
      </c>
    </row>
    <row r="13" spans="1:12" s="71" customFormat="1" ht="15" customHeight="1" x14ac:dyDescent="0.2">
      <c r="A13" s="256"/>
      <c r="B13" s="90"/>
      <c r="C13" s="90"/>
      <c r="D13" s="90"/>
      <c r="E13" s="91"/>
      <c r="F13" s="91"/>
      <c r="G13" s="91"/>
      <c r="H13" s="90"/>
      <c r="I13" s="91"/>
      <c r="J13" s="257"/>
    </row>
    <row r="14" spans="1:12" s="71" customFormat="1" ht="15" customHeight="1" x14ac:dyDescent="0.2">
      <c r="A14" s="476" t="s">
        <v>247</v>
      </c>
      <c r="B14" s="476"/>
      <c r="C14" s="476"/>
      <c r="D14" s="476"/>
      <c r="E14" s="476"/>
      <c r="F14" s="476"/>
      <c r="G14" s="476"/>
      <c r="H14" s="476"/>
      <c r="I14" s="476"/>
      <c r="J14" s="476"/>
    </row>
    <row r="15" spans="1:12" s="71" customFormat="1" ht="15" customHeight="1" x14ac:dyDescent="0.2">
      <c r="A15" s="484" t="s">
        <v>93</v>
      </c>
      <c r="B15" s="484"/>
      <c r="C15" s="484"/>
      <c r="D15" s="484"/>
      <c r="E15" s="484"/>
      <c r="F15" s="476" t="s">
        <v>94</v>
      </c>
      <c r="G15" s="484" t="s">
        <v>99</v>
      </c>
      <c r="H15" s="484" t="s">
        <v>95</v>
      </c>
      <c r="I15" s="484"/>
      <c r="J15" s="484"/>
    </row>
    <row r="16" spans="1:12" s="71" customFormat="1" ht="15" customHeight="1" x14ac:dyDescent="0.2">
      <c r="A16" s="484"/>
      <c r="B16" s="484"/>
      <c r="C16" s="484"/>
      <c r="D16" s="484"/>
      <c r="E16" s="484"/>
      <c r="F16" s="476"/>
      <c r="G16" s="484"/>
      <c r="H16" s="484" t="s">
        <v>96</v>
      </c>
      <c r="I16" s="477" t="s">
        <v>97</v>
      </c>
      <c r="J16" s="477"/>
    </row>
    <row r="17" spans="1:10" s="71" customFormat="1" ht="15" customHeight="1" x14ac:dyDescent="0.2">
      <c r="A17" s="484"/>
      <c r="B17" s="484"/>
      <c r="C17" s="484"/>
      <c r="D17" s="484"/>
      <c r="E17" s="484"/>
      <c r="F17" s="476"/>
      <c r="G17" s="484"/>
      <c r="H17" s="484"/>
      <c r="I17" s="377" t="s">
        <v>110</v>
      </c>
      <c r="J17" s="377" t="s">
        <v>98</v>
      </c>
    </row>
    <row r="18" spans="1:10" s="71" customFormat="1" ht="15" customHeight="1" x14ac:dyDescent="0.2">
      <c r="A18" s="485" t="s">
        <v>248</v>
      </c>
      <c r="B18" s="486"/>
      <c r="C18" s="486"/>
      <c r="D18" s="486"/>
      <c r="E18" s="487"/>
      <c r="F18" s="399" t="s">
        <v>83</v>
      </c>
      <c r="G18" s="334" t="s">
        <v>101</v>
      </c>
      <c r="H18" s="335">
        <f>+D39</f>
        <v>535</v>
      </c>
      <c r="I18" s="336">
        <v>300</v>
      </c>
      <c r="J18" s="337" t="s">
        <v>102</v>
      </c>
    </row>
    <row r="19" spans="1:10" s="71" customFormat="1" ht="15" customHeight="1" x14ac:dyDescent="0.2">
      <c r="A19" s="473" t="s">
        <v>249</v>
      </c>
      <c r="B19" s="474"/>
      <c r="C19" s="474"/>
      <c r="D19" s="474"/>
      <c r="E19" s="475"/>
      <c r="F19" s="290" t="s">
        <v>101</v>
      </c>
      <c r="G19" s="338" t="s">
        <v>101</v>
      </c>
      <c r="H19" s="339">
        <f>+D42/H18</f>
        <v>0.28971962616822428</v>
      </c>
      <c r="I19" s="340" t="s">
        <v>102</v>
      </c>
      <c r="J19" s="341">
        <v>0.49</v>
      </c>
    </row>
    <row r="20" spans="1:10" s="71" customFormat="1" ht="15" customHeight="1" x14ac:dyDescent="0.2">
      <c r="A20" s="516" t="s">
        <v>240</v>
      </c>
      <c r="B20" s="517"/>
      <c r="C20" s="517"/>
      <c r="D20" s="517"/>
      <c r="E20" s="518"/>
      <c r="F20" s="290" t="s">
        <v>245</v>
      </c>
      <c r="G20" s="338" t="s">
        <v>103</v>
      </c>
      <c r="H20" s="342"/>
      <c r="I20" s="340">
        <v>4.2</v>
      </c>
      <c r="J20" s="341">
        <v>4.5</v>
      </c>
    </row>
    <row r="21" spans="1:10" s="71" customFormat="1" ht="15" customHeight="1" x14ac:dyDescent="0.2">
      <c r="A21" s="516" t="s">
        <v>241</v>
      </c>
      <c r="B21" s="517"/>
      <c r="C21" s="517"/>
      <c r="D21" s="517"/>
      <c r="E21" s="518"/>
      <c r="F21" s="290" t="s">
        <v>65</v>
      </c>
      <c r="G21" s="338" t="s">
        <v>104</v>
      </c>
      <c r="H21" s="342"/>
      <c r="I21" s="340">
        <v>50</v>
      </c>
      <c r="J21" s="341" t="s">
        <v>102</v>
      </c>
    </row>
    <row r="22" spans="1:10" s="71" customFormat="1" ht="15" customHeight="1" x14ac:dyDescent="0.2">
      <c r="A22" s="519" t="s">
        <v>81</v>
      </c>
      <c r="B22" s="520"/>
      <c r="C22" s="520"/>
      <c r="D22" s="520"/>
      <c r="E22" s="521"/>
      <c r="F22" s="400" t="s">
        <v>65</v>
      </c>
      <c r="G22" s="343" t="s">
        <v>108</v>
      </c>
      <c r="H22" s="344">
        <v>0.03</v>
      </c>
      <c r="I22" s="345">
        <v>2</v>
      </c>
      <c r="J22" s="346">
        <v>4</v>
      </c>
    </row>
    <row r="23" spans="1:10" s="71" customFormat="1" ht="15" customHeight="1" x14ac:dyDescent="0.2">
      <c r="A23" s="470" t="s">
        <v>88</v>
      </c>
      <c r="B23" s="471"/>
      <c r="C23" s="471"/>
      <c r="D23" s="471"/>
      <c r="E23" s="471"/>
      <c r="F23" s="471"/>
      <c r="G23" s="268" t="s">
        <v>87</v>
      </c>
      <c r="H23" s="269" t="s">
        <v>86</v>
      </c>
      <c r="I23" s="270" t="s">
        <v>85</v>
      </c>
      <c r="J23" s="258"/>
    </row>
    <row r="24" spans="1:10" s="71" customFormat="1" ht="15" customHeight="1" x14ac:dyDescent="0.2">
      <c r="A24" s="513">
        <v>1</v>
      </c>
      <c r="B24" s="515" t="s">
        <v>250</v>
      </c>
      <c r="C24" s="515"/>
      <c r="D24" s="515"/>
      <c r="E24" s="515"/>
      <c r="F24" s="515"/>
      <c r="G24" s="262" t="s">
        <v>261</v>
      </c>
      <c r="H24" s="347">
        <v>1</v>
      </c>
      <c r="I24" s="510"/>
      <c r="J24" s="258"/>
    </row>
    <row r="25" spans="1:10" s="79" customFormat="1" ht="15" customHeight="1" x14ac:dyDescent="0.2">
      <c r="A25" s="514"/>
      <c r="B25" s="492"/>
      <c r="C25" s="492"/>
      <c r="D25" s="492"/>
      <c r="E25" s="492"/>
      <c r="F25" s="492"/>
      <c r="G25" s="263" t="s">
        <v>47</v>
      </c>
      <c r="H25" s="348">
        <f>+H24*25.4</f>
        <v>25.4</v>
      </c>
      <c r="I25" s="511"/>
      <c r="J25" s="258"/>
    </row>
    <row r="26" spans="1:10" s="79" customFormat="1" ht="15" customHeight="1" x14ac:dyDescent="0.2">
      <c r="A26" s="265">
        <v>2</v>
      </c>
      <c r="B26" s="492" t="s">
        <v>84</v>
      </c>
      <c r="C26" s="492"/>
      <c r="D26" s="492"/>
      <c r="E26" s="492"/>
      <c r="F26" s="492"/>
      <c r="G26" s="263" t="s">
        <v>83</v>
      </c>
      <c r="H26" s="349">
        <v>1485</v>
      </c>
      <c r="I26" s="512"/>
      <c r="J26" s="258"/>
    </row>
    <row r="27" spans="1:10" s="79" customFormat="1" ht="15" customHeight="1" x14ac:dyDescent="0.2">
      <c r="A27" s="265">
        <v>3</v>
      </c>
      <c r="B27" s="492" t="s">
        <v>251</v>
      </c>
      <c r="C27" s="492"/>
      <c r="D27" s="492"/>
      <c r="E27" s="492"/>
      <c r="F27" s="492"/>
      <c r="G27" s="263"/>
      <c r="H27" s="350">
        <v>2580</v>
      </c>
      <c r="I27" s="351">
        <v>2510</v>
      </c>
      <c r="J27" s="258"/>
    </row>
    <row r="28" spans="1:10" s="79" customFormat="1" ht="15" customHeight="1" x14ac:dyDescent="0.2">
      <c r="A28" s="265">
        <v>4</v>
      </c>
      <c r="B28" s="492" t="s">
        <v>252</v>
      </c>
      <c r="C28" s="492"/>
      <c r="D28" s="492"/>
      <c r="E28" s="492"/>
      <c r="F28" s="492"/>
      <c r="G28" s="263" t="s">
        <v>65</v>
      </c>
      <c r="H28" s="352">
        <v>3</v>
      </c>
      <c r="I28" s="353">
        <v>5.5</v>
      </c>
      <c r="J28" s="258"/>
    </row>
    <row r="29" spans="1:10" s="79" customFormat="1" ht="15" customHeight="1" x14ac:dyDescent="0.2">
      <c r="A29" s="265">
        <v>5</v>
      </c>
      <c r="B29" s="492" t="s">
        <v>242</v>
      </c>
      <c r="C29" s="492"/>
      <c r="D29" s="492"/>
      <c r="E29" s="492"/>
      <c r="F29" s="492"/>
      <c r="G29" s="263" t="s">
        <v>65</v>
      </c>
      <c r="H29" s="352">
        <v>1.5</v>
      </c>
      <c r="I29" s="353">
        <v>1.5</v>
      </c>
      <c r="J29" s="258"/>
    </row>
    <row r="30" spans="1:10" s="79" customFormat="1" ht="15" customHeight="1" x14ac:dyDescent="0.2">
      <c r="A30" s="265">
        <v>6</v>
      </c>
      <c r="B30" s="492" t="s">
        <v>253</v>
      </c>
      <c r="C30" s="492"/>
      <c r="D30" s="492"/>
      <c r="E30" s="492"/>
      <c r="F30" s="492"/>
      <c r="G30" s="267"/>
      <c r="H30" s="354"/>
      <c r="I30" s="355">
        <v>2.95</v>
      </c>
      <c r="J30" s="258"/>
    </row>
    <row r="31" spans="1:10" s="79" customFormat="1" ht="15" customHeight="1" x14ac:dyDescent="0.2">
      <c r="A31" s="266">
        <v>7</v>
      </c>
      <c r="B31" s="497" t="s">
        <v>82</v>
      </c>
      <c r="C31" s="497"/>
      <c r="D31" s="497"/>
      <c r="E31" s="497"/>
      <c r="F31" s="497"/>
      <c r="G31" s="264" t="s">
        <v>65</v>
      </c>
      <c r="H31" s="345">
        <f>+'Grafica - dosificacion'!$H$20</f>
        <v>54</v>
      </c>
      <c r="I31" s="356">
        <f>100-H31</f>
        <v>46</v>
      </c>
      <c r="J31" s="258"/>
    </row>
    <row r="32" spans="1:10" s="79" customFormat="1" ht="15" customHeight="1" x14ac:dyDescent="0.2">
      <c r="A32" s="254"/>
      <c r="B32" s="493"/>
      <c r="C32" s="493"/>
      <c r="D32" s="285" t="s">
        <v>79</v>
      </c>
      <c r="E32" s="286"/>
      <c r="F32" s="286"/>
      <c r="G32" s="286"/>
      <c r="H32" s="287" t="s">
        <v>78</v>
      </c>
      <c r="I32" s="288"/>
      <c r="J32" s="258"/>
    </row>
    <row r="33" spans="1:10" s="79" customFormat="1" ht="15" customHeight="1" x14ac:dyDescent="0.2">
      <c r="A33" s="494" t="s">
        <v>77</v>
      </c>
      <c r="B33" s="495"/>
      <c r="C33" s="495"/>
      <c r="D33" s="495"/>
      <c r="E33" s="495"/>
      <c r="F33" s="495"/>
      <c r="G33" s="495"/>
      <c r="H33" s="495"/>
      <c r="I33" s="495"/>
      <c r="J33" s="496"/>
    </row>
    <row r="34" spans="1:10" s="79" customFormat="1" ht="15" customHeight="1" x14ac:dyDescent="0.2">
      <c r="A34" s="271">
        <v>15</v>
      </c>
      <c r="B34" s="272"/>
      <c r="C34" s="273"/>
      <c r="D34" s="272"/>
      <c r="E34" s="273"/>
      <c r="F34" s="273"/>
      <c r="G34" s="273"/>
      <c r="H34" s="274"/>
      <c r="I34" s="275"/>
      <c r="J34" s="258"/>
    </row>
    <row r="35" spans="1:10" s="79" customFormat="1" ht="15" customHeight="1" x14ac:dyDescent="0.2">
      <c r="A35" s="271">
        <v>16</v>
      </c>
      <c r="B35" s="272"/>
      <c r="C35" s="273"/>
      <c r="D35" s="272"/>
      <c r="E35" s="273"/>
      <c r="F35" s="273"/>
      <c r="G35" s="273"/>
      <c r="H35" s="274"/>
      <c r="I35" s="275"/>
      <c r="J35" s="258"/>
    </row>
    <row r="36" spans="1:10" s="79" customFormat="1" ht="15" customHeight="1" x14ac:dyDescent="0.2">
      <c r="A36" s="271">
        <v>17</v>
      </c>
      <c r="B36" s="272"/>
      <c r="C36" s="273"/>
      <c r="D36" s="272"/>
      <c r="E36" s="273"/>
      <c r="F36" s="273"/>
      <c r="G36" s="273"/>
      <c r="H36" s="274"/>
      <c r="I36" s="275"/>
      <c r="J36" s="258"/>
    </row>
    <row r="37" spans="1:10" s="79" customFormat="1" ht="15" customHeight="1" x14ac:dyDescent="0.2">
      <c r="A37" s="276"/>
      <c r="B37" s="277"/>
      <c r="C37" s="278"/>
      <c r="D37" s="278"/>
      <c r="E37" s="279"/>
      <c r="F37" s="279"/>
      <c r="G37" s="280"/>
      <c r="H37" s="278"/>
      <c r="I37" s="281"/>
      <c r="J37" s="259"/>
    </row>
    <row r="38" spans="1:10" s="79" customFormat="1" ht="15" customHeight="1" x14ac:dyDescent="0.2">
      <c r="A38" s="508" t="s">
        <v>64</v>
      </c>
      <c r="B38" s="509"/>
      <c r="C38" s="282" t="s">
        <v>65</v>
      </c>
      <c r="D38" s="283" t="s">
        <v>254</v>
      </c>
      <c r="E38" s="283" t="s">
        <v>113</v>
      </c>
      <c r="F38" s="283" t="s">
        <v>66</v>
      </c>
      <c r="G38" s="283" t="s">
        <v>67</v>
      </c>
      <c r="H38" s="283" t="s">
        <v>114</v>
      </c>
      <c r="I38" s="283" t="s">
        <v>68</v>
      </c>
      <c r="J38" s="284" t="s">
        <v>69</v>
      </c>
    </row>
    <row r="39" spans="1:10" s="79" customFormat="1" ht="15" customHeight="1" x14ac:dyDescent="0.2">
      <c r="A39" s="488" t="s">
        <v>70</v>
      </c>
      <c r="B39" s="489"/>
      <c r="C39" s="357"/>
      <c r="D39" s="358">
        <f>+'MR43 Accelguard HE'!E12</f>
        <v>535</v>
      </c>
      <c r="E39" s="334">
        <f>+'Diseño de Concretos'!I12</f>
        <v>2900</v>
      </c>
      <c r="F39" s="334"/>
      <c r="G39" s="334"/>
      <c r="H39" s="359">
        <f>+D39/E39</f>
        <v>0.18448275862068966</v>
      </c>
      <c r="I39" s="360">
        <f t="shared" ref="I39:I42" si="0">(+D39*F39%)+D39</f>
        <v>535</v>
      </c>
      <c r="J39" s="361"/>
    </row>
    <row r="40" spans="1:10" s="72" customFormat="1" ht="15" customHeight="1" x14ac:dyDescent="0.2">
      <c r="A40" s="490" t="s">
        <v>111</v>
      </c>
      <c r="B40" s="491"/>
      <c r="C40" s="362">
        <f>+I31</f>
        <v>46</v>
      </c>
      <c r="D40" s="362">
        <f>+'MR43 Accelguard HE'!E16</f>
        <v>738.30000000000007</v>
      </c>
      <c r="E40" s="362">
        <f>+I27</f>
        <v>2510</v>
      </c>
      <c r="F40" s="363">
        <f>+I28</f>
        <v>5.5</v>
      </c>
      <c r="G40" s="363">
        <f>+I29</f>
        <v>1.5</v>
      </c>
      <c r="H40" s="364">
        <f t="shared" ref="H40:H42" si="1">+D40/E40</f>
        <v>0.29414342629482076</v>
      </c>
      <c r="I40" s="365">
        <f t="shared" si="0"/>
        <v>778.90650000000005</v>
      </c>
      <c r="J40" s="366">
        <f>+I40*((F40-G40)/100)</f>
        <v>31.156260000000003</v>
      </c>
    </row>
    <row r="41" spans="1:10" s="72" customFormat="1" ht="15" customHeight="1" x14ac:dyDescent="0.2">
      <c r="A41" s="490" t="s">
        <v>112</v>
      </c>
      <c r="B41" s="491"/>
      <c r="C41" s="362">
        <f>+H31</f>
        <v>54</v>
      </c>
      <c r="D41" s="362">
        <f>+'MR43 Accelguard HE'!E18</f>
        <v>866.7</v>
      </c>
      <c r="E41" s="362">
        <f>+H27</f>
        <v>2580</v>
      </c>
      <c r="F41" s="363">
        <f>+H28</f>
        <v>3</v>
      </c>
      <c r="G41" s="363">
        <f>+H29</f>
        <v>1.5</v>
      </c>
      <c r="H41" s="364">
        <f t="shared" si="1"/>
        <v>0.33593023255813953</v>
      </c>
      <c r="I41" s="365">
        <f t="shared" si="0"/>
        <v>892.70100000000002</v>
      </c>
      <c r="J41" s="366">
        <f>+I41*((F41-G41)/100)</f>
        <v>13.390515000000001</v>
      </c>
    </row>
    <row r="42" spans="1:10" s="73" customFormat="1" ht="15" customHeight="1" x14ac:dyDescent="0.2">
      <c r="A42" s="527" t="s">
        <v>71</v>
      </c>
      <c r="B42" s="528"/>
      <c r="C42" s="338"/>
      <c r="D42" s="362">
        <f>+'MR43 Accelguard HE'!E15</f>
        <v>155</v>
      </c>
      <c r="E42" s="338">
        <v>1000</v>
      </c>
      <c r="F42" s="338"/>
      <c r="G42" s="338"/>
      <c r="H42" s="364">
        <f t="shared" si="1"/>
        <v>0.155</v>
      </c>
      <c r="I42" s="365">
        <f t="shared" si="0"/>
        <v>155</v>
      </c>
      <c r="J42" s="366">
        <f>+D42-(J40-J41)</f>
        <v>137.23425499999999</v>
      </c>
    </row>
    <row r="43" spans="1:10" s="73" customFormat="1" ht="15" customHeight="1" x14ac:dyDescent="0.2">
      <c r="A43" s="527" t="s">
        <v>89</v>
      </c>
      <c r="B43" s="528"/>
      <c r="C43" s="364">
        <v>0.504</v>
      </c>
      <c r="D43" s="364">
        <f>+'MR43 Accelguard HE'!D20</f>
        <v>2.14</v>
      </c>
      <c r="E43" s="338">
        <v>1260</v>
      </c>
      <c r="F43" s="338"/>
      <c r="G43" s="338"/>
      <c r="H43" s="364">
        <f>+D43/E43</f>
        <v>1.6984126984126986E-3</v>
      </c>
      <c r="I43" s="367"/>
      <c r="J43" s="366"/>
    </row>
    <row r="44" spans="1:10" s="73" customFormat="1" ht="15" customHeight="1" x14ac:dyDescent="0.2">
      <c r="A44" s="527" t="s">
        <v>90</v>
      </c>
      <c r="B44" s="528"/>
      <c r="C44" s="338">
        <v>0.5</v>
      </c>
      <c r="D44" s="364">
        <f>+'MR43 Accelguard HE'!D21</f>
        <v>2.4768518518518521</v>
      </c>
      <c r="E44" s="338">
        <v>1080</v>
      </c>
      <c r="F44" s="338"/>
      <c r="G44" s="338"/>
      <c r="H44" s="364">
        <f>+D44/E44</f>
        <v>2.2933813443072703E-3</v>
      </c>
      <c r="I44" s="367"/>
      <c r="J44" s="366"/>
    </row>
    <row r="45" spans="1:10" s="73" customFormat="1" ht="15" customHeight="1" x14ac:dyDescent="0.2">
      <c r="A45" s="529" t="s">
        <v>196</v>
      </c>
      <c r="B45" s="530"/>
      <c r="C45" s="343">
        <v>1.3</v>
      </c>
      <c r="D45" s="368">
        <f>+'MR43 Accelguard HE'!D22</f>
        <v>5.3500000000000005</v>
      </c>
      <c r="E45" s="343">
        <v>1300</v>
      </c>
      <c r="F45" s="343"/>
      <c r="G45" s="343"/>
      <c r="H45" s="368">
        <f>+D45/E45</f>
        <v>4.1153846153846154E-3</v>
      </c>
      <c r="I45" s="369"/>
      <c r="J45" s="370"/>
    </row>
    <row r="46" spans="1:10" s="73" customFormat="1" ht="15" customHeight="1" x14ac:dyDescent="0.2">
      <c r="A46" s="404"/>
      <c r="B46" s="405"/>
      <c r="C46" s="406"/>
      <c r="D46" s="407"/>
      <c r="E46" s="406"/>
      <c r="F46" s="406"/>
      <c r="G46" s="406"/>
      <c r="H46" s="407"/>
      <c r="I46" s="408"/>
      <c r="J46" s="409"/>
    </row>
    <row r="47" spans="1:10" s="73" customFormat="1" ht="15" customHeight="1" x14ac:dyDescent="0.2">
      <c r="A47" s="524" t="s">
        <v>266</v>
      </c>
      <c r="B47" s="525"/>
      <c r="C47" s="523"/>
      <c r="D47" s="523"/>
      <c r="E47" s="523"/>
      <c r="F47" s="74"/>
      <c r="G47" s="74"/>
      <c r="H47" s="74"/>
      <c r="I47" s="401"/>
      <c r="J47" s="402"/>
    </row>
    <row r="48" spans="1:10" s="73" customFormat="1" ht="15" customHeight="1" x14ac:dyDescent="0.2">
      <c r="A48" s="410"/>
      <c r="B48" s="411"/>
      <c r="C48" s="412"/>
      <c r="D48" s="413"/>
      <c r="E48" s="412"/>
      <c r="F48" s="412"/>
      <c r="G48" s="412"/>
      <c r="H48" s="413"/>
      <c r="I48" s="414"/>
      <c r="J48" s="415"/>
    </row>
    <row r="49" spans="1:10" s="74" customFormat="1" ht="15" customHeight="1" x14ac:dyDescent="0.2">
      <c r="A49" s="403"/>
      <c r="B49" s="403"/>
      <c r="C49" s="526"/>
      <c r="D49" s="526"/>
      <c r="E49" s="526"/>
      <c r="F49" s="526"/>
      <c r="G49" s="526"/>
      <c r="H49" s="526"/>
      <c r="I49" s="526"/>
      <c r="J49" s="526"/>
    </row>
    <row r="50" spans="1:10" s="74" customFormat="1" ht="15" customHeight="1" x14ac:dyDescent="0.2">
      <c r="A50" s="522" t="s">
        <v>258</v>
      </c>
      <c r="B50" s="522"/>
      <c r="C50" s="522"/>
      <c r="D50" s="522"/>
      <c r="E50" s="522"/>
      <c r="F50" s="522"/>
      <c r="G50" s="522"/>
      <c r="H50" s="522"/>
      <c r="I50" s="522"/>
      <c r="J50" s="522"/>
    </row>
    <row r="51" spans="1:10" ht="12.75" customHeight="1" x14ac:dyDescent="0.2">
      <c r="A51" s="522"/>
      <c r="B51" s="522"/>
      <c r="C51" s="522"/>
      <c r="D51" s="522"/>
      <c r="E51" s="522"/>
      <c r="F51" s="522"/>
      <c r="G51" s="522"/>
      <c r="H51" s="522"/>
      <c r="I51" s="522"/>
      <c r="J51" s="522"/>
    </row>
    <row r="71" spans="7:7" ht="13.5" thickBot="1" x14ac:dyDescent="0.25"/>
    <row r="72" spans="7:7" x14ac:dyDescent="0.2">
      <c r="G72" s="75" t="s">
        <v>72</v>
      </c>
    </row>
    <row r="73" spans="7:7" x14ac:dyDescent="0.2">
      <c r="G73" s="76" t="s">
        <v>73</v>
      </c>
    </row>
    <row r="74" spans="7:7" x14ac:dyDescent="0.2">
      <c r="G74" s="76" t="s">
        <v>74</v>
      </c>
    </row>
    <row r="75" spans="7:7" x14ac:dyDescent="0.2">
      <c r="G75" s="76" t="s">
        <v>75</v>
      </c>
    </row>
    <row r="76" spans="7:7" ht="13.5" thickBot="1" x14ac:dyDescent="0.25">
      <c r="G76" s="77" t="s">
        <v>76</v>
      </c>
    </row>
  </sheetData>
  <sheetProtection password="B39D" sheet="1" objects="1" scenarios="1" formatCells="0" formatColumns="0" formatRows="0" insertColumns="0" insertRows="0" insertHyperlinks="0" deleteColumns="0"/>
  <mergeCells count="52">
    <mergeCell ref="K6:L6"/>
    <mergeCell ref="K7:L7"/>
    <mergeCell ref="K8:L8"/>
    <mergeCell ref="K9:L9"/>
    <mergeCell ref="H7:I7"/>
    <mergeCell ref="H8:I8"/>
    <mergeCell ref="A50:J51"/>
    <mergeCell ref="C47:E47"/>
    <mergeCell ref="A47:B47"/>
    <mergeCell ref="C49:J49"/>
    <mergeCell ref="A41:B41"/>
    <mergeCell ref="A42:B42"/>
    <mergeCell ref="A43:B43"/>
    <mergeCell ref="A44:B44"/>
    <mergeCell ref="A45:B45"/>
    <mergeCell ref="B1:J1"/>
    <mergeCell ref="B2:J2"/>
    <mergeCell ref="B3:J3"/>
    <mergeCell ref="H4:J4"/>
    <mergeCell ref="A38:B38"/>
    <mergeCell ref="I24:I26"/>
    <mergeCell ref="A23:F23"/>
    <mergeCell ref="A24:A25"/>
    <mergeCell ref="B26:F26"/>
    <mergeCell ref="B24:F25"/>
    <mergeCell ref="B29:F29"/>
    <mergeCell ref="B27:F27"/>
    <mergeCell ref="B28:F28"/>
    <mergeCell ref="A20:E20"/>
    <mergeCell ref="A21:E21"/>
    <mergeCell ref="A22:E22"/>
    <mergeCell ref="A39:B39"/>
    <mergeCell ref="A40:B40"/>
    <mergeCell ref="B30:F30"/>
    <mergeCell ref="B32:C32"/>
    <mergeCell ref="A33:J33"/>
    <mergeCell ref="B31:F31"/>
    <mergeCell ref="B4:G4"/>
    <mergeCell ref="B5:J5"/>
    <mergeCell ref="E10:J10"/>
    <mergeCell ref="A19:E19"/>
    <mergeCell ref="F15:F17"/>
    <mergeCell ref="I16:J16"/>
    <mergeCell ref="I11:J11"/>
    <mergeCell ref="E11:F11"/>
    <mergeCell ref="E12:F12"/>
    <mergeCell ref="A14:J14"/>
    <mergeCell ref="H16:H17"/>
    <mergeCell ref="A15:E17"/>
    <mergeCell ref="G15:G17"/>
    <mergeCell ref="H15:J15"/>
    <mergeCell ref="A18:E18"/>
  </mergeCells>
  <printOptions horizontalCentered="1" verticalCentered="1"/>
  <pageMargins left="0.59055118110236227" right="0.39370078740157483" top="0.59055118110236227" bottom="0.59055118110236227" header="0" footer="0.19685039370078741"/>
  <pageSetup paperSize="9" orientation="portrait" copies="2" r:id="rId1"/>
  <headerFooter alignWithMargins="0">
    <oddHeader xml:space="preserve">&amp;L&amp;"Eurostile Extended,Regular Negrita"&amp;16
</oddHeader>
    <oddFooter>&amp;L&amp;6Calle 26 No.69-76 Edificio Elemento Torre 1, Piso 3 – C.P. 111071
PBX: 3779555 – Información: Línea 195
Sede Operativa - Atención al Ciudadano: Calle 22D No. 120-40
www.umv.gov.co&amp;C&amp;6Página 1 de 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showGridLines="0" tabSelected="1" view="pageBreakPreview" zoomScaleNormal="110" zoomScaleSheetLayoutView="100" workbookViewId="0">
      <selection activeCell="AG6" sqref="AG6"/>
    </sheetView>
  </sheetViews>
  <sheetFormatPr baseColWidth="10" defaultRowHeight="12.75" x14ac:dyDescent="0.2"/>
  <cols>
    <col min="1" max="1" width="12.7109375" style="1" customWidth="1"/>
    <col min="2" max="2" width="11.42578125" style="1" customWidth="1"/>
    <col min="3" max="3" width="10.7109375" style="1" customWidth="1"/>
    <col min="4" max="4" width="11" style="1" customWidth="1"/>
    <col min="5" max="6" width="12.7109375" style="1" customWidth="1"/>
    <col min="7" max="7" width="9.85546875" style="1" customWidth="1"/>
    <col min="8" max="8" width="12.7109375" style="1" customWidth="1"/>
    <col min="9" max="10" width="12.7109375" style="1" hidden="1" customWidth="1"/>
    <col min="11" max="11" width="0" style="80" hidden="1" customWidth="1"/>
    <col min="12" max="18" width="0" style="1" hidden="1" customWidth="1"/>
    <col min="19" max="19" width="11.5703125" style="1" hidden="1" customWidth="1"/>
    <col min="20" max="32" width="0" style="1" hidden="1" customWidth="1"/>
    <col min="33" max="16384" width="11.42578125" style="1"/>
  </cols>
  <sheetData>
    <row r="1" spans="1:32" ht="18" customHeight="1" x14ac:dyDescent="0.2">
      <c r="A1" s="558"/>
      <c r="B1" s="498" t="s">
        <v>260</v>
      </c>
      <c r="C1" s="499"/>
      <c r="D1" s="499"/>
      <c r="E1" s="499"/>
      <c r="F1" s="499"/>
      <c r="G1" s="499"/>
      <c r="H1" s="500"/>
      <c r="I1" s="391"/>
      <c r="J1" s="391"/>
      <c r="K1" s="387"/>
      <c r="L1" s="252"/>
    </row>
    <row r="2" spans="1:32" ht="15" customHeight="1" x14ac:dyDescent="0.2">
      <c r="A2" s="559"/>
      <c r="B2" s="560"/>
      <c r="C2" s="561"/>
      <c r="D2" s="561"/>
      <c r="E2" s="561"/>
      <c r="F2" s="561"/>
      <c r="G2" s="561"/>
      <c r="H2" s="562"/>
      <c r="I2" s="391"/>
      <c r="J2" s="391"/>
      <c r="K2" s="387"/>
      <c r="L2" s="252"/>
    </row>
    <row r="3" spans="1:32" ht="15" customHeight="1" x14ac:dyDescent="0.2">
      <c r="A3" s="559"/>
      <c r="B3" s="467" t="s">
        <v>243</v>
      </c>
      <c r="C3" s="468"/>
      <c r="D3" s="468"/>
      <c r="E3" s="468"/>
      <c r="F3" s="469"/>
      <c r="G3" s="551" t="s">
        <v>267</v>
      </c>
      <c r="H3" s="551"/>
      <c r="I3" s="396"/>
      <c r="J3" s="396"/>
      <c r="K3" s="389"/>
      <c r="L3" s="388"/>
    </row>
    <row r="4" spans="1:32" ht="15" customHeight="1" x14ac:dyDescent="0.2">
      <c r="A4" s="559"/>
      <c r="B4" s="563" t="s">
        <v>268</v>
      </c>
      <c r="C4" s="564"/>
      <c r="D4" s="564"/>
      <c r="E4" s="564"/>
      <c r="F4" s="564"/>
      <c r="G4" s="564"/>
      <c r="H4" s="565"/>
      <c r="I4" s="397"/>
      <c r="J4" s="397"/>
      <c r="K4" s="389"/>
      <c r="L4" s="388"/>
    </row>
    <row r="5" spans="1:32" ht="15" customHeight="1" x14ac:dyDescent="0.2">
      <c r="A5" s="438"/>
      <c r="B5" s="461"/>
      <c r="C5" s="461"/>
      <c r="D5" s="461"/>
      <c r="E5" s="461"/>
      <c r="F5" s="461"/>
      <c r="G5" s="461"/>
      <c r="H5" s="462"/>
      <c r="I5" s="531" t="s">
        <v>262</v>
      </c>
      <c r="J5" s="532"/>
      <c r="V5" s="2"/>
      <c r="W5" s="3"/>
      <c r="X5" s="4">
        <v>0.95</v>
      </c>
      <c r="Y5" s="4">
        <v>0.05</v>
      </c>
      <c r="Z5" s="3"/>
      <c r="AA5" s="3"/>
      <c r="AB5" s="2"/>
      <c r="AC5" s="2"/>
      <c r="AD5" s="2" t="s">
        <v>0</v>
      </c>
      <c r="AE5" s="2" t="s">
        <v>1</v>
      </c>
      <c r="AF5" s="2" t="s">
        <v>2</v>
      </c>
    </row>
    <row r="6" spans="1:32" ht="15" customHeight="1" x14ac:dyDescent="0.2">
      <c r="A6" s="463"/>
      <c r="B6" s="23"/>
      <c r="C6" s="23"/>
      <c r="D6" s="459"/>
      <c r="E6" s="429" t="s">
        <v>38</v>
      </c>
      <c r="F6" s="539"/>
      <c r="G6" s="539"/>
      <c r="H6" s="460"/>
      <c r="I6" s="533" t="s">
        <v>263</v>
      </c>
      <c r="J6" s="534"/>
      <c r="Q6" s="5" t="s">
        <v>3</v>
      </c>
      <c r="R6" s="1">
        <v>11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5" customHeight="1" x14ac:dyDescent="0.2">
      <c r="A7" s="463"/>
      <c r="B7" s="23"/>
      <c r="C7" s="23"/>
      <c r="D7" s="459"/>
      <c r="E7" s="428"/>
      <c r="F7" s="540" t="str">
        <f>IF(F6="",I10,CONCATENATE(I6," ",I7," ",I8," ", I9))</f>
        <v>Pagina xx de xx</v>
      </c>
      <c r="G7" s="540"/>
      <c r="H7" s="460"/>
      <c r="I7" s="535"/>
      <c r="J7" s="536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 customHeight="1" x14ac:dyDescent="0.2">
      <c r="A8" s="439"/>
      <c r="B8" s="394"/>
      <c r="C8" s="394"/>
      <c r="D8" s="394"/>
      <c r="E8" s="394"/>
      <c r="F8" s="394"/>
      <c r="G8" s="394"/>
      <c r="H8" s="395"/>
      <c r="I8" s="537" t="s">
        <v>264</v>
      </c>
      <c r="J8" s="538"/>
      <c r="K8" s="80">
        <v>0</v>
      </c>
      <c r="Q8" s="5" t="s">
        <v>6</v>
      </c>
      <c r="R8" s="6">
        <v>38.1</v>
      </c>
      <c r="S8" s="7" t="s">
        <v>7</v>
      </c>
      <c r="T8" s="5" t="s">
        <v>8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s="8" customFormat="1" ht="15" customHeight="1" x14ac:dyDescent="0.2">
      <c r="A9" s="552" t="s">
        <v>270</v>
      </c>
      <c r="B9" s="553"/>
      <c r="C9" s="553"/>
      <c r="D9" s="553"/>
      <c r="E9" s="553"/>
      <c r="F9" s="553"/>
      <c r="G9" s="553"/>
      <c r="H9" s="554"/>
      <c r="I9" s="424"/>
      <c r="J9" s="425"/>
      <c r="K9" s="81">
        <v>100</v>
      </c>
      <c r="M9" s="541" t="s">
        <v>15</v>
      </c>
      <c r="N9" s="541"/>
      <c r="O9" s="541"/>
      <c r="R9" s="9"/>
      <c r="S9" s="9"/>
      <c r="V9" s="2"/>
      <c r="W9" s="2"/>
      <c r="X9" s="2"/>
      <c r="Y9" s="2"/>
      <c r="Z9" s="2"/>
      <c r="AA9" s="2"/>
      <c r="AB9" s="2"/>
      <c r="AC9" s="2"/>
      <c r="AD9" s="2" t="s">
        <v>0</v>
      </c>
      <c r="AE9" s="2" t="s">
        <v>1</v>
      </c>
      <c r="AF9" s="2" t="s">
        <v>2</v>
      </c>
    </row>
    <row r="10" spans="1:32" ht="15" customHeight="1" x14ac:dyDescent="0.25">
      <c r="A10" s="555" t="s">
        <v>257</v>
      </c>
      <c r="B10" s="556"/>
      <c r="C10" s="556"/>
      <c r="D10" s="556"/>
      <c r="E10" s="556"/>
      <c r="F10" s="556"/>
      <c r="G10" s="556"/>
      <c r="H10" s="557"/>
      <c r="I10" s="426" t="s">
        <v>265</v>
      </c>
      <c r="J10" s="427"/>
      <c r="M10" s="10" t="str">
        <f>IF(AND(B13=100,C13=100,D13=100),100,IF(AND(B13&lt;D13),(D13-B13)/((C13-B13)/100),""))</f>
        <v/>
      </c>
      <c r="N10" s="10" t="str">
        <f t="shared" ref="N10:N21" si="0">IF(AND(B13=100,C13=100,E13=100),100,IF(AND(B13&lt;E13),(E13-B13)/((C13-B13)/100),""))</f>
        <v/>
      </c>
      <c r="O10" s="10">
        <f t="shared" ref="O10:O21" si="1">((B13*H$20)+(C13*H$22))/100</f>
        <v>0</v>
      </c>
      <c r="P10" s="1" t="str">
        <f>IF(ISNUMBER(B13),1,"")</f>
        <v/>
      </c>
      <c r="R10" s="6">
        <v>50.8</v>
      </c>
      <c r="S10" s="9"/>
      <c r="V10" s="11" t="s">
        <v>18</v>
      </c>
      <c r="W10" s="12">
        <v>100</v>
      </c>
      <c r="X10" s="13">
        <v>100</v>
      </c>
      <c r="Y10" s="12">
        <v>100</v>
      </c>
      <c r="Z10" s="2"/>
      <c r="AA10" s="2"/>
      <c r="AB10" s="14">
        <f t="shared" ref="AB10:AB19" si="2">+(X10*X$5)+(Y10*Y$5)+(Z10*Z$5)+(W10*W$5)+(AA10*AA$5)</f>
        <v>100</v>
      </c>
      <c r="AC10" s="2"/>
      <c r="AD10" s="12">
        <v>100</v>
      </c>
      <c r="AE10" s="12">
        <v>100</v>
      </c>
      <c r="AF10" s="12">
        <v>100</v>
      </c>
    </row>
    <row r="11" spans="1:32" ht="15" customHeight="1" x14ac:dyDescent="0.25">
      <c r="A11" s="546" t="s">
        <v>256</v>
      </c>
      <c r="B11" s="547"/>
      <c r="C11" s="547"/>
      <c r="D11" s="547" t="s">
        <v>4</v>
      </c>
      <c r="E11" s="547"/>
      <c r="F11" s="547" t="s">
        <v>5</v>
      </c>
      <c r="G11" s="548"/>
      <c r="H11" s="305"/>
      <c r="I11" s="23"/>
      <c r="J11" s="23"/>
      <c r="L11" s="15" t="s">
        <v>20</v>
      </c>
      <c r="M11" s="10" t="str">
        <f>IF(AND(B14=100,C14=100,D14=100),100,IF(AND(B14&lt;D14),(D14-B14)/((C14-B14)/100),""))</f>
        <v/>
      </c>
      <c r="N11" s="10" t="str">
        <f t="shared" si="0"/>
        <v/>
      </c>
      <c r="O11" s="10">
        <f t="shared" si="1"/>
        <v>0</v>
      </c>
      <c r="R11" s="6">
        <v>38.1</v>
      </c>
      <c r="S11" s="16">
        <f t="shared" ref="S11:S21" si="3">100*(SQRT(R11/$R$8))</f>
        <v>100</v>
      </c>
      <c r="T11" s="16">
        <f t="shared" ref="T11:T21" si="4">$R$6+((100-$R$6)*(SQRT(R11/$R$8)))</f>
        <v>100</v>
      </c>
      <c r="V11" s="17" t="s">
        <v>21</v>
      </c>
      <c r="W11" s="12">
        <v>19.981569651359223</v>
      </c>
      <c r="X11" s="13">
        <v>98.90880056777857</v>
      </c>
      <c r="Y11" s="12">
        <v>100</v>
      </c>
      <c r="Z11" s="2"/>
      <c r="AA11" s="2"/>
      <c r="AB11" s="14">
        <f t="shared" si="2"/>
        <v>98.96336053938964</v>
      </c>
      <c r="AC11" s="2"/>
      <c r="AD11" s="12">
        <v>99.07248048261178</v>
      </c>
      <c r="AE11" s="12">
        <v>99.01792051100071</v>
      </c>
      <c r="AF11" s="12">
        <v>98.96336053938964</v>
      </c>
    </row>
    <row r="12" spans="1:32" ht="15" customHeight="1" x14ac:dyDescent="0.25">
      <c r="A12" s="293" t="s">
        <v>9</v>
      </c>
      <c r="B12" s="294" t="s">
        <v>10</v>
      </c>
      <c r="C12" s="294" t="s">
        <v>11</v>
      </c>
      <c r="D12" s="294" t="s">
        <v>12</v>
      </c>
      <c r="E12" s="294" t="s">
        <v>13</v>
      </c>
      <c r="F12" s="549" t="s">
        <v>14</v>
      </c>
      <c r="G12" s="550"/>
      <c r="H12" s="306"/>
      <c r="I12" s="450"/>
      <c r="J12" s="450"/>
      <c r="L12" s="18">
        <f>H22</f>
        <v>46</v>
      </c>
      <c r="M12" s="10" t="str">
        <f>IF(AND(B15=100,C15=100,D15=100),100,IF(AND(B15&lt;D15),(D15-B15)/((C15-B15)/100),""))</f>
        <v/>
      </c>
      <c r="N12" s="10" t="str">
        <f t="shared" si="0"/>
        <v/>
      </c>
      <c r="O12" s="10">
        <f t="shared" si="1"/>
        <v>0</v>
      </c>
      <c r="R12" s="6">
        <v>25.4</v>
      </c>
      <c r="S12" s="16">
        <f t="shared" si="3"/>
        <v>81.649658092772597</v>
      </c>
      <c r="T12" s="16">
        <f t="shared" si="4"/>
        <v>83.668195702567616</v>
      </c>
      <c r="V12" s="11" t="s">
        <v>24</v>
      </c>
      <c r="W12" s="12">
        <v>0.86008293656885826</v>
      </c>
      <c r="X12" s="13">
        <v>98.44748048261178</v>
      </c>
      <c r="Y12" s="12">
        <v>100</v>
      </c>
      <c r="Z12" s="2"/>
      <c r="AA12" s="2"/>
      <c r="AB12" s="14">
        <f t="shared" si="2"/>
        <v>98.52510645848119</v>
      </c>
      <c r="AC12" s="2"/>
      <c r="AD12" s="12">
        <v>98.680358410220009</v>
      </c>
      <c r="AE12" s="12">
        <v>98.6027324343506</v>
      </c>
      <c r="AF12" s="12">
        <v>98.52510645848119</v>
      </c>
    </row>
    <row r="13" spans="1:32" ht="15" customHeight="1" x14ac:dyDescent="0.25">
      <c r="A13" s="295" t="s">
        <v>16</v>
      </c>
      <c r="B13" s="296"/>
      <c r="C13" s="296"/>
      <c r="D13" s="371"/>
      <c r="E13" s="372"/>
      <c r="F13" s="542">
        <f>O10</f>
        <v>0</v>
      </c>
      <c r="G13" s="543"/>
      <c r="H13" s="303" t="s">
        <v>17</v>
      </c>
      <c r="I13" s="451"/>
      <c r="J13" s="451"/>
      <c r="M13" s="10" t="e">
        <f>IF(AND(B16=100,C16=100,D16=100),100,IF(AND(B16&lt;D16),(D16-B16)/((C16-B16)/100),""))</f>
        <v>#DIV/0!</v>
      </c>
      <c r="N13" s="10" t="e">
        <f t="shared" si="0"/>
        <v>#DIV/0!</v>
      </c>
      <c r="O13" s="10">
        <f t="shared" si="1"/>
        <v>0</v>
      </c>
      <c r="R13" s="19">
        <v>19</v>
      </c>
      <c r="S13" s="16">
        <f t="shared" si="3"/>
        <v>70.617820983233031</v>
      </c>
      <c r="T13" s="16">
        <f t="shared" si="4"/>
        <v>73.849860675077394</v>
      </c>
      <c r="V13" s="11" t="s">
        <v>25</v>
      </c>
      <c r="W13" s="12">
        <v>0.24266625710333756</v>
      </c>
      <c r="X13" s="13">
        <v>92.676543647977283</v>
      </c>
      <c r="Y13" s="12">
        <v>98.451459201905891</v>
      </c>
      <c r="Z13" s="2"/>
      <c r="AA13" s="2"/>
      <c r="AB13" s="14">
        <f t="shared" si="2"/>
        <v>92.965289425673703</v>
      </c>
      <c r="AC13" s="2"/>
      <c r="AD13" s="12">
        <v>93.542780981066571</v>
      </c>
      <c r="AE13" s="12">
        <v>93.254035203370151</v>
      </c>
      <c r="AF13" s="12">
        <v>92.965289425673703</v>
      </c>
    </row>
    <row r="14" spans="1:32" ht="15" customHeight="1" x14ac:dyDescent="0.25">
      <c r="A14" s="297" t="s">
        <v>19</v>
      </c>
      <c r="B14" s="298"/>
      <c r="C14" s="299"/>
      <c r="D14" s="373"/>
      <c r="E14" s="373"/>
      <c r="F14" s="544">
        <f>O11</f>
        <v>0</v>
      </c>
      <c r="G14" s="545"/>
      <c r="H14" s="374">
        <v>25</v>
      </c>
      <c r="I14" s="452"/>
      <c r="J14" s="452"/>
      <c r="M14" s="10" t="e">
        <f>IF(AND(B17=100,C17=100,D17=100),100,IF(AND(B17&lt;D17),(D17-B17)/((C17-B17)/100),""))</f>
        <v>#DIV/0!</v>
      </c>
      <c r="N14" s="10" t="e">
        <f t="shared" si="0"/>
        <v>#DIV/0!</v>
      </c>
      <c r="O14" s="10">
        <f t="shared" si="1"/>
        <v>0</v>
      </c>
      <c r="R14" s="6">
        <v>12.7</v>
      </c>
      <c r="S14" s="16">
        <f t="shared" si="3"/>
        <v>57.735026918962575</v>
      </c>
      <c r="T14" s="16">
        <f t="shared" si="4"/>
        <v>62.384173957876691</v>
      </c>
      <c r="V14" s="11" t="s">
        <v>26</v>
      </c>
      <c r="W14" s="12">
        <v>0.24266625710333756</v>
      </c>
      <c r="X14" s="13">
        <v>79.227288857345627</v>
      </c>
      <c r="Y14" s="12">
        <v>97.111375818939848</v>
      </c>
      <c r="Z14" s="2"/>
      <c r="AA14" s="2"/>
      <c r="AB14" s="14">
        <f t="shared" si="2"/>
        <v>80.121493205425338</v>
      </c>
      <c r="AC14" s="2"/>
      <c r="AD14" s="12">
        <v>81.90990190158476</v>
      </c>
      <c r="AE14" s="12">
        <v>81.015697553505049</v>
      </c>
      <c r="AF14" s="12">
        <v>80.121493205425338</v>
      </c>
    </row>
    <row r="15" spans="1:32" ht="15" customHeight="1" x14ac:dyDescent="0.25">
      <c r="A15" s="300" t="s">
        <v>22</v>
      </c>
      <c r="B15" s="298"/>
      <c r="C15" s="299"/>
      <c r="D15" s="373"/>
      <c r="E15" s="373"/>
      <c r="F15" s="544">
        <f t="shared" ref="F15:F24" si="5">O12</f>
        <v>0</v>
      </c>
      <c r="G15" s="545"/>
      <c r="H15" s="303" t="s">
        <v>23</v>
      </c>
      <c r="I15" s="451"/>
      <c r="J15" s="451"/>
      <c r="M15" s="10" t="e">
        <f t="shared" ref="M15:M21" si="6">IF(AND(B18=100,C18=100,D18=100),100,IF(AND(B18&lt;D18),(D18-B18)/((C18-B18)/100),""))</f>
        <v>#DIV/0!</v>
      </c>
      <c r="N15" s="10" t="e">
        <f t="shared" si="0"/>
        <v>#DIV/0!</v>
      </c>
      <c r="O15" s="10">
        <f t="shared" si="1"/>
        <v>0</v>
      </c>
      <c r="R15" s="6">
        <v>9.51</v>
      </c>
      <c r="S15" s="16">
        <f t="shared" si="3"/>
        <v>49.960614409012067</v>
      </c>
      <c r="T15" s="16">
        <f t="shared" si="4"/>
        <v>55.464946824020736</v>
      </c>
      <c r="V15" s="11" t="s">
        <v>27</v>
      </c>
      <c r="W15" s="12">
        <v>0.24266625710333756</v>
      </c>
      <c r="X15" s="13">
        <v>63.262952448545064</v>
      </c>
      <c r="Y15" s="12">
        <v>96.188207266229895</v>
      </c>
      <c r="Z15" s="2"/>
      <c r="AA15" s="2"/>
      <c r="AB15" s="14">
        <f t="shared" si="2"/>
        <v>64.909215189429304</v>
      </c>
      <c r="AC15" s="2"/>
      <c r="AD15" s="12">
        <v>68.201740671197783</v>
      </c>
      <c r="AE15" s="12">
        <v>66.555477930313543</v>
      </c>
      <c r="AF15" s="12">
        <v>64.909215189429304</v>
      </c>
    </row>
    <row r="16" spans="1:32" ht="15" customHeight="1" x14ac:dyDescent="0.25">
      <c r="A16" s="301" t="s">
        <v>18</v>
      </c>
      <c r="B16" s="298"/>
      <c r="C16" s="298"/>
      <c r="D16" s="373">
        <f>100*(SQRT(R13/$H$14))</f>
        <v>87.177978870813462</v>
      </c>
      <c r="E16" s="373">
        <f t="shared" ref="E16:E24" si="7">$H$16+((100-$H$16)*(SQRT(R13/$H$14)))</f>
        <v>88.716621406315852</v>
      </c>
      <c r="F16" s="544">
        <f t="shared" si="5"/>
        <v>0</v>
      </c>
      <c r="G16" s="545"/>
      <c r="H16" s="375">
        <v>12</v>
      </c>
      <c r="I16" s="453"/>
      <c r="J16" s="453"/>
      <c r="M16" s="10" t="e">
        <f t="shared" si="6"/>
        <v>#DIV/0!</v>
      </c>
      <c r="N16" s="10" t="e">
        <f t="shared" si="0"/>
        <v>#DIV/0!</v>
      </c>
      <c r="O16" s="10">
        <f t="shared" si="1"/>
        <v>0</v>
      </c>
      <c r="R16" s="6">
        <v>4.76</v>
      </c>
      <c r="S16" s="16">
        <f t="shared" si="3"/>
        <v>35.346058224659181</v>
      </c>
      <c r="T16" s="16">
        <f t="shared" si="4"/>
        <v>42.45799181994667</v>
      </c>
      <c r="V16" s="11" t="s">
        <v>29</v>
      </c>
      <c r="W16" s="12">
        <v>0.24266625710333756</v>
      </c>
      <c r="X16" s="13">
        <v>38.644428672817597</v>
      </c>
      <c r="Y16" s="12">
        <v>95.592614651578316</v>
      </c>
      <c r="Z16" s="2"/>
      <c r="AA16" s="2"/>
      <c r="AB16" s="14">
        <f t="shared" si="2"/>
        <v>41.491837971755629</v>
      </c>
      <c r="AC16" s="2"/>
      <c r="AD16" s="12">
        <v>47.186656569631701</v>
      </c>
      <c r="AE16" s="12">
        <v>44.339247270693669</v>
      </c>
      <c r="AF16" s="12">
        <v>41.491837971755629</v>
      </c>
    </row>
    <row r="17" spans="1:32" ht="15" customHeight="1" x14ac:dyDescent="0.25">
      <c r="A17" s="301" t="s">
        <v>21</v>
      </c>
      <c r="B17" s="298"/>
      <c r="C17" s="298"/>
      <c r="D17" s="373">
        <f t="shared" ref="D17:D24" si="8">100*(SQRT(R14/$H$14))</f>
        <v>71.274118724821847</v>
      </c>
      <c r="E17" s="373">
        <f t="shared" si="7"/>
        <v>74.721224477843222</v>
      </c>
      <c r="F17" s="544">
        <f t="shared" si="5"/>
        <v>0</v>
      </c>
      <c r="G17" s="545"/>
      <c r="H17" s="307"/>
      <c r="I17" s="454"/>
      <c r="J17" s="454"/>
      <c r="K17" s="82"/>
      <c r="M17" s="10" t="e">
        <f t="shared" si="6"/>
        <v>#DIV/0!</v>
      </c>
      <c r="N17" s="10" t="e">
        <f t="shared" si="0"/>
        <v>#DIV/0!</v>
      </c>
      <c r="O17" s="10">
        <f t="shared" si="1"/>
        <v>0</v>
      </c>
      <c r="R17" s="6">
        <v>2.38</v>
      </c>
      <c r="S17" s="16">
        <f t="shared" si="3"/>
        <v>24.99343745887105</v>
      </c>
      <c r="T17" s="16">
        <f t="shared" si="4"/>
        <v>33.244159338395235</v>
      </c>
      <c r="V17" s="11" t="s">
        <v>30</v>
      </c>
      <c r="W17" s="12">
        <v>0.24266625710333756</v>
      </c>
      <c r="X17" s="20">
        <v>22.201029098651532</v>
      </c>
      <c r="Y17" s="12">
        <v>92.614651578320434</v>
      </c>
      <c r="Z17" s="2"/>
      <c r="AA17" s="2"/>
      <c r="AB17" s="14">
        <f t="shared" si="2"/>
        <v>25.721710222634975</v>
      </c>
      <c r="AC17" s="2"/>
      <c r="AD17" s="12">
        <v>32.763072470601863</v>
      </c>
      <c r="AE17" s="12">
        <v>29.242391346618426</v>
      </c>
      <c r="AF17" s="12">
        <v>25.721710222634975</v>
      </c>
    </row>
    <row r="18" spans="1:32" ht="15" customHeight="1" x14ac:dyDescent="0.25">
      <c r="A18" s="301" t="s">
        <v>24</v>
      </c>
      <c r="B18" s="298"/>
      <c r="C18" s="298"/>
      <c r="D18" s="373">
        <f t="shared" si="8"/>
        <v>61.676575780437105</v>
      </c>
      <c r="E18" s="373">
        <f t="shared" si="7"/>
        <v>66.275386686784657</v>
      </c>
      <c r="F18" s="544">
        <f t="shared" si="5"/>
        <v>0</v>
      </c>
      <c r="G18" s="545"/>
      <c r="H18" s="304" t="s">
        <v>255</v>
      </c>
      <c r="I18" s="455"/>
      <c r="J18" s="455"/>
      <c r="K18" s="83"/>
      <c r="M18" s="10" t="e">
        <f t="shared" si="6"/>
        <v>#DIV/0!</v>
      </c>
      <c r="N18" s="10" t="e">
        <f t="shared" si="0"/>
        <v>#DIV/0!</v>
      </c>
      <c r="O18" s="10">
        <f t="shared" si="1"/>
        <v>0</v>
      </c>
      <c r="R18" s="6">
        <v>1.19</v>
      </c>
      <c r="S18" s="16">
        <f t="shared" si="3"/>
        <v>17.673029112329591</v>
      </c>
      <c r="T18" s="16">
        <f t="shared" si="4"/>
        <v>26.728995909973335</v>
      </c>
      <c r="V18" s="11" t="s">
        <v>31</v>
      </c>
      <c r="W18" s="12">
        <v>0.24266625710333756</v>
      </c>
      <c r="X18" s="13">
        <v>5.739886444286725</v>
      </c>
      <c r="Y18" s="12">
        <v>71.173317450863607</v>
      </c>
      <c r="Z18" s="2"/>
      <c r="AA18" s="2"/>
      <c r="AB18" s="14">
        <f t="shared" si="2"/>
        <v>9.0115579946155684</v>
      </c>
      <c r="AC18" s="2"/>
      <c r="AD18" s="12">
        <v>15.554901095273257</v>
      </c>
      <c r="AE18" s="12">
        <v>12.283229544944414</v>
      </c>
      <c r="AF18" s="12">
        <v>9.0115579946155684</v>
      </c>
    </row>
    <row r="19" spans="1:32" ht="15" customHeight="1" x14ac:dyDescent="0.2">
      <c r="A19" s="301" t="s">
        <v>25</v>
      </c>
      <c r="B19" s="298"/>
      <c r="C19" s="298"/>
      <c r="D19" s="373">
        <f t="shared" si="8"/>
        <v>43.634848458542855</v>
      </c>
      <c r="E19" s="373">
        <f t="shared" si="7"/>
        <v>50.398666643517714</v>
      </c>
      <c r="F19" s="544">
        <f t="shared" si="5"/>
        <v>0</v>
      </c>
      <c r="G19" s="545"/>
      <c r="H19" s="304" t="s">
        <v>28</v>
      </c>
      <c r="I19" s="455"/>
      <c r="J19" s="455"/>
      <c r="K19" s="83"/>
      <c r="M19" s="10" t="e">
        <f t="shared" si="6"/>
        <v>#DIV/0!</v>
      </c>
      <c r="N19" s="10" t="e">
        <f t="shared" si="0"/>
        <v>#DIV/0!</v>
      </c>
      <c r="O19" s="10">
        <f t="shared" si="1"/>
        <v>0</v>
      </c>
      <c r="R19" s="6">
        <v>0.59499999999999997</v>
      </c>
      <c r="S19" s="16">
        <f t="shared" si="3"/>
        <v>12.496718729435525</v>
      </c>
      <c r="T19" s="16">
        <f t="shared" si="4"/>
        <v>22.122079669197618</v>
      </c>
      <c r="V19" s="11" t="s">
        <v>33</v>
      </c>
      <c r="W19" s="21">
        <v>0.2</v>
      </c>
      <c r="X19" s="21">
        <v>3.2</v>
      </c>
      <c r="Y19" s="21">
        <v>44.4</v>
      </c>
      <c r="Z19" s="2"/>
      <c r="AA19" s="2"/>
      <c r="AB19" s="2">
        <f t="shared" si="2"/>
        <v>5.26</v>
      </c>
      <c r="AC19" s="2"/>
      <c r="AD19" s="2"/>
      <c r="AE19" s="2"/>
      <c r="AF19" s="2"/>
    </row>
    <row r="20" spans="1:32" ht="15" customHeight="1" x14ac:dyDescent="0.2">
      <c r="A20" s="301" t="s">
        <v>26</v>
      </c>
      <c r="B20" s="298"/>
      <c r="C20" s="298"/>
      <c r="D20" s="373">
        <f t="shared" si="8"/>
        <v>30.854497241083024</v>
      </c>
      <c r="E20" s="373">
        <f t="shared" si="7"/>
        <v>39.151957572153059</v>
      </c>
      <c r="F20" s="544">
        <f t="shared" si="5"/>
        <v>0</v>
      </c>
      <c r="G20" s="545"/>
      <c r="H20" s="376">
        <f>+'MR43 Accelguard HE'!M18</f>
        <v>54</v>
      </c>
      <c r="I20" s="456"/>
      <c r="J20" s="456"/>
      <c r="M20" s="10" t="e">
        <f t="shared" si="6"/>
        <v>#DIV/0!</v>
      </c>
      <c r="N20" s="10" t="e">
        <f t="shared" si="0"/>
        <v>#DIV/0!</v>
      </c>
      <c r="O20" s="10">
        <f t="shared" si="1"/>
        <v>0</v>
      </c>
      <c r="R20" s="6">
        <v>0.29699999999999999</v>
      </c>
      <c r="S20" s="16">
        <f t="shared" si="3"/>
        <v>8.8290857910381533</v>
      </c>
      <c r="T20" s="16">
        <f t="shared" si="4"/>
        <v>18.857886354023957</v>
      </c>
    </row>
    <row r="21" spans="1:32" ht="15" customHeight="1" x14ac:dyDescent="0.2">
      <c r="A21" s="301" t="s">
        <v>27</v>
      </c>
      <c r="B21" s="298"/>
      <c r="C21" s="298"/>
      <c r="D21" s="373">
        <f t="shared" si="8"/>
        <v>21.817424229271428</v>
      </c>
      <c r="E21" s="373">
        <f t="shared" si="7"/>
        <v>31.199333321758857</v>
      </c>
      <c r="F21" s="544">
        <f t="shared" si="5"/>
        <v>0</v>
      </c>
      <c r="G21" s="545"/>
      <c r="H21" s="304" t="s">
        <v>32</v>
      </c>
      <c r="I21" s="455"/>
      <c r="J21" s="455"/>
      <c r="M21" s="10" t="e">
        <f t="shared" si="6"/>
        <v>#DIV/0!</v>
      </c>
      <c r="N21" s="10" t="e">
        <f t="shared" si="0"/>
        <v>#DIV/0!</v>
      </c>
      <c r="O21" s="10">
        <f t="shared" si="1"/>
        <v>0</v>
      </c>
      <c r="R21" s="6">
        <v>0.14899999999999999</v>
      </c>
      <c r="S21" s="16">
        <f t="shared" si="3"/>
        <v>6.2536078825392014</v>
      </c>
      <c r="T21" s="16">
        <f t="shared" si="4"/>
        <v>16.56571101545989</v>
      </c>
    </row>
    <row r="22" spans="1:32" ht="15" customHeight="1" x14ac:dyDescent="0.2">
      <c r="A22" s="301" t="s">
        <v>29</v>
      </c>
      <c r="B22" s="298"/>
      <c r="C22" s="298"/>
      <c r="D22" s="373">
        <f t="shared" si="8"/>
        <v>15.427248620541512</v>
      </c>
      <c r="E22" s="373">
        <f t="shared" si="7"/>
        <v>25.575978786076529</v>
      </c>
      <c r="F22" s="544">
        <f t="shared" si="5"/>
        <v>0</v>
      </c>
      <c r="G22" s="545"/>
      <c r="H22" s="376">
        <f>+'MR43 Accelguard HE'!M16</f>
        <v>46</v>
      </c>
      <c r="I22" s="456"/>
      <c r="J22" s="456"/>
      <c r="M22" s="22"/>
      <c r="N22" s="22"/>
      <c r="O22" s="22"/>
      <c r="R22" s="6"/>
      <c r="S22" s="16"/>
      <c r="T22" s="16"/>
    </row>
    <row r="23" spans="1:32" ht="15" customHeight="1" x14ac:dyDescent="0.2">
      <c r="A23" s="301" t="s">
        <v>30</v>
      </c>
      <c r="B23" s="302"/>
      <c r="C23" s="302"/>
      <c r="D23" s="373">
        <f t="shared" si="8"/>
        <v>10.89954127475097</v>
      </c>
      <c r="E23" s="373">
        <f t="shared" si="7"/>
        <v>21.591596321780855</v>
      </c>
      <c r="F23" s="544">
        <f t="shared" si="5"/>
        <v>0</v>
      </c>
      <c r="G23" s="545"/>
      <c r="H23" s="305"/>
      <c r="I23" s="23"/>
      <c r="J23" s="23"/>
      <c r="M23" s="22"/>
      <c r="N23" s="24" t="e">
        <f>SUM(N12,N14,N15,N16,N17,N18,N19,N20)/100</f>
        <v>#DIV/0!</v>
      </c>
      <c r="O23" s="25"/>
    </row>
    <row r="24" spans="1:32" ht="15" customHeight="1" x14ac:dyDescent="0.2">
      <c r="A24" s="301" t="s">
        <v>31</v>
      </c>
      <c r="B24" s="298"/>
      <c r="C24" s="298"/>
      <c r="D24" s="373">
        <f t="shared" si="8"/>
        <v>7.7201036262475125</v>
      </c>
      <c r="E24" s="373">
        <f t="shared" si="7"/>
        <v>18.79369119109781</v>
      </c>
      <c r="F24" s="544">
        <f t="shared" si="5"/>
        <v>0</v>
      </c>
      <c r="G24" s="545"/>
      <c r="H24" s="305"/>
      <c r="I24" s="23"/>
      <c r="J24" s="23"/>
      <c r="M24" s="22"/>
      <c r="N24" s="22"/>
      <c r="O24" s="22"/>
    </row>
    <row r="25" spans="1:32" ht="15" customHeight="1" x14ac:dyDescent="0.2">
      <c r="A25" s="447"/>
      <c r="B25" s="448"/>
      <c r="C25" s="448"/>
      <c r="D25" s="449"/>
      <c r="E25" s="449"/>
      <c r="F25" s="581"/>
      <c r="G25" s="582"/>
      <c r="H25" s="308"/>
      <c r="I25" s="457"/>
      <c r="J25" s="457"/>
      <c r="M25" s="22"/>
      <c r="N25" s="22"/>
      <c r="O25" s="22"/>
    </row>
    <row r="26" spans="1:32" ht="15" customHeight="1" x14ac:dyDescent="0.2">
      <c r="A26" s="572"/>
      <c r="B26" s="573"/>
      <c r="C26" s="573"/>
      <c r="D26" s="573"/>
      <c r="E26" s="573"/>
      <c r="F26" s="573"/>
      <c r="G26" s="573"/>
      <c r="H26" s="574"/>
      <c r="I26" s="440"/>
      <c r="J26" s="440"/>
      <c r="M26" s="22"/>
      <c r="N26" s="22"/>
      <c r="O26" s="22"/>
    </row>
    <row r="27" spans="1:32" ht="15" customHeight="1" x14ac:dyDescent="0.2">
      <c r="A27" s="575"/>
      <c r="B27" s="576"/>
      <c r="C27" s="576"/>
      <c r="D27" s="576"/>
      <c r="E27" s="576"/>
      <c r="F27" s="576"/>
      <c r="G27" s="576"/>
      <c r="H27" s="577"/>
      <c r="I27" s="440"/>
      <c r="J27" s="440"/>
      <c r="M27" s="22"/>
      <c r="N27" s="22"/>
      <c r="O27" s="22"/>
    </row>
    <row r="28" spans="1:32" ht="15" customHeight="1" x14ac:dyDescent="0.2">
      <c r="A28" s="575"/>
      <c r="B28" s="576"/>
      <c r="C28" s="576"/>
      <c r="D28" s="576"/>
      <c r="E28" s="576"/>
      <c r="F28" s="576"/>
      <c r="G28" s="576"/>
      <c r="H28" s="577"/>
      <c r="I28" s="440"/>
      <c r="J28" s="440"/>
      <c r="M28" s="26">
        <f>H22</f>
        <v>46</v>
      </c>
      <c r="N28" s="22">
        <v>0</v>
      </c>
      <c r="O28" s="22"/>
    </row>
    <row r="29" spans="1:32" ht="15" customHeight="1" x14ac:dyDescent="0.2">
      <c r="A29" s="575"/>
      <c r="B29" s="576"/>
      <c r="C29" s="576"/>
      <c r="D29" s="576"/>
      <c r="E29" s="576"/>
      <c r="F29" s="576"/>
      <c r="G29" s="576"/>
      <c r="H29" s="577"/>
      <c r="I29" s="440"/>
      <c r="J29" s="440"/>
      <c r="M29" s="26">
        <f>H22</f>
        <v>46</v>
      </c>
      <c r="N29" s="22">
        <v>100</v>
      </c>
      <c r="O29" s="22"/>
    </row>
    <row r="30" spans="1:32" ht="15" customHeight="1" x14ac:dyDescent="0.2">
      <c r="A30" s="575"/>
      <c r="B30" s="576"/>
      <c r="C30" s="576"/>
      <c r="D30" s="576"/>
      <c r="E30" s="576"/>
      <c r="F30" s="576"/>
      <c r="G30" s="576"/>
      <c r="H30" s="577"/>
      <c r="I30" s="440"/>
      <c r="J30" s="440"/>
    </row>
    <row r="31" spans="1:32" ht="15" customHeight="1" x14ac:dyDescent="0.2">
      <c r="A31" s="575"/>
      <c r="B31" s="576"/>
      <c r="C31" s="576"/>
      <c r="D31" s="576"/>
      <c r="E31" s="576"/>
      <c r="F31" s="576"/>
      <c r="G31" s="576"/>
      <c r="H31" s="577"/>
      <c r="I31" s="440"/>
      <c r="J31" s="440"/>
    </row>
    <row r="32" spans="1:32" ht="15" customHeight="1" x14ac:dyDescent="0.2">
      <c r="A32" s="575"/>
      <c r="B32" s="576"/>
      <c r="C32" s="576"/>
      <c r="D32" s="576"/>
      <c r="E32" s="576"/>
      <c r="F32" s="576"/>
      <c r="G32" s="576"/>
      <c r="H32" s="577"/>
      <c r="I32" s="440"/>
      <c r="J32" s="440"/>
    </row>
    <row r="33" spans="1:10" ht="15" customHeight="1" x14ac:dyDescent="0.2">
      <c r="A33" s="575"/>
      <c r="B33" s="576"/>
      <c r="C33" s="576"/>
      <c r="D33" s="576"/>
      <c r="E33" s="576"/>
      <c r="F33" s="576"/>
      <c r="G33" s="576"/>
      <c r="H33" s="577"/>
      <c r="I33" s="440"/>
      <c r="J33" s="440"/>
    </row>
    <row r="34" spans="1:10" ht="15" customHeight="1" x14ac:dyDescent="0.2">
      <c r="A34" s="575"/>
      <c r="B34" s="576"/>
      <c r="C34" s="576"/>
      <c r="D34" s="576"/>
      <c r="E34" s="576"/>
      <c r="F34" s="576"/>
      <c r="G34" s="576"/>
      <c r="H34" s="577"/>
      <c r="I34" s="440"/>
      <c r="J34" s="440"/>
    </row>
    <row r="35" spans="1:10" ht="15" customHeight="1" x14ac:dyDescent="0.2">
      <c r="A35" s="575"/>
      <c r="B35" s="576"/>
      <c r="C35" s="576"/>
      <c r="D35" s="576"/>
      <c r="E35" s="576"/>
      <c r="F35" s="576"/>
      <c r="G35" s="576"/>
      <c r="H35" s="577"/>
      <c r="I35" s="440"/>
      <c r="J35" s="440"/>
    </row>
    <row r="36" spans="1:10" ht="15" customHeight="1" x14ac:dyDescent="0.2">
      <c r="A36" s="575"/>
      <c r="B36" s="576"/>
      <c r="C36" s="576"/>
      <c r="D36" s="576"/>
      <c r="E36" s="576"/>
      <c r="F36" s="576"/>
      <c r="G36" s="576"/>
      <c r="H36" s="577"/>
      <c r="I36" s="440"/>
      <c r="J36" s="440"/>
    </row>
    <row r="37" spans="1:10" ht="15" customHeight="1" x14ac:dyDescent="0.2">
      <c r="A37" s="575"/>
      <c r="B37" s="576"/>
      <c r="C37" s="576"/>
      <c r="D37" s="576"/>
      <c r="E37" s="576"/>
      <c r="F37" s="576"/>
      <c r="G37" s="576"/>
      <c r="H37" s="577"/>
      <c r="I37" s="440"/>
      <c r="J37" s="440"/>
    </row>
    <row r="38" spans="1:10" ht="15" customHeight="1" x14ac:dyDescent="0.2">
      <c r="A38" s="575"/>
      <c r="B38" s="576"/>
      <c r="C38" s="576"/>
      <c r="D38" s="576"/>
      <c r="E38" s="576"/>
      <c r="F38" s="576"/>
      <c r="G38" s="576"/>
      <c r="H38" s="577"/>
      <c r="I38" s="440"/>
      <c r="J38" s="440"/>
    </row>
    <row r="39" spans="1:10" ht="15" customHeight="1" x14ac:dyDescent="0.2">
      <c r="A39" s="575"/>
      <c r="B39" s="576"/>
      <c r="C39" s="576"/>
      <c r="D39" s="576"/>
      <c r="E39" s="576"/>
      <c r="F39" s="576"/>
      <c r="G39" s="576"/>
      <c r="H39" s="577"/>
      <c r="I39" s="440"/>
      <c r="J39" s="440"/>
    </row>
    <row r="40" spans="1:10" ht="15" customHeight="1" x14ac:dyDescent="0.2">
      <c r="A40" s="575"/>
      <c r="B40" s="576"/>
      <c r="C40" s="576"/>
      <c r="D40" s="576"/>
      <c r="E40" s="576"/>
      <c r="F40" s="576"/>
      <c r="G40" s="576"/>
      <c r="H40" s="577"/>
      <c r="I40" s="440"/>
      <c r="J40" s="440"/>
    </row>
    <row r="41" spans="1:10" ht="15" customHeight="1" x14ac:dyDescent="0.2">
      <c r="A41" s="575"/>
      <c r="B41" s="576"/>
      <c r="C41" s="576"/>
      <c r="D41" s="576"/>
      <c r="E41" s="576"/>
      <c r="F41" s="576"/>
      <c r="G41" s="576"/>
      <c r="H41" s="577"/>
      <c r="I41" s="440"/>
      <c r="J41" s="440"/>
    </row>
    <row r="42" spans="1:10" ht="15" customHeight="1" x14ac:dyDescent="0.2">
      <c r="A42" s="578"/>
      <c r="B42" s="579"/>
      <c r="C42" s="579"/>
      <c r="D42" s="579"/>
      <c r="E42" s="579"/>
      <c r="F42" s="579"/>
      <c r="G42" s="579"/>
      <c r="H42" s="580"/>
      <c r="I42" s="440"/>
      <c r="J42" s="440"/>
    </row>
    <row r="43" spans="1:10" ht="15" customHeight="1" x14ac:dyDescent="0.2">
      <c r="A43" s="568" t="s">
        <v>34</v>
      </c>
      <c r="B43" s="569"/>
      <c r="C43" s="570"/>
      <c r="D43" s="570"/>
      <c r="E43" s="570"/>
      <c r="F43" s="570"/>
      <c r="G43" s="570"/>
      <c r="H43" s="571"/>
      <c r="I43" s="437"/>
      <c r="J43" s="437"/>
    </row>
    <row r="44" spans="1:10" ht="15" customHeight="1" x14ac:dyDescent="0.2">
      <c r="A44" s="443"/>
      <c r="B44" s="436"/>
      <c r="C44" s="437"/>
      <c r="D44" s="437"/>
      <c r="E44" s="437"/>
      <c r="F44" s="437"/>
      <c r="G44" s="437"/>
      <c r="H44" s="445"/>
      <c r="I44" s="437"/>
      <c r="J44" s="437"/>
    </row>
    <row r="45" spans="1:10" ht="15" customHeight="1" x14ac:dyDescent="0.2">
      <c r="A45" s="443"/>
      <c r="B45" s="436"/>
      <c r="C45" s="437"/>
      <c r="D45" s="437"/>
      <c r="E45" s="437"/>
      <c r="F45" s="437"/>
      <c r="G45" s="437"/>
      <c r="H45" s="445"/>
      <c r="I45" s="437"/>
      <c r="J45" s="437"/>
    </row>
    <row r="46" spans="1:10" ht="15" customHeight="1" x14ac:dyDescent="0.2">
      <c r="A46" s="443"/>
      <c r="B46" s="436"/>
      <c r="C46" s="437"/>
      <c r="D46" s="437"/>
      <c r="E46" s="437"/>
      <c r="F46" s="437"/>
      <c r="G46" s="437"/>
      <c r="H46" s="445"/>
      <c r="I46" s="437"/>
      <c r="J46" s="437"/>
    </row>
    <row r="47" spans="1:10" ht="15" customHeight="1" thickBot="1" x14ac:dyDescent="0.25">
      <c r="A47" s="444"/>
      <c r="B47" s="441"/>
      <c r="C47" s="442"/>
      <c r="D47" s="442"/>
      <c r="E47" s="442"/>
      <c r="F47" s="442"/>
      <c r="G47" s="442"/>
      <c r="H47" s="446"/>
      <c r="I47" s="437"/>
      <c r="J47" s="437"/>
    </row>
    <row r="48" spans="1:10" ht="15" customHeight="1" thickTop="1" thickBot="1" x14ac:dyDescent="0.25">
      <c r="A48" s="566" t="s">
        <v>57</v>
      </c>
      <c r="B48" s="566"/>
      <c r="C48" s="566"/>
      <c r="D48" s="566"/>
      <c r="E48" s="566"/>
      <c r="F48" s="566"/>
      <c r="G48" s="566"/>
      <c r="H48" s="566"/>
      <c r="I48" s="458"/>
      <c r="J48" s="458"/>
    </row>
    <row r="49" spans="1:12" ht="15" customHeight="1" thickTop="1" x14ac:dyDescent="0.2">
      <c r="A49" s="567"/>
      <c r="B49" s="567"/>
      <c r="C49" s="567"/>
      <c r="D49" s="567"/>
      <c r="E49" s="567"/>
      <c r="F49" s="567"/>
      <c r="G49" s="567"/>
      <c r="H49" s="567"/>
      <c r="I49" s="398"/>
      <c r="J49" s="398"/>
    </row>
    <row r="50" spans="1:12" ht="15" customHeight="1" x14ac:dyDescent="0.2">
      <c r="A50" s="522" t="s">
        <v>258</v>
      </c>
      <c r="B50" s="522"/>
      <c r="C50" s="522"/>
      <c r="D50" s="522"/>
      <c r="E50" s="522"/>
      <c r="F50" s="522"/>
      <c r="G50" s="522"/>
      <c r="H50" s="522"/>
      <c r="I50" s="398"/>
      <c r="J50" s="398"/>
    </row>
    <row r="51" spans="1:12" ht="15" customHeight="1" x14ac:dyDescent="0.2">
      <c r="A51" s="522"/>
      <c r="B51" s="522"/>
      <c r="C51" s="522"/>
      <c r="D51" s="522"/>
      <c r="E51" s="522"/>
      <c r="F51" s="522"/>
      <c r="G51" s="522"/>
      <c r="H51" s="522"/>
      <c r="I51" s="398"/>
      <c r="J51" s="398"/>
    </row>
    <row r="52" spans="1:12" ht="15" customHeight="1" x14ac:dyDescent="0.2"/>
    <row r="53" spans="1:12" ht="15" customHeight="1" thickBot="1" x14ac:dyDescent="0.25"/>
    <row r="54" spans="1:12" s="310" customFormat="1" ht="15" customHeight="1" thickTop="1" thickBo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309"/>
      <c r="L54" s="309"/>
    </row>
    <row r="55" spans="1:12" ht="15" customHeight="1" thickTop="1" x14ac:dyDescent="0.2">
      <c r="K55" s="311"/>
      <c r="L55" s="311"/>
    </row>
    <row r="56" spans="1:12" ht="15" customHeight="1" x14ac:dyDescent="0.2">
      <c r="K56" s="390"/>
      <c r="L56" s="390"/>
    </row>
    <row r="57" spans="1:12" ht="15" customHeight="1" x14ac:dyDescent="0.2">
      <c r="K57" s="289"/>
      <c r="L57" s="289"/>
    </row>
    <row r="58" spans="1:12" ht="15" customHeight="1" x14ac:dyDescent="0.2"/>
    <row r="59" spans="1:12" ht="15" customHeight="1" x14ac:dyDescent="0.2"/>
    <row r="60" spans="1:12" ht="15" customHeight="1" x14ac:dyDescent="0.2"/>
    <row r="61" spans="1:12" ht="15" customHeight="1" x14ac:dyDescent="0.2"/>
    <row r="62" spans="1:12" ht="15" customHeight="1" x14ac:dyDescent="0.2"/>
  </sheetData>
  <sheetProtection password="B39D" sheet="1" objects="1" scenarios="1" formatCells="0" formatColumns="0" formatRows="0" insertColumns="0" insertRows="0" insertHyperlinks="0" deleteColumns="0"/>
  <mergeCells count="37">
    <mergeCell ref="A26:H42"/>
    <mergeCell ref="F6:G6"/>
    <mergeCell ref="F7:G7"/>
    <mergeCell ref="I5:J5"/>
    <mergeCell ref="I6:J6"/>
    <mergeCell ref="I7:J7"/>
    <mergeCell ref="I8:J8"/>
    <mergeCell ref="F25:G25"/>
    <mergeCell ref="F17:G17"/>
    <mergeCell ref="F18:G18"/>
    <mergeCell ref="F19:G19"/>
    <mergeCell ref="F20:G20"/>
    <mergeCell ref="F21:G21"/>
    <mergeCell ref="F22:G22"/>
    <mergeCell ref="F23:G23"/>
    <mergeCell ref="F16:G16"/>
    <mergeCell ref="A50:H51"/>
    <mergeCell ref="A48:H48"/>
    <mergeCell ref="A49:H49"/>
    <mergeCell ref="A43:B43"/>
    <mergeCell ref="C43:H43"/>
    <mergeCell ref="F24:G24"/>
    <mergeCell ref="G3:H3"/>
    <mergeCell ref="A9:H9"/>
    <mergeCell ref="A10:H10"/>
    <mergeCell ref="A1:A4"/>
    <mergeCell ref="B1:H2"/>
    <mergeCell ref="B3:F3"/>
    <mergeCell ref="B4:H4"/>
    <mergeCell ref="F15:G15"/>
    <mergeCell ref="M9:O9"/>
    <mergeCell ref="F13:G13"/>
    <mergeCell ref="F14:G14"/>
    <mergeCell ref="A11:C11"/>
    <mergeCell ref="D11:E11"/>
    <mergeCell ref="F11:G11"/>
    <mergeCell ref="F12:G12"/>
  </mergeCells>
  <printOptions horizontalCentered="1" verticalCentered="1"/>
  <pageMargins left="0.59055118110236227" right="0.39370078740157483" top="0.59055118110236227" bottom="0.59055118110236227" header="0" footer="0.19685039370078741"/>
  <pageSetup paperSize="9" orientation="portrait" r:id="rId1"/>
  <headerFooter alignWithMargins="0">
    <oddHeader xml:space="preserve">&amp;L&amp;"Eurostile Extended,Regular Negrita"&amp;16
</oddHeader>
    <oddFooter>&amp;L&amp;6Calle 26 No.69-76 Edificio Elemento Torre 1, Piso 3 – C.P. 111071
PBX: 3779555 – Información: Línea 195
Sede Operativa - Atención al Ciudadano: Calle 22D No. 120-40
www.umv.gov.co&amp;C&amp;6Página 2 de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69"/>
  <sheetViews>
    <sheetView showGridLines="0" zoomScale="75" workbookViewId="0">
      <selection activeCell="G7" sqref="G7"/>
    </sheetView>
  </sheetViews>
  <sheetFormatPr baseColWidth="10" defaultRowHeight="12.75" x14ac:dyDescent="0.2"/>
  <cols>
    <col min="1" max="1" width="19.85546875" style="98" customWidth="1"/>
    <col min="2" max="2" width="25.7109375" style="98" customWidth="1"/>
    <col min="3" max="3" width="13.7109375" style="98" customWidth="1"/>
    <col min="4" max="4" width="13.28515625" style="98" customWidth="1"/>
    <col min="5" max="5" width="14.140625" style="98" customWidth="1"/>
    <col min="6" max="6" width="13.140625" style="98" customWidth="1"/>
    <col min="7" max="7" width="8.7109375" style="98" customWidth="1"/>
    <col min="8" max="9" width="12.7109375" style="98" customWidth="1"/>
    <col min="10" max="10" width="14.42578125" style="98" customWidth="1"/>
    <col min="11" max="11" width="18.7109375" style="98" customWidth="1"/>
    <col min="12" max="12" width="11.42578125" style="97" customWidth="1"/>
    <col min="13" max="13" width="11.42578125" style="144" customWidth="1"/>
    <col min="14" max="16384" width="11.42578125" style="98"/>
  </cols>
  <sheetData>
    <row r="1" spans="1:14" ht="16.5" customHeight="1" x14ac:dyDescent="0.2">
      <c r="A1" s="93"/>
      <c r="B1" s="588" t="s">
        <v>115</v>
      </c>
      <c r="C1" s="589"/>
      <c r="D1" s="590"/>
      <c r="E1" s="94"/>
      <c r="F1" s="95"/>
      <c r="G1" s="94"/>
      <c r="H1" s="96"/>
      <c r="I1" s="95"/>
      <c r="J1" s="597"/>
      <c r="K1" s="598"/>
    </row>
    <row r="2" spans="1:14" ht="16.5" customHeight="1" x14ac:dyDescent="0.2">
      <c r="A2" s="99"/>
      <c r="B2" s="591"/>
      <c r="C2" s="592"/>
      <c r="D2" s="593"/>
      <c r="E2" s="599" t="s">
        <v>116</v>
      </c>
      <c r="F2" s="600"/>
      <c r="G2" s="599" t="s">
        <v>117</v>
      </c>
      <c r="H2" s="601"/>
      <c r="I2" s="600"/>
      <c r="J2" s="601" t="s">
        <v>118</v>
      </c>
      <c r="K2" s="602"/>
    </row>
    <row r="3" spans="1:14" ht="16.5" customHeight="1" x14ac:dyDescent="0.2">
      <c r="A3" s="99"/>
      <c r="B3" s="591"/>
      <c r="C3" s="592"/>
      <c r="D3" s="593"/>
      <c r="E3" s="603"/>
      <c r="F3" s="604"/>
      <c r="G3" s="603"/>
      <c r="H3" s="605"/>
      <c r="I3" s="604"/>
      <c r="J3" s="606"/>
      <c r="K3" s="607"/>
    </row>
    <row r="4" spans="1:14" ht="16.5" customHeight="1" thickBot="1" x14ac:dyDescent="0.25">
      <c r="A4" s="100"/>
      <c r="B4" s="594"/>
      <c r="C4" s="595"/>
      <c r="D4" s="596"/>
      <c r="E4" s="101"/>
      <c r="F4" s="102"/>
      <c r="G4" s="103"/>
      <c r="H4" s="104"/>
      <c r="I4" s="102"/>
      <c r="J4" s="608"/>
      <c r="K4" s="609"/>
    </row>
    <row r="5" spans="1:14" ht="16.5" customHeight="1" thickBot="1" x14ac:dyDescent="0.25">
      <c r="A5" s="105"/>
      <c r="B5" s="106"/>
      <c r="C5" s="106"/>
      <c r="D5" s="106"/>
      <c r="E5" s="107"/>
      <c r="F5" s="97"/>
      <c r="G5" s="97"/>
      <c r="H5" s="107"/>
      <c r="I5" s="97"/>
      <c r="J5" s="107"/>
      <c r="K5" s="107"/>
    </row>
    <row r="6" spans="1:14" s="111" customFormat="1" ht="36" customHeight="1" thickBot="1" x14ac:dyDescent="0.3">
      <c r="A6" s="108" t="s">
        <v>119</v>
      </c>
      <c r="B6" s="583" t="s">
        <v>120</v>
      </c>
      <c r="C6" s="584"/>
      <c r="D6" s="584"/>
      <c r="E6" s="584"/>
      <c r="F6" s="584"/>
      <c r="G6" s="584"/>
      <c r="H6" s="584"/>
      <c r="I6" s="584"/>
      <c r="J6" s="584"/>
      <c r="K6" s="585"/>
      <c r="L6" s="109"/>
      <c r="M6" s="249"/>
      <c r="N6" s="110"/>
    </row>
    <row r="7" spans="1:14" ht="18" customHeight="1" x14ac:dyDescent="0.25">
      <c r="A7" s="112"/>
      <c r="B7" s="113" t="s">
        <v>121</v>
      </c>
      <c r="C7" s="114">
        <v>43</v>
      </c>
      <c r="D7" s="115"/>
      <c r="E7" s="97"/>
      <c r="F7" s="116" t="s">
        <v>122</v>
      </c>
      <c r="G7" s="117">
        <v>150</v>
      </c>
      <c r="H7" s="586" t="s">
        <v>123</v>
      </c>
      <c r="I7" s="586"/>
      <c r="K7" s="110"/>
    </row>
    <row r="8" spans="1:14" ht="18" customHeight="1" x14ac:dyDescent="0.25">
      <c r="A8" s="118"/>
      <c r="B8" s="116" t="s">
        <v>124</v>
      </c>
      <c r="C8" s="114">
        <v>30</v>
      </c>
      <c r="D8" s="97"/>
      <c r="F8" s="116" t="s">
        <v>125</v>
      </c>
      <c r="G8" s="119">
        <v>30</v>
      </c>
      <c r="H8" s="587"/>
      <c r="I8" s="587"/>
      <c r="J8" s="120">
        <v>43326</v>
      </c>
      <c r="K8" s="110"/>
    </row>
    <row r="9" spans="1:14" ht="6" customHeight="1" thickBot="1" x14ac:dyDescent="0.25">
      <c r="A9" s="121"/>
      <c r="B9" s="122"/>
      <c r="C9" s="123"/>
      <c r="D9" s="124"/>
      <c r="E9" s="253">
        <f>+'MR43 Accelguard HE'!M18</f>
        <v>54</v>
      </c>
      <c r="F9" s="123"/>
      <c r="G9" s="123"/>
      <c r="H9" s="125"/>
      <c r="I9" s="125"/>
      <c r="J9" s="125"/>
      <c r="K9" s="125"/>
    </row>
    <row r="10" spans="1:14" ht="18" customHeight="1" x14ac:dyDescent="0.25">
      <c r="A10" s="610" t="s">
        <v>126</v>
      </c>
      <c r="B10" s="612" t="s">
        <v>127</v>
      </c>
      <c r="C10" s="126" t="s">
        <v>63</v>
      </c>
      <c r="D10" s="126" t="s">
        <v>128</v>
      </c>
      <c r="E10" s="127" t="s">
        <v>129</v>
      </c>
      <c r="F10" s="127" t="s">
        <v>130</v>
      </c>
      <c r="G10" s="614" t="s">
        <v>109</v>
      </c>
      <c r="H10" s="128" t="s">
        <v>131</v>
      </c>
      <c r="I10" s="129" t="s">
        <v>132</v>
      </c>
      <c r="J10" s="128" t="s">
        <v>131</v>
      </c>
      <c r="K10" s="130" t="s">
        <v>133</v>
      </c>
    </row>
    <row r="11" spans="1:14" ht="19.5" thickBot="1" x14ac:dyDescent="0.25">
      <c r="A11" s="611"/>
      <c r="B11" s="613"/>
      <c r="C11" s="131" t="s">
        <v>134</v>
      </c>
      <c r="D11" s="131" t="s">
        <v>135</v>
      </c>
      <c r="E11" s="132" t="s">
        <v>80</v>
      </c>
      <c r="F11" s="133" t="s">
        <v>136</v>
      </c>
      <c r="G11" s="615"/>
      <c r="H11" s="134" t="s">
        <v>65</v>
      </c>
      <c r="I11" s="135" t="s">
        <v>65</v>
      </c>
      <c r="J11" s="136" t="s">
        <v>137</v>
      </c>
      <c r="K11" s="137" t="s">
        <v>138</v>
      </c>
    </row>
    <row r="12" spans="1:14" ht="20.25" customHeight="1" x14ac:dyDescent="0.2">
      <c r="A12" s="138" t="s">
        <v>139</v>
      </c>
      <c r="B12" s="139" t="s">
        <v>140</v>
      </c>
      <c r="C12" s="140">
        <v>2.9</v>
      </c>
      <c r="D12" s="141">
        <f>E12/C12</f>
        <v>184.48275862068965</v>
      </c>
      <c r="E12" s="140">
        <v>535</v>
      </c>
      <c r="F12" s="140">
        <f>E12*$G$8/1000</f>
        <v>16.05</v>
      </c>
      <c r="G12" s="140" t="s">
        <v>80</v>
      </c>
      <c r="H12" s="140" t="s">
        <v>101</v>
      </c>
      <c r="I12" s="140" t="s">
        <v>101</v>
      </c>
      <c r="J12" s="142" t="s">
        <v>101</v>
      </c>
      <c r="K12" s="143">
        <f>F12</f>
        <v>16.05</v>
      </c>
      <c r="L12" s="144"/>
    </row>
    <row r="13" spans="1:14" ht="20.25" customHeight="1" x14ac:dyDescent="0.2">
      <c r="A13" s="145" t="s">
        <v>141</v>
      </c>
      <c r="B13" s="146"/>
      <c r="C13" s="147"/>
      <c r="D13" s="148"/>
      <c r="E13" s="147"/>
      <c r="F13" s="147"/>
      <c r="G13" s="147"/>
      <c r="H13" s="147"/>
      <c r="I13" s="147"/>
      <c r="J13" s="149"/>
      <c r="K13" s="150"/>
    </row>
    <row r="14" spans="1:14" ht="20.25" customHeight="1" x14ac:dyDescent="0.2">
      <c r="A14" s="145" t="s">
        <v>142</v>
      </c>
      <c r="B14" s="146" t="s">
        <v>101</v>
      </c>
      <c r="C14" s="147"/>
      <c r="D14" s="148"/>
      <c r="E14" s="148"/>
      <c r="F14" s="147"/>
      <c r="G14" s="147"/>
      <c r="H14" s="147" t="s">
        <v>101</v>
      </c>
      <c r="I14" s="147" t="s">
        <v>101</v>
      </c>
      <c r="J14" s="149" t="s">
        <v>101</v>
      </c>
      <c r="K14" s="150">
        <f>F14</f>
        <v>0</v>
      </c>
    </row>
    <row r="15" spans="1:14" ht="20.25" customHeight="1" x14ac:dyDescent="0.2">
      <c r="A15" s="151" t="s">
        <v>71</v>
      </c>
      <c r="B15" s="146" t="s">
        <v>143</v>
      </c>
      <c r="C15" s="147">
        <v>1</v>
      </c>
      <c r="D15" s="148">
        <f t="shared" ref="D15:D22" si="0">E15/C15</f>
        <v>155</v>
      </c>
      <c r="E15" s="148">
        <v>155</v>
      </c>
      <c r="F15" s="147">
        <f t="shared" ref="F15:F19" si="1">E15*$G$8/1000</f>
        <v>4.6500000000000004</v>
      </c>
      <c r="G15" s="147" t="s">
        <v>80</v>
      </c>
      <c r="H15" s="147" t="s">
        <v>101</v>
      </c>
      <c r="I15" s="147" t="s">
        <v>101</v>
      </c>
      <c r="J15" s="149" t="s">
        <v>101</v>
      </c>
      <c r="K15" s="152">
        <f>F15-((F16*J16/100)+(F17*J17/100)+(F18*J18/100)+(F19*J19/100))</f>
        <v>3.3740250000000001</v>
      </c>
      <c r="M15" s="144">
        <f>+E16+E18</f>
        <v>1605</v>
      </c>
    </row>
    <row r="16" spans="1:14" ht="20.25" customHeight="1" x14ac:dyDescent="0.2">
      <c r="A16" s="153" t="s">
        <v>144</v>
      </c>
      <c r="B16" s="146" t="s">
        <v>145</v>
      </c>
      <c r="C16" s="147">
        <v>2.5099999999999998</v>
      </c>
      <c r="D16" s="148">
        <f t="shared" si="0"/>
        <v>294.14342629482076</v>
      </c>
      <c r="E16" s="148">
        <f>1605*46%</f>
        <v>738.30000000000007</v>
      </c>
      <c r="F16" s="147">
        <f t="shared" si="1"/>
        <v>22.149000000000004</v>
      </c>
      <c r="G16" s="147" t="s">
        <v>80</v>
      </c>
      <c r="H16" s="147">
        <v>5.5</v>
      </c>
      <c r="I16" s="147">
        <v>1.5</v>
      </c>
      <c r="J16" s="154">
        <f>H16-I16</f>
        <v>4</v>
      </c>
      <c r="K16" s="152">
        <f>F16*(H16+100)/100</f>
        <v>23.367195000000006</v>
      </c>
      <c r="M16" s="144">
        <f>+E16/M15*100</f>
        <v>46</v>
      </c>
    </row>
    <row r="17" spans="1:16" ht="20.25" customHeight="1" x14ac:dyDescent="0.2">
      <c r="A17" s="151" t="s">
        <v>146</v>
      </c>
      <c r="B17" s="146"/>
      <c r="C17" s="147">
        <v>2.61</v>
      </c>
      <c r="D17" s="148">
        <f t="shared" si="0"/>
        <v>0</v>
      </c>
      <c r="E17" s="148"/>
      <c r="F17" s="147">
        <f t="shared" si="1"/>
        <v>0</v>
      </c>
      <c r="G17" s="147" t="s">
        <v>80</v>
      </c>
      <c r="H17" s="147"/>
      <c r="I17" s="147">
        <v>1.5</v>
      </c>
      <c r="J17" s="154">
        <f>H17-I17</f>
        <v>-1.5</v>
      </c>
      <c r="K17" s="152">
        <f>F17*(H17+100)/100</f>
        <v>0</v>
      </c>
    </row>
    <row r="18" spans="1:16" ht="20.25" customHeight="1" x14ac:dyDescent="0.2">
      <c r="A18" s="151" t="s">
        <v>147</v>
      </c>
      <c r="B18" s="146" t="s">
        <v>148</v>
      </c>
      <c r="C18" s="147">
        <v>2.58</v>
      </c>
      <c r="D18" s="148">
        <f t="shared" si="0"/>
        <v>335.93023255813955</v>
      </c>
      <c r="E18" s="148">
        <f>1605*54%</f>
        <v>866.7</v>
      </c>
      <c r="F18" s="147">
        <f t="shared" si="1"/>
        <v>26.001000000000001</v>
      </c>
      <c r="G18" s="147" t="s">
        <v>80</v>
      </c>
      <c r="H18" s="147">
        <v>3</v>
      </c>
      <c r="I18" s="147">
        <v>1.5</v>
      </c>
      <c r="J18" s="154">
        <f>H18-I18</f>
        <v>1.5</v>
      </c>
      <c r="K18" s="152">
        <f>F18*(H18+100)/100</f>
        <v>26.781030000000001</v>
      </c>
      <c r="M18" s="144">
        <f>+E18/M15*100</f>
        <v>54</v>
      </c>
    </row>
    <row r="19" spans="1:16" ht="20.25" customHeight="1" x14ac:dyDescent="0.2">
      <c r="A19" s="145" t="s">
        <v>149</v>
      </c>
      <c r="B19" s="146"/>
      <c r="C19" s="147"/>
      <c r="D19" s="148"/>
      <c r="E19" s="148"/>
      <c r="F19" s="147">
        <f t="shared" si="1"/>
        <v>0</v>
      </c>
      <c r="G19" s="147" t="s">
        <v>80</v>
      </c>
      <c r="H19" s="147"/>
      <c r="I19" s="147"/>
      <c r="J19" s="154">
        <f>H19-I19</f>
        <v>0</v>
      </c>
      <c r="K19" s="152">
        <f>F19*(H19+100)/100</f>
        <v>0</v>
      </c>
    </row>
    <row r="20" spans="1:16" ht="20.25" customHeight="1" x14ac:dyDescent="0.2">
      <c r="A20" s="151" t="s">
        <v>150</v>
      </c>
      <c r="B20" s="155" t="s">
        <v>151</v>
      </c>
      <c r="C20" s="147">
        <v>1.26</v>
      </c>
      <c r="D20" s="156">
        <f t="shared" si="0"/>
        <v>2.14</v>
      </c>
      <c r="E20" s="156">
        <f>0.504%*E12</f>
        <v>2.6964000000000001</v>
      </c>
      <c r="F20" s="156">
        <f>E20*$G$8</f>
        <v>80.89200000000001</v>
      </c>
      <c r="G20" s="157" t="s">
        <v>152</v>
      </c>
      <c r="H20" s="157" t="s">
        <v>101</v>
      </c>
      <c r="I20" s="157" t="s">
        <v>101</v>
      </c>
      <c r="J20" s="158" t="s">
        <v>101</v>
      </c>
      <c r="K20" s="159">
        <f>F20</f>
        <v>80.89200000000001</v>
      </c>
      <c r="M20" s="250"/>
    </row>
    <row r="21" spans="1:16" ht="20.25" customHeight="1" x14ac:dyDescent="0.2">
      <c r="A21" s="151" t="s">
        <v>153</v>
      </c>
      <c r="B21" s="155" t="s">
        <v>154</v>
      </c>
      <c r="C21" s="147">
        <v>1.08</v>
      </c>
      <c r="D21" s="156">
        <f t="shared" si="0"/>
        <v>2.4768518518518521</v>
      </c>
      <c r="E21" s="156">
        <f>0.5%*E12</f>
        <v>2.6750000000000003</v>
      </c>
      <c r="F21" s="156">
        <f>E21*$G$8</f>
        <v>80.250000000000014</v>
      </c>
      <c r="G21" s="157" t="s">
        <v>152</v>
      </c>
      <c r="H21" s="157"/>
      <c r="I21" s="157"/>
      <c r="J21" s="158"/>
      <c r="K21" s="159">
        <f>F21</f>
        <v>80.250000000000014</v>
      </c>
    </row>
    <row r="22" spans="1:16" ht="20.25" customHeight="1" x14ac:dyDescent="0.2">
      <c r="A22" s="151" t="s">
        <v>155</v>
      </c>
      <c r="B22" s="155" t="s">
        <v>156</v>
      </c>
      <c r="C22" s="147">
        <v>1.3</v>
      </c>
      <c r="D22" s="156">
        <f t="shared" si="0"/>
        <v>5.3500000000000005</v>
      </c>
      <c r="E22" s="156">
        <f>1.3%*E12</f>
        <v>6.955000000000001</v>
      </c>
      <c r="F22" s="156">
        <f>E22*$G$8</f>
        <v>208.65000000000003</v>
      </c>
      <c r="G22" s="157" t="s">
        <v>152</v>
      </c>
      <c r="H22" s="157" t="s">
        <v>101</v>
      </c>
      <c r="I22" s="157" t="s">
        <v>101</v>
      </c>
      <c r="J22" s="158" t="s">
        <v>101</v>
      </c>
      <c r="K22" s="159">
        <f>F22</f>
        <v>208.65000000000003</v>
      </c>
      <c r="P22" s="160"/>
    </row>
    <row r="23" spans="1:16" ht="20.25" customHeight="1" thickBot="1" x14ac:dyDescent="0.25">
      <c r="A23" s="161" t="s">
        <v>157</v>
      </c>
      <c r="B23" s="162" t="s">
        <v>101</v>
      </c>
      <c r="C23" s="163"/>
      <c r="D23" s="164"/>
      <c r="E23" s="165"/>
      <c r="F23" s="165"/>
      <c r="G23" s="163"/>
      <c r="H23" s="163" t="s">
        <v>101</v>
      </c>
      <c r="I23" s="163" t="s">
        <v>101</v>
      </c>
      <c r="J23" s="166" t="s">
        <v>101</v>
      </c>
      <c r="K23" s="167">
        <f>F23</f>
        <v>0</v>
      </c>
      <c r="M23" s="168"/>
    </row>
    <row r="24" spans="1:16" ht="20.25" customHeight="1" thickBot="1" x14ac:dyDescent="0.25">
      <c r="A24" s="169" t="s">
        <v>158</v>
      </c>
      <c r="B24" s="170" t="s">
        <v>101</v>
      </c>
      <c r="C24" s="171" t="s">
        <v>101</v>
      </c>
      <c r="D24" s="172">
        <f>SUM(D12:D23)</f>
        <v>979.52326932550181</v>
      </c>
      <c r="E24" s="173">
        <f>SUM(E12:E23)</f>
        <v>2307.3263999999999</v>
      </c>
      <c r="F24" s="174" t="s">
        <v>101</v>
      </c>
      <c r="G24" s="175" t="s">
        <v>101</v>
      </c>
      <c r="H24" s="175" t="s">
        <v>101</v>
      </c>
      <c r="I24" s="175" t="s">
        <v>101</v>
      </c>
      <c r="J24" s="176" t="s">
        <v>101</v>
      </c>
      <c r="K24" s="177" t="s">
        <v>101</v>
      </c>
    </row>
    <row r="25" spans="1:16" ht="15" customHeight="1" x14ac:dyDescent="0.2">
      <c r="A25" s="178"/>
      <c r="B25" s="179"/>
      <c r="C25" s="179"/>
      <c r="D25" s="180"/>
      <c r="E25" s="181"/>
      <c r="F25" s="182"/>
      <c r="G25" s="182"/>
      <c r="H25" s="182"/>
      <c r="I25" s="183"/>
      <c r="J25" s="183"/>
      <c r="K25" s="183"/>
    </row>
    <row r="26" spans="1:16" ht="57" x14ac:dyDescent="0.2">
      <c r="A26" s="184"/>
      <c r="B26" s="185" t="s">
        <v>159</v>
      </c>
      <c r="C26" s="186"/>
      <c r="D26" s="187"/>
      <c r="E26" s="185" t="s">
        <v>160</v>
      </c>
      <c r="F26" s="188">
        <f>F15/F12</f>
        <v>0.28971962616822433</v>
      </c>
      <c r="G26" s="189"/>
      <c r="H26" s="190"/>
      <c r="I26" s="185" t="s">
        <v>161</v>
      </c>
      <c r="J26" s="191"/>
      <c r="K26" s="190"/>
    </row>
    <row r="27" spans="1:16" ht="15" customHeight="1" x14ac:dyDescent="0.2">
      <c r="A27" s="192"/>
      <c r="B27" s="193"/>
      <c r="C27" s="189"/>
      <c r="D27" s="194"/>
      <c r="E27" s="195"/>
      <c r="F27" s="195"/>
      <c r="G27" s="195"/>
      <c r="H27" s="196"/>
      <c r="I27" s="193"/>
      <c r="J27" s="97"/>
      <c r="K27" s="190"/>
    </row>
    <row r="28" spans="1:16" ht="57" x14ac:dyDescent="0.2">
      <c r="A28" s="192"/>
      <c r="B28" s="185" t="s">
        <v>162</v>
      </c>
      <c r="C28" s="188"/>
      <c r="D28" s="194"/>
      <c r="E28" s="185" t="s">
        <v>163</v>
      </c>
      <c r="F28" s="188">
        <f>(F15+C30/1000)/F12</f>
        <v>0.28971962616822433</v>
      </c>
      <c r="G28" s="189"/>
      <c r="H28" s="196"/>
      <c r="I28" s="185" t="s">
        <v>164</v>
      </c>
      <c r="J28" s="191"/>
      <c r="K28" s="190"/>
    </row>
    <row r="29" spans="1:16" ht="15" customHeight="1" x14ac:dyDescent="0.2">
      <c r="A29" s="192"/>
      <c r="B29" s="193"/>
      <c r="C29" s="197"/>
      <c r="D29" s="194"/>
      <c r="E29" s="198"/>
      <c r="F29" s="196"/>
      <c r="G29" s="196"/>
      <c r="H29" s="196"/>
      <c r="I29" s="193"/>
      <c r="J29" s="97"/>
      <c r="K29" s="190"/>
    </row>
    <row r="30" spans="1:16" ht="57" x14ac:dyDescent="0.2">
      <c r="A30" s="192"/>
      <c r="B30" s="185" t="s">
        <v>165</v>
      </c>
      <c r="C30" s="199"/>
      <c r="D30" s="194"/>
      <c r="E30" s="185" t="s">
        <v>166</v>
      </c>
      <c r="F30" s="200"/>
      <c r="G30" s="201"/>
      <c r="H30" s="196"/>
      <c r="I30" s="185" t="s">
        <v>167</v>
      </c>
      <c r="J30" s="191"/>
      <c r="K30" s="190"/>
    </row>
    <row r="31" spans="1:16" ht="15" customHeight="1" thickBot="1" x14ac:dyDescent="0.25">
      <c r="A31" s="192"/>
      <c r="B31" s="193"/>
      <c r="C31" s="193"/>
      <c r="D31" s="194"/>
      <c r="E31" s="198"/>
      <c r="F31" s="196"/>
      <c r="G31" s="196"/>
      <c r="H31" s="196"/>
      <c r="I31" s="190"/>
      <c r="J31" s="97"/>
      <c r="K31" s="97"/>
    </row>
    <row r="32" spans="1:16" ht="14.25" customHeight="1" thickBot="1" x14ac:dyDescent="0.25">
      <c r="A32" s="118"/>
      <c r="B32" s="618" t="s">
        <v>62</v>
      </c>
      <c r="C32" s="621"/>
      <c r="D32" s="622" t="s">
        <v>168</v>
      </c>
      <c r="E32" s="623"/>
      <c r="F32" s="623"/>
      <c r="G32" s="616" t="s">
        <v>169</v>
      </c>
      <c r="H32" s="617"/>
      <c r="I32" s="617"/>
      <c r="J32" s="624"/>
      <c r="K32" s="97"/>
    </row>
    <row r="33" spans="1:20" ht="18" customHeight="1" thickBot="1" x14ac:dyDescent="0.25">
      <c r="A33" s="118"/>
      <c r="B33" s="202" t="s">
        <v>170</v>
      </c>
      <c r="C33" s="203" t="s">
        <v>171</v>
      </c>
      <c r="D33" s="616" t="s">
        <v>172</v>
      </c>
      <c r="E33" s="617"/>
      <c r="F33" s="204" t="s">
        <v>171</v>
      </c>
      <c r="G33" s="618" t="s">
        <v>172</v>
      </c>
      <c r="H33" s="619"/>
      <c r="I33" s="620"/>
      <c r="J33" s="205" t="s">
        <v>171</v>
      </c>
      <c r="K33" s="97"/>
    </row>
    <row r="34" spans="1:20" ht="18" customHeight="1" x14ac:dyDescent="0.2">
      <c r="A34" s="206"/>
      <c r="B34" s="207" t="s">
        <v>173</v>
      </c>
      <c r="C34" s="208"/>
      <c r="D34" s="625" t="s">
        <v>174</v>
      </c>
      <c r="E34" s="626"/>
      <c r="F34" s="209"/>
      <c r="G34" s="627" t="s">
        <v>175</v>
      </c>
      <c r="H34" s="628"/>
      <c r="I34" s="628"/>
      <c r="J34" s="210"/>
      <c r="K34" s="97"/>
    </row>
    <row r="35" spans="1:20" ht="18" customHeight="1" x14ac:dyDescent="0.2">
      <c r="A35" s="206"/>
      <c r="B35" s="211">
        <v>2.0833333333333332E-2</v>
      </c>
      <c r="C35" s="212"/>
      <c r="D35" s="629" t="s">
        <v>176</v>
      </c>
      <c r="E35" s="630"/>
      <c r="F35" s="213"/>
      <c r="G35" s="631" t="s">
        <v>177</v>
      </c>
      <c r="H35" s="632"/>
      <c r="I35" s="632"/>
      <c r="J35" s="214"/>
      <c r="K35" s="97"/>
    </row>
    <row r="36" spans="1:20" ht="18" customHeight="1" x14ac:dyDescent="0.2">
      <c r="A36" s="206"/>
      <c r="B36" s="211">
        <v>8.3333333333333329E-2</v>
      </c>
      <c r="C36" s="212"/>
      <c r="D36" s="629" t="s">
        <v>178</v>
      </c>
      <c r="E36" s="630"/>
      <c r="F36" s="215"/>
      <c r="G36" s="631" t="s">
        <v>177</v>
      </c>
      <c r="H36" s="632"/>
      <c r="I36" s="632"/>
      <c r="J36" s="214"/>
      <c r="K36" s="97"/>
    </row>
    <row r="37" spans="1:20" ht="18" customHeight="1" x14ac:dyDescent="0.2">
      <c r="A37" s="118"/>
      <c r="B37" s="216">
        <v>3</v>
      </c>
      <c r="C37" s="212"/>
      <c r="D37" s="629" t="s">
        <v>179</v>
      </c>
      <c r="E37" s="630"/>
      <c r="F37" s="215"/>
      <c r="G37" s="631" t="s">
        <v>177</v>
      </c>
      <c r="H37" s="632"/>
      <c r="I37" s="632"/>
      <c r="J37" s="214"/>
      <c r="K37" s="97"/>
    </row>
    <row r="38" spans="1:20" ht="18" customHeight="1" x14ac:dyDescent="0.2">
      <c r="A38" s="118"/>
      <c r="B38" s="216">
        <v>4</v>
      </c>
      <c r="C38" s="212"/>
      <c r="D38" s="629" t="s">
        <v>175</v>
      </c>
      <c r="E38" s="630"/>
      <c r="F38" s="215"/>
      <c r="G38" s="631" t="s">
        <v>177</v>
      </c>
      <c r="H38" s="632"/>
      <c r="I38" s="632"/>
      <c r="J38" s="217"/>
      <c r="K38" s="97"/>
      <c r="L38" s="97">
        <v>15.38</v>
      </c>
    </row>
    <row r="39" spans="1:20" ht="18" customHeight="1" thickBot="1" x14ac:dyDescent="0.25">
      <c r="A39" s="192"/>
      <c r="B39" s="202">
        <v>5</v>
      </c>
      <c r="C39" s="218"/>
      <c r="D39" s="642" t="s">
        <v>180</v>
      </c>
      <c r="E39" s="643"/>
      <c r="F39" s="219"/>
      <c r="G39" s="644" t="s">
        <v>177</v>
      </c>
      <c r="H39" s="645"/>
      <c r="I39" s="645"/>
      <c r="J39" s="220"/>
      <c r="K39" s="97"/>
    </row>
    <row r="40" spans="1:20" ht="18" customHeight="1" x14ac:dyDescent="0.2">
      <c r="A40" s="192"/>
      <c r="B40" s="221"/>
      <c r="C40" s="222"/>
      <c r="D40" s="646"/>
      <c r="E40" s="646"/>
      <c r="F40" s="222"/>
      <c r="G40" s="647"/>
      <c r="H40" s="647"/>
      <c r="I40" s="647"/>
      <c r="J40" s="223"/>
      <c r="K40" s="97"/>
    </row>
    <row r="41" spans="1:20" ht="18" customHeight="1" x14ac:dyDescent="0.2">
      <c r="A41" s="192"/>
      <c r="B41" s="221"/>
      <c r="C41" s="222"/>
      <c r="D41" s="646"/>
      <c r="E41" s="646"/>
      <c r="F41" s="222"/>
      <c r="G41" s="647"/>
      <c r="H41" s="647"/>
      <c r="I41" s="647"/>
      <c r="J41" s="223"/>
      <c r="K41" s="97"/>
    </row>
    <row r="42" spans="1:20" ht="18" customHeight="1" x14ac:dyDescent="0.2">
      <c r="A42" s="192"/>
      <c r="B42" s="221"/>
      <c r="C42" s="222"/>
      <c r="D42" s="646"/>
      <c r="E42" s="646"/>
      <c r="F42" s="222"/>
      <c r="G42" s="647"/>
      <c r="H42" s="647"/>
      <c r="I42" s="647"/>
      <c r="J42" s="223"/>
      <c r="K42" s="97"/>
    </row>
    <row r="43" spans="1:20" ht="12" customHeight="1" x14ac:dyDescent="0.2">
      <c r="A43" s="192"/>
      <c r="B43" s="221"/>
      <c r="C43" s="222"/>
      <c r="D43" s="193"/>
      <c r="E43" s="193"/>
      <c r="F43" s="222"/>
      <c r="G43" s="97"/>
      <c r="H43" s="221"/>
      <c r="I43" s="222"/>
      <c r="J43" s="223"/>
      <c r="K43" s="97"/>
    </row>
    <row r="44" spans="1:20" ht="15" customHeight="1" thickBot="1" x14ac:dyDescent="0.25">
      <c r="A44" s="192"/>
      <c r="B44" s="224"/>
      <c r="C44" s="193"/>
      <c r="D44" s="190"/>
      <c r="E44" s="225"/>
      <c r="F44" s="221"/>
      <c r="G44" s="221"/>
      <c r="H44" s="221"/>
      <c r="I44" s="190"/>
      <c r="J44" s="190"/>
      <c r="K44" s="190"/>
      <c r="R44" s="29"/>
      <c r="S44" s="29"/>
      <c r="T44" s="29"/>
    </row>
    <row r="45" spans="1:20" ht="15" customHeight="1" thickBot="1" x14ac:dyDescent="0.25">
      <c r="A45" s="226"/>
      <c r="B45" s="648" t="s">
        <v>181</v>
      </c>
      <c r="C45" s="649"/>
      <c r="D45" s="618" t="s">
        <v>182</v>
      </c>
      <c r="E45" s="619"/>
      <c r="F45" s="621"/>
      <c r="G45" s="221"/>
      <c r="H45" s="650" t="s">
        <v>183</v>
      </c>
      <c r="I45" s="651"/>
      <c r="J45" s="652"/>
      <c r="K45" s="190"/>
      <c r="R45" s="29"/>
      <c r="S45" s="29"/>
      <c r="T45" s="29"/>
    </row>
    <row r="46" spans="1:20" ht="18" customHeight="1" thickBot="1" x14ac:dyDescent="0.25">
      <c r="A46" s="226"/>
      <c r="B46" s="202" t="s">
        <v>184</v>
      </c>
      <c r="C46" s="227" t="s">
        <v>171</v>
      </c>
      <c r="D46" s="202" t="s">
        <v>184</v>
      </c>
      <c r="E46" s="228" t="s">
        <v>171</v>
      </c>
      <c r="F46" s="203" t="s">
        <v>185</v>
      </c>
      <c r="G46" s="221"/>
      <c r="H46" s="202" t="s">
        <v>184</v>
      </c>
      <c r="I46" s="228" t="s">
        <v>171</v>
      </c>
      <c r="J46" s="203" t="s">
        <v>185</v>
      </c>
      <c r="K46" s="190"/>
      <c r="R46" s="29"/>
      <c r="S46" s="29"/>
      <c r="T46" s="29"/>
    </row>
    <row r="47" spans="1:20" ht="18" customHeight="1" x14ac:dyDescent="0.2">
      <c r="A47" s="226"/>
      <c r="B47" s="216">
        <v>7</v>
      </c>
      <c r="C47" s="229"/>
      <c r="D47" s="216">
        <v>7</v>
      </c>
      <c r="E47" s="230"/>
      <c r="F47" s="231"/>
      <c r="G47" s="222"/>
      <c r="H47" s="207">
        <v>1</v>
      </c>
      <c r="I47" s="232"/>
      <c r="J47" s="233"/>
      <c r="K47" s="190"/>
      <c r="R47" s="29"/>
      <c r="S47" s="29"/>
      <c r="T47" s="29"/>
    </row>
    <row r="48" spans="1:20" ht="18" customHeight="1" x14ac:dyDescent="0.2">
      <c r="A48" s="234"/>
      <c r="B48" s="216">
        <v>14</v>
      </c>
      <c r="C48" s="214"/>
      <c r="D48" s="216">
        <v>14</v>
      </c>
      <c r="E48" s="230"/>
      <c r="F48" s="231"/>
      <c r="G48" s="222"/>
      <c r="H48" s="216">
        <v>3</v>
      </c>
      <c r="I48" s="235"/>
      <c r="J48" s="231"/>
      <c r="K48" s="190"/>
      <c r="R48" s="29"/>
      <c r="S48" s="29"/>
      <c r="T48" s="29"/>
    </row>
    <row r="49" spans="1:20" ht="18" customHeight="1" x14ac:dyDescent="0.2">
      <c r="A49" s="234"/>
      <c r="B49" s="216">
        <v>28</v>
      </c>
      <c r="C49" s="214"/>
      <c r="D49" s="216">
        <v>28</v>
      </c>
      <c r="E49" s="230"/>
      <c r="F49" s="231"/>
      <c r="G49" s="222"/>
      <c r="H49" s="216">
        <v>7</v>
      </c>
      <c r="I49" s="235"/>
      <c r="J49" s="231"/>
      <c r="K49" s="190"/>
      <c r="R49" s="29"/>
      <c r="S49" s="29"/>
      <c r="T49" s="29"/>
    </row>
    <row r="50" spans="1:20" ht="18" customHeight="1" thickBot="1" x14ac:dyDescent="0.25">
      <c r="A50" s="226"/>
      <c r="B50" s="236" t="s">
        <v>186</v>
      </c>
      <c r="C50" s="237"/>
      <c r="D50" s="236" t="s">
        <v>186</v>
      </c>
      <c r="E50" s="238"/>
      <c r="F50" s="239"/>
      <c r="G50" s="222"/>
      <c r="H50" s="216">
        <v>14</v>
      </c>
      <c r="I50" s="235"/>
      <c r="J50" s="231"/>
      <c r="K50" s="190"/>
    </row>
    <row r="51" spans="1:20" ht="18" customHeight="1" x14ac:dyDescent="0.2">
      <c r="A51" s="118"/>
      <c r="B51" s="221"/>
      <c r="C51" s="222"/>
      <c r="D51" s="193"/>
      <c r="E51" s="193"/>
      <c r="F51" s="222"/>
      <c r="G51" s="222"/>
      <c r="H51" s="216">
        <v>28</v>
      </c>
      <c r="I51" s="235"/>
      <c r="J51" s="231"/>
      <c r="K51" s="190"/>
    </row>
    <row r="52" spans="1:20" ht="18" customHeight="1" thickBot="1" x14ac:dyDescent="0.25">
      <c r="A52" s="118"/>
      <c r="B52" s="221"/>
      <c r="C52" s="222"/>
      <c r="D52" s="193"/>
      <c r="E52" s="193"/>
      <c r="F52" s="222"/>
      <c r="G52" s="222"/>
      <c r="H52" s="236" t="s">
        <v>186</v>
      </c>
      <c r="I52" s="238"/>
      <c r="J52" s="239"/>
      <c r="K52" s="190"/>
    </row>
    <row r="53" spans="1:20" ht="18" customHeight="1" x14ac:dyDescent="0.2">
      <c r="A53" s="118"/>
      <c r="B53" s="221"/>
      <c r="C53" s="222"/>
      <c r="D53" s="193"/>
      <c r="E53" s="193"/>
      <c r="F53" s="222"/>
      <c r="G53" s="222"/>
      <c r="H53" s="221"/>
      <c r="I53" s="222"/>
      <c r="J53" s="223"/>
      <c r="K53" s="190"/>
    </row>
    <row r="54" spans="1:20" ht="12" customHeight="1" x14ac:dyDescent="0.2">
      <c r="A54" s="118"/>
      <c r="B54" s="221"/>
      <c r="C54" s="222"/>
      <c r="D54" s="193"/>
      <c r="E54" s="193"/>
      <c r="F54" s="222"/>
      <c r="G54" s="222"/>
      <c r="H54" s="221"/>
      <c r="I54" s="222"/>
      <c r="J54" s="223"/>
      <c r="K54" s="190"/>
    </row>
    <row r="55" spans="1:20" ht="12.75" customHeight="1" thickBot="1" x14ac:dyDescent="0.25">
      <c r="A55" s="240"/>
      <c r="B55" s="125"/>
      <c r="C55" s="125"/>
      <c r="D55" s="125"/>
      <c r="E55" s="125"/>
      <c r="F55" s="125"/>
      <c r="G55" s="125"/>
      <c r="H55" s="125"/>
      <c r="I55" s="125"/>
      <c r="J55" s="125"/>
      <c r="K55" s="241"/>
    </row>
    <row r="56" spans="1:20" ht="12.75" customHeight="1" x14ac:dyDescent="0.2">
      <c r="A56" s="633" t="s">
        <v>187</v>
      </c>
      <c r="B56" s="634"/>
      <c r="C56" s="634"/>
      <c r="D56" s="634"/>
      <c r="E56" s="634"/>
      <c r="F56" s="634"/>
      <c r="G56" s="634"/>
      <c r="H56" s="634"/>
      <c r="I56" s="634"/>
      <c r="J56" s="634"/>
      <c r="K56" s="635"/>
    </row>
    <row r="57" spans="1:20" ht="12.75" customHeight="1" x14ac:dyDescent="0.2">
      <c r="A57" s="636"/>
      <c r="B57" s="637"/>
      <c r="C57" s="637"/>
      <c r="D57" s="637"/>
      <c r="E57" s="637"/>
      <c r="F57" s="637"/>
      <c r="G57" s="637"/>
      <c r="H57" s="637"/>
      <c r="I57" s="637"/>
      <c r="J57" s="637"/>
      <c r="K57" s="638"/>
    </row>
    <row r="58" spans="1:20" ht="12.75" customHeight="1" x14ac:dyDescent="0.2">
      <c r="A58" s="636"/>
      <c r="B58" s="637"/>
      <c r="C58" s="637"/>
      <c r="D58" s="637"/>
      <c r="E58" s="637"/>
      <c r="F58" s="637"/>
      <c r="G58" s="637"/>
      <c r="H58" s="637"/>
      <c r="I58" s="637"/>
      <c r="J58" s="637"/>
      <c r="K58" s="638"/>
    </row>
    <row r="59" spans="1:20" ht="12.75" customHeight="1" thickBot="1" x14ac:dyDescent="0.25">
      <c r="A59" s="639"/>
      <c r="B59" s="640"/>
      <c r="C59" s="640"/>
      <c r="D59" s="640"/>
      <c r="E59" s="640"/>
      <c r="F59" s="640"/>
      <c r="G59" s="640"/>
      <c r="H59" s="640"/>
      <c r="I59" s="640"/>
      <c r="J59" s="640"/>
      <c r="K59" s="641"/>
    </row>
    <row r="60" spans="1:20" ht="12.75" customHeight="1" x14ac:dyDescent="0.2">
      <c r="A60" s="242" t="s">
        <v>188</v>
      </c>
      <c r="B60" s="243"/>
      <c r="C60" s="243"/>
      <c r="D60" s="243"/>
      <c r="E60" s="243"/>
      <c r="F60" s="243"/>
      <c r="G60" s="243"/>
      <c r="H60" s="243"/>
      <c r="I60" s="243"/>
      <c r="J60" s="243"/>
      <c r="K60" s="243"/>
    </row>
    <row r="61" spans="1:20" ht="12.75" customHeight="1" x14ac:dyDescent="0.2">
      <c r="A61" s="656"/>
      <c r="B61" s="657"/>
      <c r="C61" s="657"/>
      <c r="D61" s="657"/>
      <c r="E61" s="657"/>
      <c r="F61" s="657"/>
      <c r="G61" s="657"/>
      <c r="H61" s="657"/>
      <c r="I61" s="657"/>
      <c r="J61" s="657"/>
      <c r="K61" s="658"/>
    </row>
    <row r="62" spans="1:20" ht="12.75" customHeight="1" x14ac:dyDescent="0.2">
      <c r="A62" s="656" t="s">
        <v>189</v>
      </c>
      <c r="B62" s="657"/>
      <c r="C62" s="657"/>
      <c r="D62" s="657"/>
      <c r="E62" s="657"/>
      <c r="F62" s="657"/>
      <c r="G62" s="657"/>
      <c r="H62" s="657"/>
      <c r="I62" s="657"/>
      <c r="J62" s="657"/>
      <c r="K62" s="658"/>
    </row>
    <row r="63" spans="1:20" ht="12.75" customHeight="1" x14ac:dyDescent="0.2">
      <c r="A63" s="656" t="s">
        <v>189</v>
      </c>
      <c r="B63" s="657"/>
      <c r="C63" s="657"/>
      <c r="D63" s="657"/>
      <c r="E63" s="657"/>
      <c r="F63" s="657"/>
      <c r="G63" s="657"/>
      <c r="H63" s="657"/>
      <c r="I63" s="657"/>
      <c r="J63" s="657"/>
      <c r="K63" s="658"/>
    </row>
    <row r="64" spans="1:20" ht="12.75" customHeight="1" thickBot="1" x14ac:dyDescent="0.25">
      <c r="A64" s="659" t="s">
        <v>189</v>
      </c>
      <c r="B64" s="660"/>
      <c r="C64" s="660"/>
      <c r="D64" s="660"/>
      <c r="E64" s="660"/>
      <c r="F64" s="660"/>
      <c r="G64" s="660"/>
      <c r="H64" s="660"/>
      <c r="I64" s="660"/>
      <c r="J64" s="660"/>
      <c r="K64" s="661"/>
    </row>
    <row r="65" spans="1:11" ht="33" customHeight="1" x14ac:dyDescent="0.2">
      <c r="A65" s="244"/>
      <c r="B65" s="244"/>
      <c r="C65" s="244"/>
      <c r="D65" s="244"/>
      <c r="E65" s="244"/>
      <c r="F65" s="244"/>
      <c r="G65" s="244"/>
      <c r="H65" s="244"/>
      <c r="I65" s="244"/>
      <c r="J65" s="244"/>
      <c r="K65" s="244"/>
    </row>
    <row r="66" spans="1:11" ht="19.5" thickBot="1" x14ac:dyDescent="0.35">
      <c r="B66" s="245" t="s">
        <v>190</v>
      </c>
      <c r="C66" s="662"/>
      <c r="D66" s="662"/>
      <c r="E66" s="662"/>
      <c r="F66" s="245" t="s">
        <v>191</v>
      </c>
      <c r="G66" s="662"/>
      <c r="H66" s="662"/>
      <c r="I66" s="662"/>
      <c r="J66" s="662"/>
      <c r="K66" s="246"/>
    </row>
    <row r="67" spans="1:11" ht="12.75" customHeight="1" x14ac:dyDescent="0.2">
      <c r="A67" s="244"/>
      <c r="B67" s="246"/>
      <c r="C67" s="653" t="s">
        <v>192</v>
      </c>
      <c r="D67" s="653"/>
      <c r="E67" s="653"/>
      <c r="F67" s="244"/>
      <c r="G67" s="654" t="s">
        <v>193</v>
      </c>
      <c r="H67" s="654"/>
      <c r="I67" s="654"/>
      <c r="J67" s="654"/>
      <c r="K67" s="246"/>
    </row>
    <row r="68" spans="1:11" ht="15.75" x14ac:dyDescent="0.2">
      <c r="A68" s="247"/>
      <c r="B68" s="246"/>
      <c r="C68" s="655" t="s">
        <v>194</v>
      </c>
      <c r="D68" s="655"/>
      <c r="E68" s="655"/>
      <c r="F68" s="247"/>
      <c r="G68" s="655" t="s">
        <v>195</v>
      </c>
      <c r="H68" s="655"/>
      <c r="I68" s="655"/>
      <c r="J68" s="655"/>
      <c r="K68" s="246"/>
    </row>
    <row r="69" spans="1:11" ht="20.25" x14ac:dyDescent="0.3">
      <c r="K69" s="248"/>
    </row>
  </sheetData>
  <mergeCells count="51">
    <mergeCell ref="C67:E67"/>
    <mergeCell ref="G67:J67"/>
    <mergeCell ref="C68:E68"/>
    <mergeCell ref="G68:J68"/>
    <mergeCell ref="A61:K61"/>
    <mergeCell ref="A62:K62"/>
    <mergeCell ref="A63:K63"/>
    <mergeCell ref="A64:K64"/>
    <mergeCell ref="C66:E66"/>
    <mergeCell ref="G66:J66"/>
    <mergeCell ref="D37:E37"/>
    <mergeCell ref="G37:I37"/>
    <mergeCell ref="D38:E38"/>
    <mergeCell ref="G38:I38"/>
    <mergeCell ref="A56:K59"/>
    <mergeCell ref="D39:E39"/>
    <mergeCell ref="G39:I39"/>
    <mergeCell ref="D40:E40"/>
    <mergeCell ref="G40:I40"/>
    <mergeCell ref="D41:E41"/>
    <mergeCell ref="G41:I41"/>
    <mergeCell ref="D42:E42"/>
    <mergeCell ref="G42:I42"/>
    <mergeCell ref="B45:C45"/>
    <mergeCell ref="D45:F45"/>
    <mergeCell ref="H45:J45"/>
    <mergeCell ref="D34:E34"/>
    <mergeCell ref="G34:I34"/>
    <mergeCell ref="D35:E35"/>
    <mergeCell ref="G35:I35"/>
    <mergeCell ref="D36:E36"/>
    <mergeCell ref="G36:I36"/>
    <mergeCell ref="A10:A11"/>
    <mergeCell ref="B10:B11"/>
    <mergeCell ref="G10:G11"/>
    <mergeCell ref="D33:E33"/>
    <mergeCell ref="G33:I33"/>
    <mergeCell ref="B32:C32"/>
    <mergeCell ref="D32:F32"/>
    <mergeCell ref="G32:J32"/>
    <mergeCell ref="B6:K6"/>
    <mergeCell ref="H7:I8"/>
    <mergeCell ref="B1:D4"/>
    <mergeCell ref="J1:K1"/>
    <mergeCell ref="E2:F2"/>
    <mergeCell ref="G2:I2"/>
    <mergeCell ref="J2:K2"/>
    <mergeCell ref="E3:F3"/>
    <mergeCell ref="G3:I3"/>
    <mergeCell ref="J3:K3"/>
    <mergeCell ref="J4:K4"/>
  </mergeCells>
  <printOptions horizontalCentered="1" verticalCentered="1"/>
  <pageMargins left="0.5" right="0.25" top="0.5" bottom="0.22" header="0" footer="0"/>
  <pageSetup scale="53" orientation="portrait" horizontalDpi="12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9"/>
  <sheetViews>
    <sheetView workbookViewId="0">
      <selection activeCell="G7" sqref="G7"/>
    </sheetView>
  </sheetViews>
  <sheetFormatPr baseColWidth="10" defaultRowHeight="12.75" x14ac:dyDescent="0.2"/>
  <cols>
    <col min="1" max="2" width="7.85546875" style="29" customWidth="1"/>
    <col min="3" max="4" width="12.85546875" style="29" customWidth="1"/>
    <col min="5" max="246" width="11.42578125" style="29"/>
    <col min="247" max="247" width="13.85546875" style="29" customWidth="1"/>
    <col min="248" max="248" width="11.42578125" style="29"/>
    <col min="249" max="250" width="9.7109375" style="29" customWidth="1"/>
    <col min="251" max="502" width="11.42578125" style="29"/>
    <col min="503" max="503" width="13.85546875" style="29" customWidth="1"/>
    <col min="504" max="504" width="11.42578125" style="29"/>
    <col min="505" max="506" width="9.7109375" style="29" customWidth="1"/>
    <col min="507" max="758" width="11.42578125" style="29"/>
    <col min="759" max="759" width="13.85546875" style="29" customWidth="1"/>
    <col min="760" max="760" width="11.42578125" style="29"/>
    <col min="761" max="762" width="9.7109375" style="29" customWidth="1"/>
    <col min="763" max="1014" width="11.42578125" style="29"/>
    <col min="1015" max="1015" width="13.85546875" style="29" customWidth="1"/>
    <col min="1016" max="1016" width="11.42578125" style="29"/>
    <col min="1017" max="1018" width="9.7109375" style="29" customWidth="1"/>
    <col min="1019" max="1270" width="11.42578125" style="29"/>
    <col min="1271" max="1271" width="13.85546875" style="29" customWidth="1"/>
    <col min="1272" max="1272" width="11.42578125" style="29"/>
    <col min="1273" max="1274" width="9.7109375" style="29" customWidth="1"/>
    <col min="1275" max="1526" width="11.42578125" style="29"/>
    <col min="1527" max="1527" width="13.85546875" style="29" customWidth="1"/>
    <col min="1528" max="1528" width="11.42578125" style="29"/>
    <col min="1529" max="1530" width="9.7109375" style="29" customWidth="1"/>
    <col min="1531" max="1782" width="11.42578125" style="29"/>
    <col min="1783" max="1783" width="13.85546875" style="29" customWidth="1"/>
    <col min="1784" max="1784" width="11.42578125" style="29"/>
    <col min="1785" max="1786" width="9.7109375" style="29" customWidth="1"/>
    <col min="1787" max="2038" width="11.42578125" style="29"/>
    <col min="2039" max="2039" width="13.85546875" style="29" customWidth="1"/>
    <col min="2040" max="2040" width="11.42578125" style="29"/>
    <col min="2041" max="2042" width="9.7109375" style="29" customWidth="1"/>
    <col min="2043" max="2294" width="11.42578125" style="29"/>
    <col min="2295" max="2295" width="13.85546875" style="29" customWidth="1"/>
    <col min="2296" max="2296" width="11.42578125" style="29"/>
    <col min="2297" max="2298" width="9.7109375" style="29" customWidth="1"/>
    <col min="2299" max="2550" width="11.42578125" style="29"/>
    <col min="2551" max="2551" width="13.85546875" style="29" customWidth="1"/>
    <col min="2552" max="2552" width="11.42578125" style="29"/>
    <col min="2553" max="2554" width="9.7109375" style="29" customWidth="1"/>
    <col min="2555" max="2806" width="11.42578125" style="29"/>
    <col min="2807" max="2807" width="13.85546875" style="29" customWidth="1"/>
    <col min="2808" max="2808" width="11.42578125" style="29"/>
    <col min="2809" max="2810" width="9.7109375" style="29" customWidth="1"/>
    <col min="2811" max="3062" width="11.42578125" style="29"/>
    <col min="3063" max="3063" width="13.85546875" style="29" customWidth="1"/>
    <col min="3064" max="3064" width="11.42578125" style="29"/>
    <col min="3065" max="3066" width="9.7109375" style="29" customWidth="1"/>
    <col min="3067" max="3318" width="11.42578125" style="29"/>
    <col min="3319" max="3319" width="13.85546875" style="29" customWidth="1"/>
    <col min="3320" max="3320" width="11.42578125" style="29"/>
    <col min="3321" max="3322" width="9.7109375" style="29" customWidth="1"/>
    <col min="3323" max="3574" width="11.42578125" style="29"/>
    <col min="3575" max="3575" width="13.85546875" style="29" customWidth="1"/>
    <col min="3576" max="3576" width="11.42578125" style="29"/>
    <col min="3577" max="3578" width="9.7109375" style="29" customWidth="1"/>
    <col min="3579" max="3830" width="11.42578125" style="29"/>
    <col min="3831" max="3831" width="13.85546875" style="29" customWidth="1"/>
    <col min="3832" max="3832" width="11.42578125" style="29"/>
    <col min="3833" max="3834" width="9.7109375" style="29" customWidth="1"/>
    <col min="3835" max="4086" width="11.42578125" style="29"/>
    <col min="4087" max="4087" width="13.85546875" style="29" customWidth="1"/>
    <col min="4088" max="4088" width="11.42578125" style="29"/>
    <col min="4089" max="4090" width="9.7109375" style="29" customWidth="1"/>
    <col min="4091" max="4342" width="11.42578125" style="29"/>
    <col min="4343" max="4343" width="13.85546875" style="29" customWidth="1"/>
    <col min="4344" max="4344" width="11.42578125" style="29"/>
    <col min="4345" max="4346" width="9.7109375" style="29" customWidth="1"/>
    <col min="4347" max="4598" width="11.42578125" style="29"/>
    <col min="4599" max="4599" width="13.85546875" style="29" customWidth="1"/>
    <col min="4600" max="4600" width="11.42578125" style="29"/>
    <col min="4601" max="4602" width="9.7109375" style="29" customWidth="1"/>
    <col min="4603" max="4854" width="11.42578125" style="29"/>
    <col min="4855" max="4855" width="13.85546875" style="29" customWidth="1"/>
    <col min="4856" max="4856" width="11.42578125" style="29"/>
    <col min="4857" max="4858" width="9.7109375" style="29" customWidth="1"/>
    <col min="4859" max="5110" width="11.42578125" style="29"/>
    <col min="5111" max="5111" width="13.85546875" style="29" customWidth="1"/>
    <col min="5112" max="5112" width="11.42578125" style="29"/>
    <col min="5113" max="5114" width="9.7109375" style="29" customWidth="1"/>
    <col min="5115" max="5366" width="11.42578125" style="29"/>
    <col min="5367" max="5367" width="13.85546875" style="29" customWidth="1"/>
    <col min="5368" max="5368" width="11.42578125" style="29"/>
    <col min="5369" max="5370" width="9.7109375" style="29" customWidth="1"/>
    <col min="5371" max="5622" width="11.42578125" style="29"/>
    <col min="5623" max="5623" width="13.85546875" style="29" customWidth="1"/>
    <col min="5624" max="5624" width="11.42578125" style="29"/>
    <col min="5625" max="5626" width="9.7109375" style="29" customWidth="1"/>
    <col min="5627" max="5878" width="11.42578125" style="29"/>
    <col min="5879" max="5879" width="13.85546875" style="29" customWidth="1"/>
    <col min="5880" max="5880" width="11.42578125" style="29"/>
    <col min="5881" max="5882" width="9.7109375" style="29" customWidth="1"/>
    <col min="5883" max="6134" width="11.42578125" style="29"/>
    <col min="6135" max="6135" width="13.85546875" style="29" customWidth="1"/>
    <col min="6136" max="6136" width="11.42578125" style="29"/>
    <col min="6137" max="6138" width="9.7109375" style="29" customWidth="1"/>
    <col min="6139" max="6390" width="11.42578125" style="29"/>
    <col min="6391" max="6391" width="13.85546875" style="29" customWidth="1"/>
    <col min="6392" max="6392" width="11.42578125" style="29"/>
    <col min="6393" max="6394" width="9.7109375" style="29" customWidth="1"/>
    <col min="6395" max="6646" width="11.42578125" style="29"/>
    <col min="6647" max="6647" width="13.85546875" style="29" customWidth="1"/>
    <col min="6648" max="6648" width="11.42578125" style="29"/>
    <col min="6649" max="6650" width="9.7109375" style="29" customWidth="1"/>
    <col min="6651" max="6902" width="11.42578125" style="29"/>
    <col min="6903" max="6903" width="13.85546875" style="29" customWidth="1"/>
    <col min="6904" max="6904" width="11.42578125" style="29"/>
    <col min="6905" max="6906" width="9.7109375" style="29" customWidth="1"/>
    <col min="6907" max="7158" width="11.42578125" style="29"/>
    <col min="7159" max="7159" width="13.85546875" style="29" customWidth="1"/>
    <col min="7160" max="7160" width="11.42578125" style="29"/>
    <col min="7161" max="7162" width="9.7109375" style="29" customWidth="1"/>
    <col min="7163" max="7414" width="11.42578125" style="29"/>
    <col min="7415" max="7415" width="13.85546875" style="29" customWidth="1"/>
    <col min="7416" max="7416" width="11.42578125" style="29"/>
    <col min="7417" max="7418" width="9.7109375" style="29" customWidth="1"/>
    <col min="7419" max="7670" width="11.42578125" style="29"/>
    <col min="7671" max="7671" width="13.85546875" style="29" customWidth="1"/>
    <col min="7672" max="7672" width="11.42578125" style="29"/>
    <col min="7673" max="7674" width="9.7109375" style="29" customWidth="1"/>
    <col min="7675" max="7926" width="11.42578125" style="29"/>
    <col min="7927" max="7927" width="13.85546875" style="29" customWidth="1"/>
    <col min="7928" max="7928" width="11.42578125" style="29"/>
    <col min="7929" max="7930" width="9.7109375" style="29" customWidth="1"/>
    <col min="7931" max="8182" width="11.42578125" style="29"/>
    <col min="8183" max="8183" width="13.85546875" style="29" customWidth="1"/>
    <col min="8184" max="8184" width="11.42578125" style="29"/>
    <col min="8185" max="8186" width="9.7109375" style="29" customWidth="1"/>
    <col min="8187" max="8438" width="11.42578125" style="29"/>
    <col min="8439" max="8439" width="13.85546875" style="29" customWidth="1"/>
    <col min="8440" max="8440" width="11.42578125" style="29"/>
    <col min="8441" max="8442" width="9.7109375" style="29" customWidth="1"/>
    <col min="8443" max="8694" width="11.42578125" style="29"/>
    <col min="8695" max="8695" width="13.85546875" style="29" customWidth="1"/>
    <col min="8696" max="8696" width="11.42578125" style="29"/>
    <col min="8697" max="8698" width="9.7109375" style="29" customWidth="1"/>
    <col min="8699" max="8950" width="11.42578125" style="29"/>
    <col min="8951" max="8951" width="13.85546875" style="29" customWidth="1"/>
    <col min="8952" max="8952" width="11.42578125" style="29"/>
    <col min="8953" max="8954" width="9.7109375" style="29" customWidth="1"/>
    <col min="8955" max="9206" width="11.42578125" style="29"/>
    <col min="9207" max="9207" width="13.85546875" style="29" customWidth="1"/>
    <col min="9208" max="9208" width="11.42578125" style="29"/>
    <col min="9209" max="9210" width="9.7109375" style="29" customWidth="1"/>
    <col min="9211" max="9462" width="11.42578125" style="29"/>
    <col min="9463" max="9463" width="13.85546875" style="29" customWidth="1"/>
    <col min="9464" max="9464" width="11.42578125" style="29"/>
    <col min="9465" max="9466" width="9.7109375" style="29" customWidth="1"/>
    <col min="9467" max="9718" width="11.42578125" style="29"/>
    <col min="9719" max="9719" width="13.85546875" style="29" customWidth="1"/>
    <col min="9720" max="9720" width="11.42578125" style="29"/>
    <col min="9721" max="9722" width="9.7109375" style="29" customWidth="1"/>
    <col min="9723" max="9974" width="11.42578125" style="29"/>
    <col min="9975" max="9975" width="13.85546875" style="29" customWidth="1"/>
    <col min="9976" max="9976" width="11.42578125" style="29"/>
    <col min="9977" max="9978" width="9.7109375" style="29" customWidth="1"/>
    <col min="9979" max="10230" width="11.42578125" style="29"/>
    <col min="10231" max="10231" width="13.85546875" style="29" customWidth="1"/>
    <col min="10232" max="10232" width="11.42578125" style="29"/>
    <col min="10233" max="10234" width="9.7109375" style="29" customWidth="1"/>
    <col min="10235" max="10486" width="11.42578125" style="29"/>
    <col min="10487" max="10487" width="13.85546875" style="29" customWidth="1"/>
    <col min="10488" max="10488" width="11.42578125" style="29"/>
    <col min="10489" max="10490" width="9.7109375" style="29" customWidth="1"/>
    <col min="10491" max="10742" width="11.42578125" style="29"/>
    <col min="10743" max="10743" width="13.85546875" style="29" customWidth="1"/>
    <col min="10744" max="10744" width="11.42578125" style="29"/>
    <col min="10745" max="10746" width="9.7109375" style="29" customWidth="1"/>
    <col min="10747" max="10998" width="11.42578125" style="29"/>
    <col min="10999" max="10999" width="13.85546875" style="29" customWidth="1"/>
    <col min="11000" max="11000" width="11.42578125" style="29"/>
    <col min="11001" max="11002" width="9.7109375" style="29" customWidth="1"/>
    <col min="11003" max="11254" width="11.42578125" style="29"/>
    <col min="11255" max="11255" width="13.85546875" style="29" customWidth="1"/>
    <col min="11256" max="11256" width="11.42578125" style="29"/>
    <col min="11257" max="11258" width="9.7109375" style="29" customWidth="1"/>
    <col min="11259" max="11510" width="11.42578125" style="29"/>
    <col min="11511" max="11511" width="13.85546875" style="29" customWidth="1"/>
    <col min="11512" max="11512" width="11.42578125" style="29"/>
    <col min="11513" max="11514" width="9.7109375" style="29" customWidth="1"/>
    <col min="11515" max="11766" width="11.42578125" style="29"/>
    <col min="11767" max="11767" width="13.85546875" style="29" customWidth="1"/>
    <col min="11768" max="11768" width="11.42578125" style="29"/>
    <col min="11769" max="11770" width="9.7109375" style="29" customWidth="1"/>
    <col min="11771" max="12022" width="11.42578125" style="29"/>
    <col min="12023" max="12023" width="13.85546875" style="29" customWidth="1"/>
    <col min="12024" max="12024" width="11.42578125" style="29"/>
    <col min="12025" max="12026" width="9.7109375" style="29" customWidth="1"/>
    <col min="12027" max="12278" width="11.42578125" style="29"/>
    <col min="12279" max="12279" width="13.85546875" style="29" customWidth="1"/>
    <col min="12280" max="12280" width="11.42578125" style="29"/>
    <col min="12281" max="12282" width="9.7109375" style="29" customWidth="1"/>
    <col min="12283" max="12534" width="11.42578125" style="29"/>
    <col min="12535" max="12535" width="13.85546875" style="29" customWidth="1"/>
    <col min="12536" max="12536" width="11.42578125" style="29"/>
    <col min="12537" max="12538" width="9.7109375" style="29" customWidth="1"/>
    <col min="12539" max="12790" width="11.42578125" style="29"/>
    <col min="12791" max="12791" width="13.85546875" style="29" customWidth="1"/>
    <col min="12792" max="12792" width="11.42578125" style="29"/>
    <col min="12793" max="12794" width="9.7109375" style="29" customWidth="1"/>
    <col min="12795" max="13046" width="11.42578125" style="29"/>
    <col min="13047" max="13047" width="13.85546875" style="29" customWidth="1"/>
    <col min="13048" max="13048" width="11.42578125" style="29"/>
    <col min="13049" max="13050" width="9.7109375" style="29" customWidth="1"/>
    <col min="13051" max="13302" width="11.42578125" style="29"/>
    <col min="13303" max="13303" width="13.85546875" style="29" customWidth="1"/>
    <col min="13304" max="13304" width="11.42578125" style="29"/>
    <col min="13305" max="13306" width="9.7109375" style="29" customWidth="1"/>
    <col min="13307" max="13558" width="11.42578125" style="29"/>
    <col min="13559" max="13559" width="13.85546875" style="29" customWidth="1"/>
    <col min="13560" max="13560" width="11.42578125" style="29"/>
    <col min="13561" max="13562" width="9.7109375" style="29" customWidth="1"/>
    <col min="13563" max="13814" width="11.42578125" style="29"/>
    <col min="13815" max="13815" width="13.85546875" style="29" customWidth="1"/>
    <col min="13816" max="13816" width="11.42578125" style="29"/>
    <col min="13817" max="13818" width="9.7109375" style="29" customWidth="1"/>
    <col min="13819" max="14070" width="11.42578125" style="29"/>
    <col min="14071" max="14071" width="13.85546875" style="29" customWidth="1"/>
    <col min="14072" max="14072" width="11.42578125" style="29"/>
    <col min="14073" max="14074" width="9.7109375" style="29" customWidth="1"/>
    <col min="14075" max="14326" width="11.42578125" style="29"/>
    <col min="14327" max="14327" width="13.85546875" style="29" customWidth="1"/>
    <col min="14328" max="14328" width="11.42578125" style="29"/>
    <col min="14329" max="14330" width="9.7109375" style="29" customWidth="1"/>
    <col min="14331" max="14582" width="11.42578125" style="29"/>
    <col min="14583" max="14583" width="13.85546875" style="29" customWidth="1"/>
    <col min="14584" max="14584" width="11.42578125" style="29"/>
    <col min="14585" max="14586" width="9.7109375" style="29" customWidth="1"/>
    <col min="14587" max="14838" width="11.42578125" style="29"/>
    <col min="14839" max="14839" width="13.85546875" style="29" customWidth="1"/>
    <col min="14840" max="14840" width="11.42578125" style="29"/>
    <col min="14841" max="14842" width="9.7109375" style="29" customWidth="1"/>
    <col min="14843" max="15094" width="11.42578125" style="29"/>
    <col min="15095" max="15095" width="13.85546875" style="29" customWidth="1"/>
    <col min="15096" max="15096" width="11.42578125" style="29"/>
    <col min="15097" max="15098" width="9.7109375" style="29" customWidth="1"/>
    <col min="15099" max="15350" width="11.42578125" style="29"/>
    <col min="15351" max="15351" width="13.85546875" style="29" customWidth="1"/>
    <col min="15352" max="15352" width="11.42578125" style="29"/>
    <col min="15353" max="15354" width="9.7109375" style="29" customWidth="1"/>
    <col min="15355" max="15606" width="11.42578125" style="29"/>
    <col min="15607" max="15607" width="13.85546875" style="29" customWidth="1"/>
    <col min="15608" max="15608" width="11.42578125" style="29"/>
    <col min="15609" max="15610" width="9.7109375" style="29" customWidth="1"/>
    <col min="15611" max="15862" width="11.42578125" style="29"/>
    <col min="15863" max="15863" width="13.85546875" style="29" customWidth="1"/>
    <col min="15864" max="15864" width="11.42578125" style="29"/>
    <col min="15865" max="15866" width="9.7109375" style="29" customWidth="1"/>
    <col min="15867" max="16118" width="11.42578125" style="29"/>
    <col min="16119" max="16119" width="13.85546875" style="29" customWidth="1"/>
    <col min="16120" max="16120" width="11.42578125" style="29"/>
    <col min="16121" max="16122" width="9.7109375" style="29" customWidth="1"/>
    <col min="16123" max="16384" width="11.42578125" style="29"/>
  </cols>
  <sheetData>
    <row r="1" spans="1:7" x14ac:dyDescent="0.2">
      <c r="A1" s="27"/>
      <c r="B1" s="28"/>
      <c r="C1" s="687" t="s">
        <v>35</v>
      </c>
      <c r="D1" s="688"/>
      <c r="E1" s="688"/>
      <c r="F1" s="688"/>
      <c r="G1" s="689"/>
    </row>
    <row r="2" spans="1:7" ht="12.75" customHeight="1" x14ac:dyDescent="0.2">
      <c r="A2" s="30"/>
      <c r="B2" s="31"/>
      <c r="C2" s="501" t="s">
        <v>36</v>
      </c>
      <c r="D2" s="502"/>
      <c r="E2" s="502"/>
      <c r="F2" s="502"/>
      <c r="G2" s="503"/>
    </row>
    <row r="3" spans="1:7" x14ac:dyDescent="0.2">
      <c r="A3" s="30"/>
      <c r="B3" s="31"/>
      <c r="C3" s="690" t="s">
        <v>37</v>
      </c>
      <c r="D3" s="691"/>
      <c r="E3" s="691"/>
      <c r="F3" s="691"/>
      <c r="G3" s="692"/>
    </row>
    <row r="4" spans="1:7" ht="12.75" customHeight="1" x14ac:dyDescent="0.2">
      <c r="A4" s="30"/>
      <c r="B4" s="31"/>
      <c r="C4" s="693" t="e">
        <f>+#REF!</f>
        <v>#REF!</v>
      </c>
      <c r="D4" s="694"/>
      <c r="E4" s="694"/>
      <c r="F4" s="698" t="e">
        <f>+#REF!</f>
        <v>#REF!</v>
      </c>
      <c r="G4" s="699"/>
    </row>
    <row r="5" spans="1:7" ht="12.75" customHeight="1" x14ac:dyDescent="0.2">
      <c r="A5" s="32"/>
      <c r="B5" s="33"/>
      <c r="C5" s="695" t="e">
        <f>+#REF!</f>
        <v>#REF!</v>
      </c>
      <c r="D5" s="696"/>
      <c r="E5" s="696"/>
      <c r="F5" s="696"/>
      <c r="G5" s="697"/>
    </row>
    <row r="6" spans="1:7" x14ac:dyDescent="0.2">
      <c r="A6" s="31"/>
      <c r="B6" s="34"/>
      <c r="C6" s="31"/>
      <c r="D6" s="35"/>
      <c r="E6" s="35"/>
      <c r="F6" s="35"/>
      <c r="G6" s="36"/>
    </row>
    <row r="7" spans="1:7" x14ac:dyDescent="0.2">
      <c r="A7" s="37"/>
      <c r="B7" s="38"/>
      <c r="C7" s="37"/>
      <c r="D7" s="31"/>
      <c r="E7" s="31"/>
      <c r="F7" s="39"/>
      <c r="G7" s="40"/>
    </row>
    <row r="8" spans="1:7" x14ac:dyDescent="0.2">
      <c r="A8" s="682" t="s">
        <v>39</v>
      </c>
      <c r="B8" s="683"/>
      <c r="C8" s="683"/>
      <c r="D8" s="683"/>
      <c r="E8" s="683"/>
      <c r="F8" s="683"/>
      <c r="G8" s="684"/>
    </row>
    <row r="9" spans="1:7" x14ac:dyDescent="0.2">
      <c r="A9" s="685" t="s">
        <v>40</v>
      </c>
      <c r="B9" s="686"/>
      <c r="C9" s="686"/>
      <c r="D9" s="686"/>
      <c r="E9" s="84">
        <f>+'MR43 Accelguard HE'!M16</f>
        <v>46</v>
      </c>
      <c r="F9" s="84">
        <f>+'MR43 Accelguard HE'!M18</f>
        <v>54</v>
      </c>
      <c r="G9" s="85">
        <f>SUM(E9:F9)</f>
        <v>100</v>
      </c>
    </row>
    <row r="10" spans="1:7" ht="33.75" customHeight="1" x14ac:dyDescent="0.2">
      <c r="A10" s="678" t="s">
        <v>41</v>
      </c>
      <c r="B10" s="679"/>
      <c r="C10" s="680" t="s">
        <v>42</v>
      </c>
      <c r="D10" s="681"/>
      <c r="E10" s="674" t="s">
        <v>43</v>
      </c>
      <c r="F10" s="676" t="s">
        <v>44</v>
      </c>
      <c r="G10" s="672" t="s">
        <v>45</v>
      </c>
    </row>
    <row r="11" spans="1:7" ht="26.25" customHeight="1" x14ac:dyDescent="0.2">
      <c r="A11" s="86" t="s">
        <v>46</v>
      </c>
      <c r="B11" s="87" t="s">
        <v>47</v>
      </c>
      <c r="C11" s="88" t="s">
        <v>48</v>
      </c>
      <c r="D11" s="89" t="s">
        <v>49</v>
      </c>
      <c r="E11" s="675"/>
      <c r="F11" s="677"/>
      <c r="G11" s="673"/>
    </row>
    <row r="12" spans="1:7" x14ac:dyDescent="0.2">
      <c r="A12" s="41" t="s">
        <v>22</v>
      </c>
      <c r="B12" s="42">
        <v>25.4</v>
      </c>
      <c r="C12" s="43">
        <v>100</v>
      </c>
      <c r="D12" s="43">
        <v>100</v>
      </c>
      <c r="E12" s="44">
        <f>+'Grafica - dosificacion'!B15</f>
        <v>0</v>
      </c>
      <c r="F12" s="45">
        <f>+'Grafica - dosificacion'!C15</f>
        <v>0</v>
      </c>
      <c r="G12" s="46">
        <f>(+$E$9*E12+$F$9*F12)/100</f>
        <v>0</v>
      </c>
    </row>
    <row r="13" spans="1:7" x14ac:dyDescent="0.2">
      <c r="A13" s="41" t="s">
        <v>18</v>
      </c>
      <c r="B13" s="42">
        <v>19.100000000000001</v>
      </c>
      <c r="C13" s="43">
        <v>80</v>
      </c>
      <c r="D13" s="43">
        <v>88</v>
      </c>
      <c r="E13" s="44">
        <f>+'Grafica - dosificacion'!B16</f>
        <v>0</v>
      </c>
      <c r="F13" s="45">
        <f>+'Grafica - dosificacion'!C16</f>
        <v>0</v>
      </c>
      <c r="G13" s="46">
        <f t="shared" ref="G13:G21" si="0">(+$E$9*E13+$F$9*F13)/100</f>
        <v>0</v>
      </c>
    </row>
    <row r="14" spans="1:7" x14ac:dyDescent="0.2">
      <c r="A14" s="41" t="s">
        <v>21</v>
      </c>
      <c r="B14" s="42">
        <v>12.7</v>
      </c>
      <c r="C14" s="43">
        <v>64</v>
      </c>
      <c r="D14" s="251">
        <v>73.5</v>
      </c>
      <c r="E14" s="44">
        <f>+'Grafica - dosificacion'!B17</f>
        <v>0</v>
      </c>
      <c r="F14" s="45">
        <f>+'Grafica - dosificacion'!C17</f>
        <v>0</v>
      </c>
      <c r="G14" s="46">
        <f t="shared" si="0"/>
        <v>0</v>
      </c>
    </row>
    <row r="15" spans="1:7" x14ac:dyDescent="0.2">
      <c r="A15" s="47" t="s">
        <v>24</v>
      </c>
      <c r="B15" s="48">
        <v>9.52</v>
      </c>
      <c r="C15" s="49">
        <v>57</v>
      </c>
      <c r="D15" s="49">
        <v>70</v>
      </c>
      <c r="E15" s="44">
        <f>+'Grafica - dosificacion'!B18</f>
        <v>0</v>
      </c>
      <c r="F15" s="45">
        <f>+'Grafica - dosificacion'!C18</f>
        <v>0</v>
      </c>
      <c r="G15" s="46">
        <f t="shared" si="0"/>
        <v>0</v>
      </c>
    </row>
    <row r="16" spans="1:7" x14ac:dyDescent="0.2">
      <c r="A16" s="51" t="s">
        <v>50</v>
      </c>
      <c r="B16" s="48">
        <v>4.76</v>
      </c>
      <c r="C16" s="49">
        <v>40</v>
      </c>
      <c r="D16" s="49">
        <v>59</v>
      </c>
      <c r="E16" s="50">
        <f>+'Grafica - dosificacion'!B19</f>
        <v>0</v>
      </c>
      <c r="F16" s="45">
        <f>+'Grafica - dosificacion'!C19</f>
        <v>0</v>
      </c>
      <c r="G16" s="46">
        <f t="shared" si="0"/>
        <v>0</v>
      </c>
    </row>
    <row r="17" spans="1:7" x14ac:dyDescent="0.2">
      <c r="A17" s="51" t="s">
        <v>51</v>
      </c>
      <c r="B17" s="48">
        <v>2.4</v>
      </c>
      <c r="C17" s="49">
        <v>28</v>
      </c>
      <c r="D17" s="49">
        <v>46</v>
      </c>
      <c r="E17" s="50">
        <f>+'Grafica - dosificacion'!B20</f>
        <v>0</v>
      </c>
      <c r="F17" s="45">
        <f>+'Grafica - dosificacion'!C20</f>
        <v>0</v>
      </c>
      <c r="G17" s="46">
        <f t="shared" si="0"/>
        <v>0</v>
      </c>
    </row>
    <row r="18" spans="1:7" x14ac:dyDescent="0.2">
      <c r="A18" s="51" t="s">
        <v>52</v>
      </c>
      <c r="B18" s="48">
        <v>1.2</v>
      </c>
      <c r="C18" s="49">
        <v>19</v>
      </c>
      <c r="D18" s="49">
        <v>35</v>
      </c>
      <c r="E18" s="50">
        <f>+'Grafica - dosificacion'!B21</f>
        <v>0</v>
      </c>
      <c r="F18" s="45">
        <f>+'Grafica - dosificacion'!C21</f>
        <v>0</v>
      </c>
      <c r="G18" s="46">
        <f t="shared" si="0"/>
        <v>0</v>
      </c>
    </row>
    <row r="19" spans="1:7" x14ac:dyDescent="0.2">
      <c r="A19" s="51" t="s">
        <v>53</v>
      </c>
      <c r="B19" s="52">
        <v>0.59</v>
      </c>
      <c r="C19" s="49">
        <v>12</v>
      </c>
      <c r="D19" s="49">
        <v>24</v>
      </c>
      <c r="E19" s="50">
        <f>+'Grafica - dosificacion'!B22</f>
        <v>0</v>
      </c>
      <c r="F19" s="45">
        <f>+'Grafica - dosificacion'!C22</f>
        <v>0</v>
      </c>
      <c r="G19" s="46">
        <f t="shared" si="0"/>
        <v>0</v>
      </c>
    </row>
    <row r="20" spans="1:7" x14ac:dyDescent="0.2">
      <c r="A20" s="51" t="s">
        <v>54</v>
      </c>
      <c r="B20" s="48">
        <v>0.3</v>
      </c>
      <c r="C20" s="49">
        <v>8</v>
      </c>
      <c r="D20" s="49">
        <v>15</v>
      </c>
      <c r="E20" s="50">
        <f>+'Grafica - dosificacion'!B23</f>
        <v>0</v>
      </c>
      <c r="F20" s="45">
        <f>+'Grafica - dosificacion'!C23</f>
        <v>0</v>
      </c>
      <c r="G20" s="46">
        <f t="shared" si="0"/>
        <v>0</v>
      </c>
    </row>
    <row r="21" spans="1:7" x14ac:dyDescent="0.2">
      <c r="A21" s="51" t="s">
        <v>55</v>
      </c>
      <c r="B21" s="53">
        <v>0.15</v>
      </c>
      <c r="C21" s="49">
        <v>4</v>
      </c>
      <c r="D21" s="49">
        <v>8</v>
      </c>
      <c r="E21" s="50">
        <f>+'Grafica - dosificacion'!B24</f>
        <v>0</v>
      </c>
      <c r="F21" s="45">
        <f>+'Grafica - dosificacion'!C24</f>
        <v>0</v>
      </c>
      <c r="G21" s="46">
        <f t="shared" si="0"/>
        <v>0</v>
      </c>
    </row>
    <row r="22" spans="1:7" x14ac:dyDescent="0.2">
      <c r="A22" s="54"/>
      <c r="B22" s="55"/>
      <c r="C22" s="55"/>
      <c r="D22" s="55"/>
      <c r="E22" s="56"/>
      <c r="F22" s="56"/>
      <c r="G22" s="57"/>
    </row>
    <row r="23" spans="1:7" x14ac:dyDescent="0.2">
      <c r="A23" s="58"/>
      <c r="B23" s="31"/>
      <c r="C23" s="31"/>
      <c r="D23" s="31"/>
      <c r="E23" s="59"/>
      <c r="F23" s="31"/>
      <c r="G23" s="60"/>
    </row>
    <row r="24" spans="1:7" x14ac:dyDescent="0.2">
      <c r="A24" s="58"/>
      <c r="B24" s="31"/>
      <c r="C24" s="31"/>
      <c r="D24" s="31"/>
      <c r="E24" s="61"/>
      <c r="F24" s="31"/>
      <c r="G24" s="60"/>
    </row>
    <row r="25" spans="1:7" x14ac:dyDescent="0.2">
      <c r="A25" s="58"/>
      <c r="B25" s="31"/>
      <c r="C25" s="31"/>
      <c r="D25" s="31"/>
      <c r="E25" s="61"/>
      <c r="F25" s="31"/>
      <c r="G25" s="60"/>
    </row>
    <row r="26" spans="1:7" x14ac:dyDescent="0.2">
      <c r="A26" s="58"/>
      <c r="B26" s="31"/>
      <c r="C26" s="31"/>
      <c r="D26" s="31"/>
      <c r="E26" s="62"/>
      <c r="F26" s="31"/>
      <c r="G26" s="60"/>
    </row>
    <row r="27" spans="1:7" x14ac:dyDescent="0.2">
      <c r="A27" s="58"/>
      <c r="B27" s="31"/>
      <c r="C27" s="31"/>
      <c r="D27" s="31"/>
      <c r="E27" s="62"/>
      <c r="F27" s="31"/>
      <c r="G27" s="60"/>
    </row>
    <row r="28" spans="1:7" x14ac:dyDescent="0.2">
      <c r="A28" s="58"/>
      <c r="B28" s="31"/>
      <c r="C28" s="31"/>
      <c r="D28" s="31"/>
      <c r="E28" s="62"/>
      <c r="F28" s="31"/>
      <c r="G28" s="60"/>
    </row>
    <row r="29" spans="1:7" x14ac:dyDescent="0.2">
      <c r="A29" s="58"/>
      <c r="B29" s="31"/>
      <c r="C29" s="31"/>
      <c r="D29" s="31"/>
      <c r="E29" s="62"/>
      <c r="F29" s="63"/>
      <c r="G29" s="64"/>
    </row>
    <row r="30" spans="1:7" x14ac:dyDescent="0.2">
      <c r="A30" s="58"/>
      <c r="B30" s="31"/>
      <c r="C30" s="31"/>
      <c r="D30" s="31"/>
      <c r="E30" s="62"/>
      <c r="F30" s="63"/>
      <c r="G30" s="64"/>
    </row>
    <row r="31" spans="1:7" x14ac:dyDescent="0.2">
      <c r="A31" s="58"/>
      <c r="B31" s="31"/>
      <c r="C31" s="31"/>
      <c r="D31" s="31"/>
      <c r="E31" s="62"/>
      <c r="F31" s="65"/>
      <c r="G31" s="66"/>
    </row>
    <row r="32" spans="1:7" x14ac:dyDescent="0.2">
      <c r="A32" s="58"/>
      <c r="B32" s="31"/>
      <c r="C32" s="31"/>
      <c r="D32" s="31"/>
      <c r="E32" s="62"/>
      <c r="F32" s="65"/>
      <c r="G32" s="66"/>
    </row>
    <row r="33" spans="1:7" x14ac:dyDescent="0.2">
      <c r="A33" s="58"/>
      <c r="B33" s="31"/>
      <c r="C33" s="31"/>
      <c r="D33" s="31"/>
      <c r="E33" s="62"/>
      <c r="F33" s="67"/>
      <c r="G33" s="66"/>
    </row>
    <row r="34" spans="1:7" ht="12" customHeight="1" x14ac:dyDescent="0.2">
      <c r="A34" s="58"/>
      <c r="B34" s="31"/>
      <c r="C34" s="31"/>
      <c r="D34" s="31"/>
      <c r="E34" s="62"/>
      <c r="F34" s="68"/>
      <c r="G34" s="66"/>
    </row>
    <row r="35" spans="1:7" x14ac:dyDescent="0.2">
      <c r="A35" s="663" t="s">
        <v>34</v>
      </c>
      <c r="B35" s="664"/>
      <c r="C35" s="665" t="s">
        <v>56</v>
      </c>
      <c r="D35" s="665"/>
      <c r="E35" s="665"/>
      <c r="F35" s="665"/>
      <c r="G35" s="666"/>
    </row>
    <row r="36" spans="1:7" x14ac:dyDescent="0.2">
      <c r="A36" s="69"/>
      <c r="B36" s="70"/>
      <c r="C36" s="667"/>
      <c r="D36" s="667"/>
      <c r="E36" s="667"/>
      <c r="F36" s="667"/>
      <c r="G36" s="668"/>
    </row>
    <row r="37" spans="1:7" x14ac:dyDescent="0.2">
      <c r="A37" s="670" t="s">
        <v>57</v>
      </c>
      <c r="B37" s="670"/>
      <c r="C37" s="670"/>
      <c r="D37" s="670"/>
      <c r="E37" s="670"/>
      <c r="F37" s="670"/>
      <c r="G37" s="670"/>
    </row>
    <row r="38" spans="1:7" ht="37.5" customHeight="1" x14ac:dyDescent="0.2">
      <c r="A38" s="671" t="s">
        <v>58</v>
      </c>
      <c r="B38" s="671"/>
      <c r="C38" s="671"/>
      <c r="D38" s="671"/>
      <c r="E38" s="671"/>
      <c r="F38" s="671"/>
      <c r="G38" s="671"/>
    </row>
    <row r="39" spans="1:7" ht="27.75" customHeight="1" x14ac:dyDescent="0.2">
      <c r="A39" s="669" t="s">
        <v>59</v>
      </c>
      <c r="B39" s="669"/>
      <c r="C39" s="669"/>
      <c r="D39" s="669"/>
      <c r="E39" s="669"/>
      <c r="F39" s="669"/>
      <c r="G39" s="669"/>
    </row>
  </sheetData>
  <mergeCells count="18">
    <mergeCell ref="A8:G8"/>
    <mergeCell ref="A9:D9"/>
    <mergeCell ref="C1:G1"/>
    <mergeCell ref="C2:G2"/>
    <mergeCell ref="C3:G3"/>
    <mergeCell ref="C4:E4"/>
    <mergeCell ref="C5:G5"/>
    <mergeCell ref="F4:G4"/>
    <mergeCell ref="G10:G11"/>
    <mergeCell ref="E10:E11"/>
    <mergeCell ref="F10:F11"/>
    <mergeCell ref="A10:B10"/>
    <mergeCell ref="C10:D10"/>
    <mergeCell ref="A35:B35"/>
    <mergeCell ref="C35:G36"/>
    <mergeCell ref="A39:G39"/>
    <mergeCell ref="A37:G37"/>
    <mergeCell ref="A38:G3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opLeftCell="A26" workbookViewId="0">
      <selection activeCell="B35" sqref="B35"/>
    </sheetView>
  </sheetViews>
  <sheetFormatPr baseColWidth="10" defaultRowHeight="12.75" x14ac:dyDescent="0.2"/>
  <cols>
    <col min="1" max="2" width="21.7109375" style="313" customWidth="1"/>
    <col min="3" max="3" width="22.7109375" style="313" customWidth="1"/>
    <col min="4" max="16384" width="11.42578125" style="313"/>
  </cols>
  <sheetData>
    <row r="1" spans="1:3" x14ac:dyDescent="0.2">
      <c r="A1" s="312" t="s">
        <v>199</v>
      </c>
      <c r="B1" s="312" t="s">
        <v>200</v>
      </c>
      <c r="C1" s="312" t="s">
        <v>201</v>
      </c>
    </row>
    <row r="2" spans="1:3" ht="39.950000000000003" customHeight="1" x14ac:dyDescent="0.2">
      <c r="A2" s="314" t="s">
        <v>202</v>
      </c>
      <c r="B2" s="314" t="s">
        <v>203</v>
      </c>
      <c r="C2" s="315">
        <v>2</v>
      </c>
    </row>
    <row r="3" spans="1:3" ht="39.950000000000003" customHeight="1" x14ac:dyDescent="0.2">
      <c r="A3" s="314" t="s">
        <v>204</v>
      </c>
      <c r="B3" s="314" t="s">
        <v>203</v>
      </c>
      <c r="C3" s="315">
        <v>3</v>
      </c>
    </row>
    <row r="4" spans="1:3" ht="39.950000000000003" customHeight="1" x14ac:dyDescent="0.2">
      <c r="A4" s="314" t="s">
        <v>205</v>
      </c>
      <c r="B4" s="314" t="s">
        <v>203</v>
      </c>
      <c r="C4" s="315">
        <v>7</v>
      </c>
    </row>
    <row r="5" spans="1:3" ht="39.950000000000003" customHeight="1" x14ac:dyDescent="0.25">
      <c r="A5" s="314" t="s">
        <v>206</v>
      </c>
      <c r="B5" s="314" t="s">
        <v>203</v>
      </c>
      <c r="C5" s="316"/>
    </row>
    <row r="6" spans="1:3" ht="39.950000000000003" customHeight="1" x14ac:dyDescent="0.2">
      <c r="A6" s="314" t="s">
        <v>207</v>
      </c>
      <c r="B6" s="314" t="s">
        <v>203</v>
      </c>
      <c r="C6" s="315">
        <v>6</v>
      </c>
    </row>
    <row r="7" spans="1:3" ht="39.950000000000003" customHeight="1" x14ac:dyDescent="0.2">
      <c r="A7" s="314" t="s">
        <v>208</v>
      </c>
      <c r="B7" s="314" t="s">
        <v>203</v>
      </c>
      <c r="C7" s="315">
        <v>4</v>
      </c>
    </row>
    <row r="8" spans="1:3" ht="39.950000000000003" customHeight="1" x14ac:dyDescent="0.2">
      <c r="A8" s="314" t="s">
        <v>209</v>
      </c>
      <c r="B8" s="314" t="s">
        <v>203</v>
      </c>
      <c r="C8" s="315">
        <v>8</v>
      </c>
    </row>
    <row r="9" spans="1:3" ht="39.950000000000003" customHeight="1" x14ac:dyDescent="0.2">
      <c r="A9" s="314" t="s">
        <v>210</v>
      </c>
      <c r="B9" s="314" t="s">
        <v>203</v>
      </c>
      <c r="C9" s="317"/>
    </row>
    <row r="10" spans="1:3" ht="39.950000000000003" customHeight="1" x14ac:dyDescent="0.2">
      <c r="A10" s="314" t="s">
        <v>211</v>
      </c>
      <c r="B10" s="314" t="s">
        <v>203</v>
      </c>
      <c r="C10" s="315">
        <v>9</v>
      </c>
    </row>
    <row r="11" spans="1:3" ht="39.950000000000003" customHeight="1" x14ac:dyDescent="0.2">
      <c r="A11" s="314" t="s">
        <v>212</v>
      </c>
      <c r="B11" s="314" t="s">
        <v>203</v>
      </c>
      <c r="C11" s="317"/>
    </row>
    <row r="12" spans="1:3" ht="39.950000000000003" customHeight="1" x14ac:dyDescent="0.2">
      <c r="A12" s="314" t="s">
        <v>213</v>
      </c>
      <c r="B12" s="314" t="s">
        <v>214</v>
      </c>
      <c r="C12" s="315">
        <v>1</v>
      </c>
    </row>
    <row r="13" spans="1:3" ht="39.950000000000003" customHeight="1" x14ac:dyDescent="0.2">
      <c r="A13" s="314" t="s">
        <v>215</v>
      </c>
      <c r="B13" s="314" t="s">
        <v>216</v>
      </c>
      <c r="C13" s="315"/>
    </row>
    <row r="14" spans="1:3" ht="39.950000000000003" customHeight="1" x14ac:dyDescent="0.2">
      <c r="A14" s="318" t="s">
        <v>217</v>
      </c>
      <c r="B14" s="314" t="s">
        <v>216</v>
      </c>
      <c r="C14" s="319"/>
    </row>
    <row r="15" spans="1:3" ht="39.950000000000003" customHeight="1" x14ac:dyDescent="0.2">
      <c r="A15" s="318" t="s">
        <v>218</v>
      </c>
      <c r="B15" s="314" t="s">
        <v>216</v>
      </c>
      <c r="C15" s="315"/>
    </row>
    <row r="16" spans="1:3" ht="39.950000000000003" customHeight="1" x14ac:dyDescent="0.2">
      <c r="A16" s="318" t="s">
        <v>219</v>
      </c>
      <c r="B16" s="314" t="s">
        <v>216</v>
      </c>
      <c r="C16" s="315"/>
    </row>
    <row r="17" spans="1:3" ht="39.950000000000003" customHeight="1" x14ac:dyDescent="0.2">
      <c r="A17" s="314" t="s">
        <v>220</v>
      </c>
      <c r="B17" s="314" t="s">
        <v>216</v>
      </c>
      <c r="C17" s="317"/>
    </row>
    <row r="18" spans="1:3" ht="39.950000000000003" customHeight="1" x14ac:dyDescent="0.2">
      <c r="A18" s="318" t="s">
        <v>221</v>
      </c>
      <c r="B18" s="314" t="s">
        <v>216</v>
      </c>
      <c r="C18" s="315"/>
    </row>
    <row r="19" spans="1:3" ht="39.950000000000003" customHeight="1" x14ac:dyDescent="0.2">
      <c r="A19" s="318" t="s">
        <v>222</v>
      </c>
      <c r="B19" s="314" t="s">
        <v>216</v>
      </c>
      <c r="C19" s="315"/>
    </row>
    <row r="20" spans="1:3" ht="39.950000000000003" customHeight="1" x14ac:dyDescent="0.2">
      <c r="A20" s="318" t="s">
        <v>223</v>
      </c>
      <c r="B20" s="314" t="s">
        <v>216</v>
      </c>
      <c r="C20" s="315"/>
    </row>
    <row r="21" spans="1:3" ht="39.950000000000003" customHeight="1" x14ac:dyDescent="0.2">
      <c r="A21" s="318" t="s">
        <v>224</v>
      </c>
      <c r="B21" s="314" t="s">
        <v>216</v>
      </c>
      <c r="C21" s="315"/>
    </row>
    <row r="22" spans="1:3" ht="39.950000000000003" customHeight="1" x14ac:dyDescent="0.2">
      <c r="A22" s="314" t="s">
        <v>225</v>
      </c>
      <c r="B22" s="314" t="s">
        <v>216</v>
      </c>
      <c r="C22" s="317"/>
    </row>
    <row r="23" spans="1:3" ht="39.950000000000003" customHeight="1" x14ac:dyDescent="0.2">
      <c r="A23" s="314" t="s">
        <v>226</v>
      </c>
      <c r="B23" s="314" t="s">
        <v>216</v>
      </c>
      <c r="C23" s="317"/>
    </row>
    <row r="24" spans="1:3" ht="39.950000000000003" customHeight="1" x14ac:dyDescent="0.2">
      <c r="A24" s="314" t="s">
        <v>227</v>
      </c>
      <c r="B24" s="314" t="s">
        <v>216</v>
      </c>
      <c r="C24" s="317"/>
    </row>
    <row r="25" spans="1:3" ht="39.950000000000003" customHeight="1" x14ac:dyDescent="0.2">
      <c r="A25" s="318" t="s">
        <v>228</v>
      </c>
      <c r="B25" s="314" t="s">
        <v>216</v>
      </c>
      <c r="C25" s="315"/>
    </row>
    <row r="26" spans="1:3" ht="39.950000000000003" customHeight="1" x14ac:dyDescent="0.2">
      <c r="A26" s="320" t="s">
        <v>197</v>
      </c>
      <c r="B26" s="321" t="s">
        <v>197</v>
      </c>
      <c r="C26" s="315"/>
    </row>
    <row r="27" spans="1:3" ht="39.950000000000003" customHeight="1" x14ac:dyDescent="0.2">
      <c r="B27" s="327" t="s">
        <v>229</v>
      </c>
      <c r="C27" s="328"/>
    </row>
    <row r="28" spans="1:3" ht="39.950000000000003" customHeight="1" x14ac:dyDescent="0.2">
      <c r="A28" s="318" t="s">
        <v>230</v>
      </c>
      <c r="B28" s="322" t="s">
        <v>231</v>
      </c>
      <c r="C28" s="315"/>
    </row>
    <row r="29" spans="1:3" ht="39.950000000000003" customHeight="1" x14ac:dyDescent="0.2">
      <c r="A29" s="318" t="s">
        <v>232</v>
      </c>
      <c r="B29" s="322" t="s">
        <v>239</v>
      </c>
      <c r="C29" s="315"/>
    </row>
    <row r="30" spans="1:3" ht="39.950000000000003" customHeight="1" x14ac:dyDescent="0.2">
      <c r="A30" s="314" t="s">
        <v>213</v>
      </c>
      <c r="B30" s="318" t="s">
        <v>233</v>
      </c>
      <c r="C30" s="315">
        <v>1</v>
      </c>
    </row>
    <row r="31" spans="1:3" ht="39.950000000000003" customHeight="1" x14ac:dyDescent="0.2">
      <c r="A31" s="323" t="s">
        <v>197</v>
      </c>
      <c r="B31" s="324" t="s">
        <v>197</v>
      </c>
      <c r="C31" s="315"/>
    </row>
    <row r="32" spans="1:3" ht="39.950000000000003" customHeight="1" x14ac:dyDescent="0.2">
      <c r="A32" s="700" t="s">
        <v>234</v>
      </c>
      <c r="B32" s="701"/>
      <c r="C32" s="702"/>
    </row>
    <row r="33" spans="1:3" ht="39.950000000000003" customHeight="1" x14ac:dyDescent="0.2">
      <c r="A33" s="314" t="s">
        <v>235</v>
      </c>
      <c r="B33" s="314" t="s">
        <v>236</v>
      </c>
      <c r="C33" s="317"/>
    </row>
    <row r="34" spans="1:3" ht="39.950000000000003" customHeight="1" x14ac:dyDescent="0.2">
      <c r="A34" s="314" t="s">
        <v>237</v>
      </c>
      <c r="B34" s="314" t="s">
        <v>238</v>
      </c>
      <c r="C34" s="317"/>
    </row>
    <row r="35" spans="1:3" ht="39.950000000000003" customHeight="1" x14ac:dyDescent="0.2">
      <c r="A35" s="325" t="s">
        <v>197</v>
      </c>
      <c r="B35" s="326"/>
      <c r="C35" s="317"/>
    </row>
  </sheetData>
  <mergeCells count="1">
    <mergeCell ref="A32:C32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Diseño de Concretos</vt:lpstr>
      <vt:lpstr>Grafica - dosificacion</vt:lpstr>
      <vt:lpstr>MR43 Accelguard HE</vt:lpstr>
      <vt:lpstr>GRANULOMETRIA DE PRUEBA</vt:lpstr>
      <vt:lpstr>firmas</vt:lpstr>
      <vt:lpstr>'Diseño de Concretos'!Área_de_impresión</vt:lpstr>
      <vt:lpstr>'Grafica - dosificacion'!Área_de_impresión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Gaviria Chica</dc:creator>
  <cp:lastModifiedBy>Karen Daniela Flórez Barón</cp:lastModifiedBy>
  <cp:lastPrinted>2022-12-14T13:10:32Z</cp:lastPrinted>
  <dcterms:created xsi:type="dcterms:W3CDTF">2018-06-29T20:07:40Z</dcterms:created>
  <dcterms:modified xsi:type="dcterms:W3CDTF">2022-12-14T13:41:57Z</dcterms:modified>
</cp:coreProperties>
</file>