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lizarazo\OneDrive - uaermv\Escritorio\Para publicar\"/>
    </mc:Choice>
  </mc:AlternateContent>
  <bookViews>
    <workbookView xWindow="0" yWindow="0" windowWidth="20490" windowHeight="8940" firstSheet="1" activeTab="4"/>
  </bookViews>
  <sheets>
    <sheet name="1. Encabezado" sheetId="48" state="hidden" r:id="rId1"/>
    <sheet name="Resumen 1" sheetId="45" r:id="rId2"/>
    <sheet name=" Nucleos" sheetId="47" r:id="rId3"/>
    <sheet name=" Nucleos (3)" sheetId="51" r:id="rId4"/>
    <sheet name="REG FOTOGRAFICO" sheetId="4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Key1" localSheetId="2" hidden="1">[2]OCTUBRE!#REF!</definedName>
    <definedName name="_Key1" localSheetId="3" hidden="1">[2]OCTUBRE!#REF!</definedName>
    <definedName name="_Key1" localSheetId="0" hidden="1">[3]OCTUBRE!#REF!</definedName>
    <definedName name="_Key1" localSheetId="4" hidden="1">[3]OCTUBRE!#REF!</definedName>
    <definedName name="_Key1" localSheetId="1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2" hidden="1">[4]L!#REF!</definedName>
    <definedName name="_Regression_Out" localSheetId="3" hidden="1">[4]L!#REF!</definedName>
    <definedName name="_Regression_Out" localSheetId="0" hidden="1">[4]L!#REF!</definedName>
    <definedName name="_Regression_Out" localSheetId="4" hidden="1">[4]L!#REF!</definedName>
    <definedName name="_Regression_Out" localSheetId="1" hidden="1">[4]L!#REF!</definedName>
    <definedName name="_Regression_Out" hidden="1">[4]L!#REF!</definedName>
    <definedName name="_Regression_X" localSheetId="2" hidden="1">#REF!</definedName>
    <definedName name="_Regression_X" localSheetId="3" hidden="1">#REF!</definedName>
    <definedName name="_Regression_X" localSheetId="0" hidden="1">#REF!</definedName>
    <definedName name="_Regression_X" localSheetId="4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2" hidden="1">[2]OCTUBRE!#REF!</definedName>
    <definedName name="_Sort" localSheetId="3" hidden="1">[2]OCTUBRE!#REF!</definedName>
    <definedName name="_Sort" localSheetId="0" hidden="1">[3]OCTUBRE!#REF!</definedName>
    <definedName name="_Sort" localSheetId="4" hidden="1">[3]OCTUBRE!#REF!</definedName>
    <definedName name="_Sort" localSheetId="1" hidden="1">[2]OCTUBRE!#REF!</definedName>
    <definedName name="_Sort" hidden="1">[2]OCTUBRE!#REF!</definedName>
    <definedName name="AC" localSheetId="3" hidden="1">#REF!</definedName>
    <definedName name="AC" hidden="1">#REF!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_Gra_1">INDEX([7]firmas!$C$39:$C$41,MATCH('[7]4. CLASIFICACION M1'!$J$48:$P$48,[7]firmas!$A$39:$A$41,0))</definedName>
    <definedName name="Aprobo_Gra_2">INDEX([7]firmas!$C$39:$C$41,MATCH('[7]8. CLASIFICACION M2'!$J$48:$P$48,[7]firmas!$A$39:$A$41,0))</definedName>
    <definedName name="Aprobo_Gra_3">INDEX([7]firmas!$C$39:$C$41,MATCH('[7]12. CLASIFICACION M3'!$J$48:$P$48,[7]firmas!$A$39:$A$41,0))</definedName>
    <definedName name="aprobofirmas">INDEX([8]firmas!$C$33:$C$35,MATCH('[8]LIMITES M3'!$C$52:$E$52,[8]firmas!$A$33:$A$35,0))</definedName>
    <definedName name="aprobofirmas1" localSheetId="2">INDEX([9]firmas!$C$39:$C$41,MATCH(' Nucleos'!#REF!,[9]firmas!$A$39:$A$41,0))</definedName>
    <definedName name="aprobofirmas1" localSheetId="3">INDEX([9]firmas!$C$39:$C$41,MATCH(' Nucleos (3)'!#REF!,[9]firmas!$A$39:$A$41,0))</definedName>
    <definedName name="aprobofirmas1" localSheetId="0">INDEX([10]firmas!$C$33:$C$35,MATCH('[10]REG FOTOGRAFICO'!$N$55:$Q$55,[10]firmas!$A$33:$A$35,0))</definedName>
    <definedName name="aprobofirmas1" localSheetId="4">INDEX([11]firmas!$C$33:$C$35,MATCH('REG FOTOGRAFICO'!#REF!,[11]firmas!$A$33:$A$35,0))</definedName>
    <definedName name="aprobofirmas1" localSheetId="1">INDEX(#REF!,MATCH('Resumen 1'!#REF!,#REF!,0))</definedName>
    <definedName name="aprobofirmas1">INDEX(#REF!,MATCH(#REF!,#REF!,0))</definedName>
    <definedName name="aprobofirmas10" localSheetId="0">INDEX([12]firmas!$C$33:$C$35,MATCH('[12]CF - IF '!$Y$43,[12]firmas!$A$33:$A$35,0))</definedName>
    <definedName name="aprobofirmas10">INDEX([13]firmas!$C$33:$C$35,MATCH('[13]CF - IF '!$Y$43,[13]firmas!$A$33:$A$35,0))</definedName>
    <definedName name="aprobofirmas11" localSheetId="0">INDEX([12]firmas!$C$33:$C$35,MATCH([12]ANGULARIDAD!$AK$29,[12]firmas!$A$33:$A$35,0))</definedName>
    <definedName name="aprobofirmas11">INDEX([13]firmas!$C$33:$C$35,MATCH([13]ANGULARIDAD!$AK$29,[13]firmas!$A$33:$A$35,0))</definedName>
    <definedName name="aprobofirmas12" localSheetId="0">INDEX([12]firmas!$C$33:$C$35,MATCH([12]PROCTOR!$I$42,[12]firmas!$A$33:$A$35,0))</definedName>
    <definedName name="aprobofirmas12">INDEX([13]firmas!$C$33:$C$35,MATCH([13]PROCTOR!$I$42,[13]firmas!$A$33:$A$35,0))</definedName>
    <definedName name="aprobofirmas13" localSheetId="0">INDEX([12]firmas!$C$33:$C$35,MATCH('[12] CBR 1'!$AP$55:$AQ$55,[12]firmas!$A$33:$A$35,0))</definedName>
    <definedName name="aprobofirmas13">INDEX([13]firmas!$C$33:$C$35,MATCH('[13] CBR 1'!$AP$55:$AQ$55,[13]firmas!$A$33:$A$35,0))</definedName>
    <definedName name="aprobofirmas14" localSheetId="0">INDEX([12]firmas!$C$33:$C$35,MATCH('[12] CBR (2)'!$G$55:$H$55,[12]firmas!$A$33:$A$35,0))</definedName>
    <definedName name="aprobofirmas14">INDEX([13]firmas!$C$33:$C$35,MATCH('[13] CBR (2)'!$G$55:$H$55,[13]firmas!$A$33:$A$35,0))</definedName>
    <definedName name="aprobofirmas2" localSheetId="0">INDEX([10]firmas!$C$33:$C$35,MATCH('[10]CONO DINAMICO'!$L$57:$O$57,[10]firmas!$A$33:$A$35,0))</definedName>
    <definedName name="aprobofirmas2">INDEX([11]firmas!$C$33:$C$35,MATCH('[11]CONO DINAMICO'!$L$57:$O$57,[11]firmas!$A$33:$A$35,0))</definedName>
    <definedName name="aprobofirmas3" localSheetId="0">INDEX([10]firmas!$C$33:$C$35,MATCH('[14]CLASIFICACION M1'!$N$61:$P$61,[10]firmas!$A$33:$A$35,0))</definedName>
    <definedName name="aprobofirmas3">INDEX([11]firmas!$C$33:$C$35,MATCH('[11]CLASIFICACION M1'!$N$61:$P$61,[11]firmas!$A$33:$A$35,0))</definedName>
    <definedName name="aprobofirmas3M1">INDEX([15]firmas!$C$33:$C$35,MATCH('[15]CLASIFICACION M1'!$J$48,[15]firmas!$A$33:$A$35,0))</definedName>
    <definedName name="Aprobofirmas4" localSheetId="0">INDEX([10]firmas!$C$33:$C$35,MATCH(#REF!,[10]firmas!$A$33:$A$35,0))</definedName>
    <definedName name="Aprobofirmas4">INDEX([11]firmas!$C$33:$C$35,MATCH('[11]EQUIVALENTE '!$J$29:$N$29,[11]firmas!$A$33:$A$35,0))</definedName>
    <definedName name="Aprobofirmas5" localSheetId="0">INDEX('1. Encabezado'!$AF$23:$AF$31,MATCH('1. Encabezado'!$A$44,'1. Encabezado'!$AD$23:$AD$31,0))</definedName>
    <definedName name="Aprobofirmas5">INDEX([11]firmas!$C$33:$C$35,MATCH('[11]M.O.  M1'!$I$27:$O$27,[11]firmas!$A$33:$A$35,0))</definedName>
    <definedName name="Aprobofirmas6" localSheetId="0">INDEX([10]firmas!$C$33:$C$35,MATCH('[10]CLASIFICACION M2'!$N$61:$P$61,[10]firmas!$A$33:$A$35,0))</definedName>
    <definedName name="Aprobofirmas6">INDEX([11]firmas!$C$33:$C$35,MATCH('[11]CLASIFICACION M2'!$N$61:$P$61,[11]firmas!$A$33:$A$35,0))</definedName>
    <definedName name="Aprobofirmas7" localSheetId="0">INDEX([10]firmas!$C$33:$C$35,MATCH('[10]M.O.  M2'!$I$27:$O$27,[10]firmas!$A$33:$A$35,0))</definedName>
    <definedName name="Aprobofirmas7">INDEX([11]firmas!$C$33:$C$35,MATCH('[11]M.O.  M2'!$I$27:$O$27,[11]firmas!$A$33:$A$35,0))</definedName>
    <definedName name="Aprobofirmas8" localSheetId="0">INDEX([10]firmas!$C$33:$C$35,MATCH('[10]CLASIFICACION M3'!$N$61:$P$61,[10]firmas!$A$33:$A$35,0))</definedName>
    <definedName name="Aprobofirmas8">INDEX([11]firmas!$C$33:$C$35,MATCH('[11]CLASIFICACION M3'!$N$61:$P$61,[11]firmas!$A$33:$A$35,0))</definedName>
    <definedName name="Aprobofirmas9" localSheetId="0">INDEX([10]firmas!$C$33:$C$35,MATCH('[10]M.O.  M3'!$I$27:$O$27,[10]firmas!$A$33:$A$35,0))</definedName>
    <definedName name="Aprobofirmas9">INDEX([11]firmas!$C$33:$C$35,MATCH('[11]M.O.  M3'!$I$27:$O$27,[11]firmas!$A$33:$A$35,0))</definedName>
    <definedName name="aprobofirmasD">INDEX([16]firmas!$C$33:$C$35,MATCH('[16]Desgaste '!$T$36:$Z$36,[16]firmas!$A$33:$A$35,0))</definedName>
    <definedName name="aprobofirmasMO">INDEX([17]firmas!$C$33:$C$35,MATCH([17]COLORIMETRIA!$J$31,[17]firmas!$A$33:$A$35,0))</definedName>
    <definedName name="AproboMO_M2">INDEX([8]firmas!$C$31:$C$33,MATCH('[8]M.O.  M2'!$I$29:$O$29,[8]firmas!$A$31:$A$33,0))</definedName>
    <definedName name="AproboMO_M3">INDEX([8]firmas!$C$31:$C$33,MATCH('[8]M.O.  M3'!$I$29:$O$29,[8]firmas!$A$31:$A$33,0))</definedName>
    <definedName name="aprobonombres" localSheetId="2">[9]firmas!$A$39:$A$41</definedName>
    <definedName name="aprobonombres" localSheetId="3">[9]firmas!$A$39:$A$41</definedName>
    <definedName name="aprobonombres" localSheetId="0">[10]firmas!$A$33:$A$35</definedName>
    <definedName name="aprobonombres" localSheetId="4">[11]firmas!$A$33:$A$35</definedName>
    <definedName name="aprobonombres">#REF!</definedName>
    <definedName name="_xlnm.Print_Area" localSheetId="2">' Nucleos'!$A$1:$P$44</definedName>
    <definedName name="_xlnm.Print_Area" localSheetId="3">' Nucleos (3)'!$A$1:$P$33</definedName>
    <definedName name="_xlnm.Print_Area" localSheetId="0">'1. Encabezado'!$A$1:$Z$48</definedName>
    <definedName name="_xlnm.Print_Area" localSheetId="4">'REG FOTOGRAFICO'!$A$1:$Q$52</definedName>
    <definedName name="_xlnm.Print_Area" localSheetId="1">'Resumen 1'!$A$1:$P$52</definedName>
    <definedName name="ELABORA_A">INDEX([6]firmas!$C$2:$C$26,MATCH([6]ANGULARIDAD!$L$29,[6]firmas!$A$2:$A$26,0))</definedName>
    <definedName name="elaborocargo" localSheetId="2">[9]firmas!$B$11:$B$13</definedName>
    <definedName name="elaborocargo" localSheetId="3">[9]firmas!$B$11:$B$13</definedName>
    <definedName name="elaborocargo" localSheetId="0">[10]firmas!$B$11:$B$13</definedName>
    <definedName name="elaborocargo" localSheetId="4">[11]firmas!$B$11:$B$13</definedName>
    <definedName name="elaborocargo">#REF!</definedName>
    <definedName name="elaborofirmas1" localSheetId="2">INDEX([9]firmas!$C$2:$C$32,MATCH(' Nucleos'!#REF!,[9]firmas!$A$2:$A$32,0))</definedName>
    <definedName name="elaborofirmas1" localSheetId="3">INDEX([9]firmas!$C$2:$C$32,MATCH(' Nucleos (3)'!#REF!,[9]firmas!$A$2:$A$32,0))</definedName>
    <definedName name="elaborofirmas1" localSheetId="0">INDEX([10]firmas!$C$2:$C$26,MATCH('[10]REG FOTOGRAFICO'!$F$55:$I$55,[10]firmas!$A$2:$A$26,0))</definedName>
    <definedName name="elaborofirmas1" localSheetId="4">INDEX([11]firmas!$C$2:$C$26,MATCH('REG FOTOGRAFICO'!#REF!,[11]firmas!$A$2:$A$26,0))</definedName>
    <definedName name="elaborofirmas1" localSheetId="1">INDEX(#REF!,MATCH('Resumen 1'!#REF!,#REF!,0))</definedName>
    <definedName name="elaborofirmas1">INDEX(#REF!,MATCH(#REF!,#REF!,0))</definedName>
    <definedName name="elaborofirmas10" localSheetId="0">INDEX([12]firmas!$C$2:$C$26,MATCH('[12]CF - IF '!$G$43,[12]firmas!$A$2:$A$26,0))</definedName>
    <definedName name="elaborofirmas10">INDEX([13]firmas!$C$2:$C$26,MATCH('[13]CF - IF '!$G$43,[13]firmas!$A$2:$A$26,0))</definedName>
    <definedName name="elaborofirmas11" localSheetId="0">INDEX([12]firmas!$C$2:$C$26,MATCH([12]ANGULARIDAD!$L$29,[12]firmas!$A$2:$A$26,0))</definedName>
    <definedName name="elaborofirmas11">INDEX([13]firmas!$C$2:$C$26,MATCH([13]ANGULARIDAD!$L$29,[13]firmas!$A$2:$A$26,0))</definedName>
    <definedName name="elaborofirmas12" localSheetId="0">INDEX([12]firmas!$C$2:$C$26,MATCH([12]PROCTOR!$C$42,[12]firmas!$A$2:$A$26,0))</definedName>
    <definedName name="elaborofirmas12">INDEX([13]firmas!$C$2:$C$26,MATCH([13]PROCTOR!$C$42,[13]firmas!$A$2:$A$26,0))</definedName>
    <definedName name="elaborofirmas13" localSheetId="0">INDEX([12]firmas!$C$2:$C$26,MATCH('[12] CBR 1'!$AL$55:$AM$55,[12]firmas!$A$2:$A$26,0))</definedName>
    <definedName name="elaborofirmas13">INDEX([13]firmas!$C$2:$C$26,MATCH('[13] CBR 1'!$AL$55:$AM$55,[13]firmas!$A$2:$A$26,0))</definedName>
    <definedName name="elaborofirmas14" localSheetId="0">INDEX([12]firmas!$C$2:$C$26,MATCH('[12] CBR (2)'!$C$55,[12]firmas!$A$2:$A$26,0))</definedName>
    <definedName name="elaborofirmas14">INDEX([13]firmas!$C$2:$C$26,MATCH('[13] CBR (2)'!$C$55,[13]firmas!$A$2:$A$26,0))</definedName>
    <definedName name="elaborofirmas2" localSheetId="0">INDEX([10]firmas!$C$2:$C$26,MATCH('[10]CONO DINAMICO'!$C$57:$F$57,[10]firmas!$A$2:$A$26,0))</definedName>
    <definedName name="elaborofirmas2">INDEX([11]firmas!$C$2:$C$26,MATCH('[11]CONO DINAMICO'!$C$57:$F$57,[11]firmas!$A$2:$A$26,0))</definedName>
    <definedName name="elaborofirmas3" localSheetId="0">INDEX([10]firmas!$C$2:$C$26,MATCH('[14]CLASIFICACION M1'!$E$61:$I$61,[10]firmas!$A$2:$A$26,0))</definedName>
    <definedName name="elaborofirmas3">INDEX([11]firmas!$C$2:$C$26,MATCH('[11]CLASIFICACION M1'!$E$61:$I$61,[11]firmas!$A$2:$A$26,0))</definedName>
    <definedName name="elaborofirmas4" localSheetId="0">INDEX([10]firmas!$C$2:$C$26,MATCH(#REF!,[10]firmas!$A$2:$A$26,0))</definedName>
    <definedName name="elaborofirmas4">INDEX([11]firmas!$C$2:$C$26,MATCH('[11]EQUIVALENTE '!$D$29:$F$29,[11]firmas!$A$2:$A$26,0))</definedName>
    <definedName name="elaborofirmas5" localSheetId="0">INDEX([10]firmas!$C$2:$C$26,MATCH('1. Encabezado'!#REF!,[10]firmas!$A$2:$A$26,0))</definedName>
    <definedName name="elaborofirmas5">INDEX([11]firmas!$C$2:$C$26,MATCH('[11]M.O.  M1'!$C$27:$E$27,[11]firmas!$A$2:$A$26,0))</definedName>
    <definedName name="elaborofirmas6" localSheetId="0">INDEX([10]firmas!$C$2:$C$26,MATCH('[10]CLASIFICACION M2'!$E$61:$I$61,[10]firmas!$A$2:$A$26,0))</definedName>
    <definedName name="elaborofirmas6">INDEX([11]firmas!$C$2:$C$26,MATCH('[11]CLASIFICACION M2'!$E$61:$I$61,[11]firmas!$A$2:$A$26,0))</definedName>
    <definedName name="elaborofirmas7" localSheetId="0">INDEX([10]firmas!$C$2:$C$26,MATCH('[10]M.O.  M2'!$C$27:$E$27,[10]firmas!$A$2:$A$26,0))</definedName>
    <definedName name="elaborofirmas7">INDEX([11]firmas!$C$2:$C$26,MATCH('[11]M.O.  M2'!$C$27:$E$27,[11]firmas!$A$2:$A$26,0))</definedName>
    <definedName name="elaborofirmas8" localSheetId="0">INDEX([10]firmas!$C$2:$C$26,MATCH('[10]CLASIFICACION M3'!$E$61:$I$61,[10]firmas!$A$2:$A$26,0))</definedName>
    <definedName name="elaborofirmas8">INDEX([11]firmas!$C$2:$C$26,MATCH('[11]CLASIFICACION M3'!$E$61:$I$61,[11]firmas!$A$2:$A$26,0))</definedName>
    <definedName name="elaborofirmas9" localSheetId="0">INDEX([10]firmas!$C$2:$C$26,MATCH('[10]M.O.  M3'!$C$27:$E$27,[10]firmas!$A$2:$A$26,0))</definedName>
    <definedName name="elaborofirmas9">INDEX([11]firmas!$C$2:$C$26,MATCH('[11]M.O.  M3'!$C$27:$E$27,[11]firmas!$A$2:$A$26,0))</definedName>
    <definedName name="elaborofirmasD">INDEX([16]firmas!$C$2:$C$26,MATCH('[16]Desgaste '!$F$36:$L$36,[16]firmas!$A$2:$A$26,0))</definedName>
    <definedName name="elaborofirmasMO">INDEX([17]firmas!$C$2:$C$26,MATCH([17]COLORIMETRIA!$D$31,[17]firmas!$A$2:$A$26,0))</definedName>
    <definedName name="ElaboroMO_M2">INDEX([8]firmas!$C$2:$C$24,MATCH('[8]M.O.  M2'!$C$29:$E$29,[8]firmas!$A$2:$A$24,0))</definedName>
    <definedName name="ElaboroMO_M3">INDEX([8]firmas!$C$2:$C$24,MATCH('[8]M.O.  M3'!$C$29:$E$29,[8]firmas!$A$2:$A$24,0))</definedName>
    <definedName name="elaboronombres" localSheetId="2">[9]firmas!$A$2:$A$32</definedName>
    <definedName name="elaboronombres" localSheetId="3">[9]firmas!$A$2:$A$32</definedName>
    <definedName name="Elaboronombres" localSheetId="0">[10]firmas!$A$2:$A$26</definedName>
    <definedName name="Elaboronombres" localSheetId="4">[11]firmas!$A$2:$A$26</definedName>
    <definedName name="elaboronombres">#REF!</definedName>
    <definedName name="Extraccion1" localSheetId="2">INDEX([9]firmas!$C$2:$C$32,MATCH('[9]REG FOTOGRAFICO'!$F$53:$Q$53,[9]firmas!$A$2:$A$32,0))</definedName>
    <definedName name="Extraccion1" localSheetId="3">INDEX([9]firmas!$C$2:$C$32,MATCH('[9]REG FOTOGRAFICO'!$F$53:$Q$53,[9]firmas!$A$2:$A$32,0))</definedName>
    <definedName name="Extraccion1">INDEX(#REF!,MATCH('REG FOTOGRAFICO'!#REF!,#REF!,0))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2" hidden="1">[2]OCTUBRE!#REF!</definedName>
    <definedName name="KK" localSheetId="3" hidden="1">[2]OCTUBRE!#REF!</definedName>
    <definedName name="KK" localSheetId="0" hidden="1">[18]OCTUBRE!#REF!</definedName>
    <definedName name="KK" localSheetId="4" hidden="1">[18]OCTUBRE!#REF!</definedName>
    <definedName name="KK" localSheetId="1" hidden="1">[2]OCTUBRE!#REF!</definedName>
    <definedName name="KK" hidden="1">[2]OCTUBRE!#REF!</definedName>
    <definedName name="Ojo" localSheetId="2" hidden="1">#REF!</definedName>
    <definedName name="Ojo" localSheetId="3" hidden="1">#REF!</definedName>
    <definedName name="Ojo" localSheetId="0" hidden="1">#REF!</definedName>
    <definedName name="Ojo" localSheetId="4" hidden="1">#REF!</definedName>
    <definedName name="Ojo" localSheetId="1" hidden="1">#REF!</definedName>
    <definedName name="Ojo" hidden="1">#REF!</definedName>
    <definedName name="pendiente" localSheetId="2" hidden="1">#REF!</definedName>
    <definedName name="pendiente" localSheetId="3" hidden="1">#REF!</definedName>
    <definedName name="pendiente" localSheetId="0" hidden="1">#REF!</definedName>
    <definedName name="pendiente" localSheetId="1" hidden="1">#REF!</definedName>
    <definedName name="pendiente" hidden="1">#REF!</definedName>
    <definedName name="realizocargo" localSheetId="0">[10]firmas!$B$28:$B$30</definedName>
    <definedName name="realizocargo">[11]firmas!$B$28:$B$30</definedName>
    <definedName name="REVISO_A">INDEX([6]firmas!$C$28:$C$31,MATCH([6]ANGULARIDAD!$W$29:$X$43,[6]firmas!$A$28:$A$31,0))</definedName>
    <definedName name="revisocargo" localSheetId="2">[9]firmas!$B$34:$B$37</definedName>
    <definedName name="revisocargo" localSheetId="3">[9]firmas!$B$34:$B$37</definedName>
    <definedName name="revisocargo" localSheetId="0">[19]firmas!$B$28:$B$30</definedName>
    <definedName name="revisocargo">#REF!</definedName>
    <definedName name="revisoea" localSheetId="0">INDEX([10]firmas!$C$28:$C$31,MATCH([10]EQUIVALENTE!$G$29,[10]firmas!$A$28:$A$31,0))</definedName>
    <definedName name="revisoea">INDEX([15]firmas!$C$26:$C$29,MATCH([15]firmas!$A$26:$A$29,0))</definedName>
    <definedName name="revisofirmas1" localSheetId="2">INDEX([9]firmas!$C$34:$C$37,MATCH(' Nucleos'!#REF!,[9]firmas!$A$34:$A$37,0))</definedName>
    <definedName name="revisofirmas1" localSheetId="3">INDEX([9]firmas!$C$34:$C$37,MATCH(' Nucleos (3)'!#REF!,[9]firmas!$A$34:$A$37,0))</definedName>
    <definedName name="revisofirmas1" localSheetId="0">INDEX([10]firmas!$C$28:$C$31,MATCH('[10]REG FOTOGRAFICO'!$J$55:$M$55,[10]firmas!$A$28:$A$31,0))</definedName>
    <definedName name="revisofirmas1" localSheetId="4">INDEX([11]firmas!$C$28:$C$31,MATCH('REG FOTOGRAFICO'!#REF!,[11]firmas!$A$28:$A$31,0))</definedName>
    <definedName name="revisofirmas1" localSheetId="1">INDEX(#REF!,MATCH('Resumen 1'!#REF!,#REF!,0))</definedName>
    <definedName name="revisofirmas1">INDEX(#REF!,MATCH(#REF!,#REF!,0))</definedName>
    <definedName name="revisofirmas10" localSheetId="0">INDEX([12]firmas!$C$28:$C$31,MATCH('[12]CF - IF '!$M$43:$X$43,[12]firmas!$A$28:$A$31,0))</definedName>
    <definedName name="revisofirmas10">INDEX([13]firmas!$C$28:$C$31,MATCH('[13]CF - IF '!$M$43:$X$43,[13]firmas!$A$28:$A$31,0))</definedName>
    <definedName name="revisofirmas11" localSheetId="0">INDEX([12]firmas!$C$28:$C$31,MATCH([12]ANGULARIDAD!$W$29:$X$43,[12]firmas!$A$28:$A$31,0))</definedName>
    <definedName name="revisofirmas11">INDEX([13]firmas!$C$28:$C$31,MATCH([13]ANGULARIDAD!$W$29:$X$43,[13]firmas!$A$28:$A$31,0))</definedName>
    <definedName name="revisofirmas12" localSheetId="0">INDEX([12]firmas!$C$28:$C$31,MATCH([12]PROCTOR!$F$42,[12]firmas!$A$28:$A$31,0))</definedName>
    <definedName name="revisofirmas12">INDEX([13]firmas!$C$28:$C$31,MATCH([13]PROCTOR!$F$42,[13]firmas!$A$28:$A$31,0))</definedName>
    <definedName name="revisofirmas13" localSheetId="0">INDEX([12]firmas!$C$28:$C$31,MATCH('[12] CBR 1'!$AN$55:$AO$55,[12]firmas!$A$28:$A$31,0))</definedName>
    <definedName name="revisofirmas13">INDEX([13]firmas!$C$28:$C$31,MATCH('[13] CBR 1'!$AN$55:$AO$55,[13]firmas!$A$28:$A$31,0))</definedName>
    <definedName name="revisofirmas14" localSheetId="0">INDEX([12]firmas!$C$28:$C$31,MATCH('[12] CBR (2)'!$E$55:$F$55,[12]firmas!$A$28:$A$31,0))</definedName>
    <definedName name="revisofirmas14">INDEX([13]firmas!$C$28:$C$31,MATCH('[13] CBR (2)'!$E$55:$F$55,[13]firmas!$A$28:$A$31,0))</definedName>
    <definedName name="revisofirmas2" localSheetId="0">INDEX([10]firmas!$C$28:$C$31,MATCH('[10]CONO DINAMICO'!$G$57:$K$57,[10]firmas!$A$28:$A$31,0))</definedName>
    <definedName name="revisofirmas2">INDEX([11]firmas!$C$28:$C$31,MATCH('[11]CONO DINAMICO'!$G$57:$K$57,[11]firmas!$A$28:$A$31,0))</definedName>
    <definedName name="revisofirmas3" localSheetId="0">INDEX([10]firmas!$C$28:$C$31,MATCH('[14]CLASIFICACION M1'!$J$61:$M$61,[10]firmas!$A$28:$A$31,0))</definedName>
    <definedName name="revisofirmas3">INDEX([11]firmas!$C$28:$C$31,MATCH('[11]CLASIFICACION M1'!$J$61:$M$61,[11]firmas!$A$28:$A$31,0))</definedName>
    <definedName name="revisofirmas4" localSheetId="0">INDEX([10]firmas!$C$28:$C$31,MATCH(#REF!,[10]firmas!$A$28:$A$31,0))</definedName>
    <definedName name="revisofirmas4">INDEX([11]firmas!$C$28:$C$31,MATCH('[11]EQUIVALENTE '!$G$29:$I$29,[11]firmas!$A$28:$A$31,0))</definedName>
    <definedName name="revisofirmas5" localSheetId="0">INDEX('1. Encabezado'!$AF$8:$AF$19,MATCH('1. Encabezado'!#REF!,'1. Encabezado'!$AD$8:$AD$17,0))</definedName>
    <definedName name="revisofirmas5">INDEX([11]firmas!$C$28:$C$31,MATCH('[11]M.O.  M1'!$F$27:$H$27,[11]firmas!$A$28:$A$31,0))</definedName>
    <definedName name="revisofirmas6" localSheetId="0">INDEX([10]firmas!$C$28:$C$31,MATCH('[10]CLASIFICACION M2'!$J$61:$M$61,[10]firmas!$A$28:$A$31,0))</definedName>
    <definedName name="revisofirmas6">INDEX([11]firmas!$C$28:$C$31,MATCH('[11]CLASIFICACION M2'!$J$61:$M$61,[11]firmas!$A$28:$A$31,0))</definedName>
    <definedName name="revisofirmas7" localSheetId="0">INDEX([10]firmas!$C$28:$C$31,MATCH('[10]M.O.  M2'!$F$27:$H$27,[10]firmas!$A$28:$A$31,0))</definedName>
    <definedName name="revisofirmas7">INDEX([11]firmas!$C$28:$C$31,MATCH('[11]M.O.  M2'!$F$27:$H$27,[11]firmas!$A$28:$A$31,0))</definedName>
    <definedName name="revisofirmas8" localSheetId="0">INDEX([10]firmas!$C$28:$C$31,MATCH('[10]CLASIFICACION M3'!$J$61:$M$61,[10]firmas!$A$28:$A$31,0))</definedName>
    <definedName name="revisofirmas8">INDEX([11]firmas!$C$28:$C$31,MATCH('[11]CLASIFICACION M3'!$J$61:$M$61,[11]firmas!$A$28:$A$31,0))</definedName>
    <definedName name="revisofirmas9" localSheetId="0">INDEX([10]firmas!$C$28:$C$31,MATCH('[10]M.O.  M3'!$F$27:$H$27,[10]firmas!$A$28:$A$31,0))</definedName>
    <definedName name="revisofirmas9">INDEX([11]firmas!$C$28:$C$31,MATCH('[11]M.O.  M3'!$F$27:$H$27,[11]firmas!$A$28:$A$31,0))</definedName>
    <definedName name="revisofirmasD">INDEX([16]firmas!$C$28:$C$31,MATCH('[16]Desgaste '!$M$36:$S$36,[16]firmas!$A$28:$A$31,0))</definedName>
    <definedName name="revisofirmasH" localSheetId="3">INDEX([20]firmas!$C$28:$C$31,MATCH(#REF!,[20]firmas!$A$28:$A$31,0))</definedName>
    <definedName name="revisofirmasH">INDEX([20]firmas!$C$28:$C$31,MATCH(#REF!,[20]firmas!$A$28:$A$31,0))</definedName>
    <definedName name="revisofirmasMO">INDEX([17]firmas!$C$28:$C$31,MATCH([17]COLORIMETRIA!$G$31,[17]firmas!$A$28:$A$31,0))</definedName>
    <definedName name="RevisoMO_M2">INDEX([8]firmas!$C$26:$C$29,MATCH('[8]M.O.  M2'!$F$29:$H$29,[8]firmas!$A$26:$A$29,0))</definedName>
    <definedName name="RevisoMO_M3">INDEX([8]firmas!$C$26:$C$29,MATCH('[8]M.O.  M3'!$F$29:$H$29,[8]firmas!$A$26:$A$29,0))</definedName>
    <definedName name="Revisonombres" localSheetId="2">[9]firmas!$A$34:$A$37</definedName>
    <definedName name="Revisonombres" localSheetId="3">[9]firmas!$A$34:$A$37</definedName>
    <definedName name="revisonombres" localSheetId="0">[10]firmas!$A$28:$A$31</definedName>
    <definedName name="revisonombres" localSheetId="4">[11]firmas!$A$28:$A$31</definedName>
    <definedName name="Revisonombres">#REF!</definedName>
  </definedNames>
  <calcPr calcId="162913"/>
</workbook>
</file>

<file path=xl/calcChain.xml><?xml version="1.0" encoding="utf-8"?>
<calcChain xmlns="http://schemas.openxmlformats.org/spreadsheetml/2006/main">
  <c r="G39" i="45" l="1"/>
  <c r="K39" i="45"/>
  <c r="I39" i="45"/>
  <c r="AD35" i="48" l="1"/>
  <c r="AE36" i="48" l="1"/>
  <c r="AD36" i="48"/>
  <c r="U23" i="47" l="1"/>
  <c r="U22" i="47"/>
  <c r="U21" i="47"/>
  <c r="U20" i="47"/>
  <c r="U19" i="47"/>
  <c r="U18" i="47"/>
  <c r="I13" i="47"/>
  <c r="K17" i="51" l="1"/>
  <c r="I17" i="51"/>
  <c r="V35" i="51"/>
  <c r="V36" i="51"/>
  <c r="V37" i="51"/>
  <c r="V34" i="51"/>
  <c r="O17" i="51" l="1"/>
  <c r="K16" i="51"/>
  <c r="K15" i="51"/>
  <c r="I16" i="51"/>
  <c r="I15" i="51"/>
  <c r="G16" i="51"/>
  <c r="G15" i="51"/>
  <c r="K17" i="47"/>
  <c r="I17" i="47"/>
  <c r="K30" i="47"/>
  <c r="I30" i="47"/>
  <c r="K16" i="47" l="1"/>
  <c r="G15" i="47"/>
  <c r="G16" i="47"/>
  <c r="K10" i="47" l="1"/>
  <c r="K15" i="47"/>
  <c r="I15" i="47"/>
  <c r="I16" i="47"/>
  <c r="K28" i="47"/>
  <c r="I28" i="47"/>
  <c r="K29" i="47"/>
  <c r="I29" i="47"/>
  <c r="G29" i="47"/>
  <c r="G28" i="47"/>
  <c r="K10" i="51" l="1"/>
  <c r="I10" i="47"/>
  <c r="I10" i="51" s="1"/>
  <c r="G10" i="47"/>
  <c r="G10" i="51" s="1"/>
  <c r="K13" i="51" l="1"/>
  <c r="I13" i="51"/>
  <c r="K13" i="47"/>
  <c r="G13" i="47"/>
  <c r="O16" i="47" s="1"/>
  <c r="AB10" i="48"/>
  <c r="M23" i="51"/>
  <c r="M24" i="51" s="1"/>
  <c r="M22" i="51"/>
  <c r="M21" i="51"/>
  <c r="K21" i="51"/>
  <c r="K23" i="51" s="1"/>
  <c r="K26" i="51" s="1"/>
  <c r="I21" i="51"/>
  <c r="I23" i="51" s="1"/>
  <c r="I26" i="51" s="1"/>
  <c r="G21" i="51"/>
  <c r="G22" i="51" s="1"/>
  <c r="M16" i="51"/>
  <c r="M15" i="51"/>
  <c r="M16" i="45" s="1"/>
  <c r="K16" i="45"/>
  <c r="I16" i="45"/>
  <c r="G16" i="45"/>
  <c r="M13" i="51"/>
  <c r="G13" i="51"/>
  <c r="M10" i="51"/>
  <c r="H7" i="51"/>
  <c r="T35" i="51" s="1"/>
  <c r="Z23" i="51" l="1"/>
  <c r="O16" i="51"/>
  <c r="O15" i="51"/>
  <c r="T37" i="51"/>
  <c r="Q8" i="51"/>
  <c r="G23" i="51"/>
  <c r="G11" i="51"/>
  <c r="G12" i="51"/>
  <c r="I24" i="51"/>
  <c r="K24" i="51"/>
  <c r="U20" i="51"/>
  <c r="U19" i="51"/>
  <c r="U18" i="51"/>
  <c r="U22" i="51"/>
  <c r="U21" i="51"/>
  <c r="U23" i="51"/>
  <c r="M25" i="51"/>
  <c r="Q10" i="51"/>
  <c r="I22" i="51"/>
  <c r="M26" i="51"/>
  <c r="T39" i="51"/>
  <c r="K22" i="51"/>
  <c r="K25" i="51" l="1"/>
  <c r="I25" i="51"/>
  <c r="O23" i="51"/>
  <c r="G24" i="51"/>
  <c r="K11" i="47"/>
  <c r="K12" i="47"/>
  <c r="U24" i="51"/>
  <c r="AD21" i="51"/>
  <c r="Z22" i="51"/>
  <c r="Z21" i="51"/>
  <c r="I8" i="51"/>
  <c r="K12" i="51"/>
  <c r="K11" i="51"/>
  <c r="G26" i="51" s="1"/>
  <c r="I11" i="51"/>
  <c r="I12" i="51"/>
  <c r="R23" i="51" l="1"/>
  <c r="R19" i="51"/>
  <c r="R22" i="51"/>
  <c r="R18" i="51"/>
  <c r="R21" i="51"/>
  <c r="G25" i="51"/>
  <c r="R20" i="51"/>
  <c r="O24" i="51"/>
  <c r="W23" i="51" s="1"/>
  <c r="T20" i="51" l="1"/>
  <c r="T21" i="51"/>
  <c r="T22" i="51"/>
  <c r="T18" i="51"/>
  <c r="T23" i="51"/>
  <c r="T19" i="51"/>
  <c r="W18" i="51"/>
  <c r="S22" i="51"/>
  <c r="S21" i="51"/>
  <c r="S18" i="51"/>
  <c r="S20" i="51"/>
  <c r="S23" i="51"/>
  <c r="S19" i="51"/>
  <c r="AB21" i="51" s="1"/>
  <c r="W22" i="51"/>
  <c r="W20" i="51"/>
  <c r="W19" i="51"/>
  <c r="W21" i="51"/>
  <c r="R24" i="51"/>
  <c r="AA21" i="51"/>
  <c r="AC21" i="51"/>
  <c r="T24" i="51"/>
  <c r="O26" i="51"/>
  <c r="O25" i="51"/>
  <c r="S24" i="51" l="1"/>
  <c r="V24" i="51" s="1"/>
  <c r="AE21" i="51" s="1"/>
  <c r="G40" i="45"/>
  <c r="I40" i="45" s="1"/>
  <c r="AE23" i="51" l="1"/>
  <c r="O30" i="47"/>
  <c r="M30" i="47" l="1"/>
  <c r="M29" i="47"/>
  <c r="O29" i="47" s="1"/>
  <c r="M17" i="47"/>
  <c r="O17" i="47" s="1"/>
  <c r="M16" i="47"/>
  <c r="M10" i="47" l="1"/>
  <c r="M13" i="47"/>
  <c r="M21" i="47"/>
  <c r="M22" i="47"/>
  <c r="M23" i="47"/>
  <c r="M24" i="47" s="1"/>
  <c r="M15" i="47"/>
  <c r="M34" i="47"/>
  <c r="M35" i="47"/>
  <c r="M36" i="47"/>
  <c r="M28" i="47"/>
  <c r="M37" i="47" l="1"/>
  <c r="M38" i="47" s="1"/>
  <c r="AC20" i="47"/>
  <c r="AC23" i="47"/>
  <c r="AC19" i="47"/>
  <c r="AC21" i="47"/>
  <c r="AC22" i="47"/>
  <c r="AC18" i="47"/>
  <c r="M25" i="47"/>
  <c r="M39" i="47"/>
  <c r="M26" i="47"/>
  <c r="U22" i="48"/>
  <c r="O22" i="48"/>
  <c r="I22" i="48"/>
  <c r="U10" i="48"/>
  <c r="O10" i="48"/>
  <c r="F43" i="41" l="1"/>
  <c r="K32" i="45"/>
  <c r="I32" i="45"/>
  <c r="G32" i="45"/>
  <c r="K34" i="47"/>
  <c r="K36" i="47" s="1"/>
  <c r="I34" i="47"/>
  <c r="I35" i="47" s="1"/>
  <c r="G34" i="47"/>
  <c r="G36" i="47" s="1"/>
  <c r="K25" i="45"/>
  <c r="I25" i="45"/>
  <c r="M27" i="45"/>
  <c r="K21" i="47"/>
  <c r="K23" i="47" s="1"/>
  <c r="K26" i="47" s="1"/>
  <c r="I21" i="47"/>
  <c r="I22" i="47" s="1"/>
  <c r="G21" i="47"/>
  <c r="H7" i="47"/>
  <c r="M40" i="45"/>
  <c r="M41" i="45" s="1"/>
  <c r="T41" i="45" s="1"/>
  <c r="K40" i="45"/>
  <c r="M32" i="45"/>
  <c r="M39" i="45" s="1"/>
  <c r="F28" i="45"/>
  <c r="F35" i="45" s="1"/>
  <c r="C28" i="45"/>
  <c r="C35" i="45" s="1"/>
  <c r="M25" i="45"/>
  <c r="O24" i="45"/>
  <c r="F23" i="45"/>
  <c r="C23" i="45"/>
  <c r="F22" i="45"/>
  <c r="M21" i="45"/>
  <c r="K21" i="45"/>
  <c r="I21" i="45"/>
  <c r="G21" i="45"/>
  <c r="F21" i="45"/>
  <c r="C21" i="45"/>
  <c r="M19" i="45"/>
  <c r="M20" i="45" s="1"/>
  <c r="K19" i="45"/>
  <c r="K20" i="45" s="1"/>
  <c r="I19" i="45"/>
  <c r="I20" i="45" s="1"/>
  <c r="G19" i="45"/>
  <c r="M17" i="45"/>
  <c r="K17" i="45"/>
  <c r="I17" i="45"/>
  <c r="G17" i="45"/>
  <c r="I7" i="45"/>
  <c r="AS48" i="48"/>
  <c r="AY48" i="48" s="1"/>
  <c r="AS47" i="48"/>
  <c r="AY47" i="48" s="1"/>
  <c r="AS46" i="48"/>
  <c r="AY46" i="48" s="1"/>
  <c r="AS45" i="48"/>
  <c r="AY45" i="48" s="1"/>
  <c r="AS44" i="48"/>
  <c r="AY44" i="48" s="1"/>
  <c r="AE41" i="48"/>
  <c r="AE40" i="48"/>
  <c r="AD40" i="48"/>
  <c r="AS34" i="48"/>
  <c r="AY34" i="48" s="1"/>
  <c r="AS33" i="48"/>
  <c r="AY33" i="48" s="1"/>
  <c r="AS32" i="48"/>
  <c r="AY32" i="48" s="1"/>
  <c r="AS31" i="48"/>
  <c r="AY31" i="48" s="1"/>
  <c r="AS30" i="48"/>
  <c r="AY30" i="48" s="1"/>
  <c r="AS29" i="48"/>
  <c r="AY29" i="48" s="1"/>
  <c r="AS28" i="48"/>
  <c r="AY28" i="48" s="1"/>
  <c r="AS27" i="48"/>
  <c r="AY27" i="48" s="1"/>
  <c r="AY26" i="48"/>
  <c r="AS26" i="48"/>
  <c r="AS25" i="48"/>
  <c r="AY25" i="48" s="1"/>
  <c r="AS24" i="48"/>
  <c r="AY24" i="48" s="1"/>
  <c r="AS23" i="48"/>
  <c r="AY23" i="48" s="1"/>
  <c r="AS22" i="48"/>
  <c r="AY22" i="48" s="1"/>
  <c r="B23" i="48"/>
  <c r="AT21" i="48"/>
  <c r="AS21" i="48"/>
  <c r="AY21" i="48" s="1"/>
  <c r="AT20" i="48"/>
  <c r="AS20" i="48"/>
  <c r="AY20" i="48" s="1"/>
  <c r="AT19" i="48"/>
  <c r="AS19" i="48"/>
  <c r="AY19" i="48" s="1"/>
  <c r="B19" i="48"/>
  <c r="AU18" i="48"/>
  <c r="AT18" i="48"/>
  <c r="AS18" i="48"/>
  <c r="AY18" i="48" s="1"/>
  <c r="AD21" i="48"/>
  <c r="AD39" i="48" s="1"/>
  <c r="B18" i="48"/>
  <c r="AZ17" i="48"/>
  <c r="AU17" i="48"/>
  <c r="AT17" i="48"/>
  <c r="AS17" i="48"/>
  <c r="AY17" i="48" s="1"/>
  <c r="B17" i="48"/>
  <c r="BK16" i="48"/>
  <c r="BJ16" i="48"/>
  <c r="BI16" i="48"/>
  <c r="BH16" i="48"/>
  <c r="BG16" i="48"/>
  <c r="BE16" i="48"/>
  <c r="B25" i="48" s="1"/>
  <c r="BD16" i="48"/>
  <c r="BC16" i="48"/>
  <c r="AZ16" i="48"/>
  <c r="AT16" i="48"/>
  <c r="AS16" i="48"/>
  <c r="AY16" i="48" s="1"/>
  <c r="AL16" i="48"/>
  <c r="AS43" i="48" s="1"/>
  <c r="AY43" i="48" s="1"/>
  <c r="B16" i="48"/>
  <c r="BJ15" i="48"/>
  <c r="BI15" i="48"/>
  <c r="BH15" i="48"/>
  <c r="BG15" i="48"/>
  <c r="BE15" i="48"/>
  <c r="B24" i="48" s="1"/>
  <c r="BD15" i="48"/>
  <c r="BC15" i="48"/>
  <c r="AZ15" i="48"/>
  <c r="AT15" i="48"/>
  <c r="AS15" i="48"/>
  <c r="AY15" i="48" s="1"/>
  <c r="AL15" i="48"/>
  <c r="AS42" i="48" s="1"/>
  <c r="AY42" i="48" s="1"/>
  <c r="BJ14" i="48"/>
  <c r="BI14" i="48"/>
  <c r="BH14" i="48"/>
  <c r="BG14" i="48"/>
  <c r="BC14" i="48"/>
  <c r="AZ14" i="48"/>
  <c r="AT14" i="48"/>
  <c r="AS14" i="48"/>
  <c r="AY14" i="48" s="1"/>
  <c r="AL14" i="48"/>
  <c r="AS41" i="48" s="1"/>
  <c r="AY41" i="48" s="1"/>
  <c r="BJ13" i="48"/>
  <c r="BI13" i="48"/>
  <c r="BH13" i="48"/>
  <c r="BG13" i="48"/>
  <c r="BE13" i="48"/>
  <c r="B22" i="48" s="1"/>
  <c r="BD13" i="48"/>
  <c r="BC13" i="48"/>
  <c r="AZ13" i="48"/>
  <c r="AT13" i="48"/>
  <c r="AS13" i="48"/>
  <c r="AY13" i="48" s="1"/>
  <c r="AL13" i="48"/>
  <c r="AS40" i="48" s="1"/>
  <c r="AY40" i="48" s="1"/>
  <c r="BL12" i="48"/>
  <c r="BK12" i="48"/>
  <c r="BJ12" i="48"/>
  <c r="BI12" i="48"/>
  <c r="BH12" i="48"/>
  <c r="BG12" i="48"/>
  <c r="BE12" i="48"/>
  <c r="B20" i="48" s="1"/>
  <c r="AZ12" i="48"/>
  <c r="AT12" i="48"/>
  <c r="AS12" i="48"/>
  <c r="AY12" i="48" s="1"/>
  <c r="AL12" i="48"/>
  <c r="AU12" i="48" s="1"/>
  <c r="U12" i="48"/>
  <c r="O12" i="48"/>
  <c r="I12" i="48"/>
  <c r="BK11" i="48"/>
  <c r="BC11" i="48"/>
  <c r="AZ11" i="48"/>
  <c r="AT11" i="48"/>
  <c r="AS11" i="48"/>
  <c r="AY11" i="48" s="1"/>
  <c r="AL11" i="48"/>
  <c r="AS38" i="48" s="1"/>
  <c r="AY38" i="48" s="1"/>
  <c r="BJ10" i="48"/>
  <c r="BI10" i="48"/>
  <c r="AZ10" i="48"/>
  <c r="AX10" i="48"/>
  <c r="AW10" i="48"/>
  <c r="AT10" i="48"/>
  <c r="AS10" i="48"/>
  <c r="AY10" i="48" s="1"/>
  <c r="AL10" i="48"/>
  <c r="AU10" i="48" s="1"/>
  <c r="I10" i="48"/>
  <c r="AZ9" i="48"/>
  <c r="AX9" i="48"/>
  <c r="AW9" i="48"/>
  <c r="AT9" i="48"/>
  <c r="AS9" i="48"/>
  <c r="AY9" i="48" s="1"/>
  <c r="AL9" i="48"/>
  <c r="AU9" i="48" s="1"/>
  <c r="AZ8" i="48"/>
  <c r="AX8" i="48"/>
  <c r="AW8" i="48"/>
  <c r="AV8" i="48"/>
  <c r="AT8" i="48"/>
  <c r="AS8" i="48"/>
  <c r="AY8" i="48" s="1"/>
  <c r="AL8" i="48"/>
  <c r="AS35" i="48" s="1"/>
  <c r="AY35" i="48" s="1"/>
  <c r="AB8" i="48"/>
  <c r="V8" i="48" s="1"/>
  <c r="BM7" i="48"/>
  <c r="BL7" i="48"/>
  <c r="BK7" i="48"/>
  <c r="BJ7" i="48"/>
  <c r="BI7" i="48"/>
  <c r="BH7" i="48"/>
  <c r="BG7" i="48"/>
  <c r="BF7" i="48"/>
  <c r="BE7" i="48"/>
  <c r="BD7" i="48"/>
  <c r="BC7" i="48"/>
  <c r="AS7" i="48"/>
  <c r="AY3" i="48" s="1"/>
  <c r="AR7" i="48"/>
  <c r="AQ7" i="48"/>
  <c r="AP7" i="48"/>
  <c r="AO7" i="48"/>
  <c r="AN7" i="48"/>
  <c r="AX3" i="48" s="1"/>
  <c r="AM7" i="48"/>
  <c r="AW3" i="48" s="1"/>
  <c r="AL7" i="48"/>
  <c r="AK7" i="48"/>
  <c r="AJ7" i="48"/>
  <c r="AV3" i="48" s="1"/>
  <c r="AI7" i="48"/>
  <c r="BB6" i="48"/>
  <c r="AI6" i="48"/>
  <c r="AD6" i="48"/>
  <c r="AD33" i="48" s="1"/>
  <c r="AC6" i="48"/>
  <c r="AA6" i="48"/>
  <c r="AZ3" i="48"/>
  <c r="AT2" i="48"/>
  <c r="AU16" i="48" l="1"/>
  <c r="M7" i="41"/>
  <c r="O16" i="45"/>
  <c r="Z23" i="47"/>
  <c r="Z19" i="47"/>
  <c r="G39" i="47"/>
  <c r="Z22" i="47"/>
  <c r="Z18" i="47"/>
  <c r="Z21" i="47"/>
  <c r="Z20" i="47"/>
  <c r="AB23" i="47"/>
  <c r="AB19" i="47"/>
  <c r="K39" i="47"/>
  <c r="AB22" i="47"/>
  <c r="AB18" i="47"/>
  <c r="AB21" i="47"/>
  <c r="AB20" i="47"/>
  <c r="O40" i="45"/>
  <c r="G23" i="47"/>
  <c r="G22" i="47"/>
  <c r="AU14" i="48"/>
  <c r="AS37" i="48"/>
  <c r="AY37" i="48" s="1"/>
  <c r="AT3" i="48"/>
  <c r="A45" i="48"/>
  <c r="AS39" i="48"/>
  <c r="AY39" i="48" s="1"/>
  <c r="AU3" i="48"/>
  <c r="G35" i="47"/>
  <c r="O19" i="45"/>
  <c r="O32" i="45"/>
  <c r="O15" i="47"/>
  <c r="K35" i="47"/>
  <c r="I36" i="47"/>
  <c r="K22" i="47"/>
  <c r="I23" i="47"/>
  <c r="K41" i="45"/>
  <c r="S41" i="45" s="1"/>
  <c r="R10" i="41"/>
  <c r="R8" i="41" s="1"/>
  <c r="Q10" i="45"/>
  <c r="AU8" i="48"/>
  <c r="AS36" i="48"/>
  <c r="AY36" i="48" s="1"/>
  <c r="I30" i="48"/>
  <c r="AU11" i="48"/>
  <c r="AU13" i="48"/>
  <c r="AU15" i="48"/>
  <c r="Q8" i="45"/>
  <c r="G25" i="45"/>
  <c r="O25" i="45" s="1"/>
  <c r="G37" i="47"/>
  <c r="G38" i="47" s="1"/>
  <c r="K24" i="47"/>
  <c r="K37" i="47"/>
  <c r="K38" i="47" s="1"/>
  <c r="Q10" i="47"/>
  <c r="S10" i="47"/>
  <c r="U24" i="47" s="1"/>
  <c r="S8" i="47"/>
  <c r="AC24" i="47" s="1"/>
  <c r="Q8" i="47"/>
  <c r="O28" i="47"/>
  <c r="G20" i="45"/>
  <c r="O20" i="45" s="1"/>
  <c r="O23" i="45" s="1"/>
  <c r="M34" i="45"/>
  <c r="M33" i="45"/>
  <c r="I24" i="47" l="1"/>
  <c r="I26" i="47"/>
  <c r="G24" i="47"/>
  <c r="G26" i="47"/>
  <c r="T22" i="47"/>
  <c r="T18" i="47"/>
  <c r="T21" i="47"/>
  <c r="T20" i="47"/>
  <c r="T23" i="47"/>
  <c r="T19" i="47"/>
  <c r="Z24" i="47"/>
  <c r="AH17" i="47"/>
  <c r="Z25" i="47"/>
  <c r="I37" i="47"/>
  <c r="I38" i="47" s="1"/>
  <c r="AA23" i="47"/>
  <c r="AA19" i="47"/>
  <c r="AA22" i="47"/>
  <c r="AA18" i="47"/>
  <c r="AA21" i="47"/>
  <c r="I39" i="47"/>
  <c r="AA20" i="47"/>
  <c r="AJ17" i="47"/>
  <c r="AB24" i="47"/>
  <c r="O36" i="47"/>
  <c r="O23" i="47"/>
  <c r="I41" i="45"/>
  <c r="R41" i="45" s="1"/>
  <c r="O37" i="47"/>
  <c r="O24" i="47"/>
  <c r="I11" i="47"/>
  <c r="I12" i="47"/>
  <c r="G11" i="47"/>
  <c r="G12" i="47"/>
  <c r="N8" i="41"/>
  <c r="L8" i="45"/>
  <c r="AG19" i="47"/>
  <c r="I8" i="47"/>
  <c r="AK17" i="47"/>
  <c r="M35" i="45" s="1"/>
  <c r="AG17" i="47"/>
  <c r="AG21" i="47"/>
  <c r="F29" i="45" s="1"/>
  <c r="F36" i="45" s="1"/>
  <c r="AG18" i="47"/>
  <c r="AG23" i="47"/>
  <c r="AG22" i="47"/>
  <c r="F30" i="45" s="1"/>
  <c r="F37" i="45" s="1"/>
  <c r="M26" i="45"/>
  <c r="R20" i="47" l="1"/>
  <c r="R23" i="47"/>
  <c r="R19" i="47"/>
  <c r="R24" i="47" s="1"/>
  <c r="R22" i="47"/>
  <c r="R18" i="47"/>
  <c r="R21" i="47"/>
  <c r="AJ21" i="47"/>
  <c r="T24" i="47"/>
  <c r="W23" i="47"/>
  <c r="W19" i="47"/>
  <c r="W22" i="47"/>
  <c r="W18" i="47"/>
  <c r="W21" i="47"/>
  <c r="W20" i="47"/>
  <c r="S20" i="47"/>
  <c r="S19" i="47"/>
  <c r="S23" i="47"/>
  <c r="S22" i="47"/>
  <c r="S18" i="47"/>
  <c r="S21" i="47"/>
  <c r="AI17" i="47"/>
  <c r="AA24" i="47"/>
  <c r="AD24" i="47" s="1"/>
  <c r="AL17" i="47" s="1"/>
  <c r="AE20" i="47"/>
  <c r="AE23" i="47"/>
  <c r="AE19" i="47"/>
  <c r="AE22" i="47"/>
  <c r="AE18" i="47"/>
  <c r="AE21" i="47"/>
  <c r="I25" i="47"/>
  <c r="G25" i="47"/>
  <c r="K25" i="47"/>
  <c r="K26" i="45" s="1"/>
  <c r="I34" i="45"/>
  <c r="K34" i="45"/>
  <c r="I33" i="45"/>
  <c r="K33" i="45"/>
  <c r="G33" i="45"/>
  <c r="I26" i="45"/>
  <c r="G26" i="45"/>
  <c r="K27" i="45"/>
  <c r="I27" i="45"/>
  <c r="M12" i="47"/>
  <c r="O39" i="45"/>
  <c r="O41" i="45" s="1"/>
  <c r="G41" i="45"/>
  <c r="Q41" i="45" s="1"/>
  <c r="U41" i="45" s="1"/>
  <c r="K28" i="45"/>
  <c r="M11" i="47"/>
  <c r="AK21" i="47"/>
  <c r="M28" i="45" s="1"/>
  <c r="S24" i="47" l="1"/>
  <c r="V24" i="47" s="1"/>
  <c r="AI21" i="47"/>
  <c r="I28" i="45" s="1"/>
  <c r="AL19" i="47"/>
  <c r="O25" i="47"/>
  <c r="I35" i="45"/>
  <c r="O26" i="45"/>
  <c r="K35" i="45"/>
  <c r="O38" i="47"/>
  <c r="G35" i="45"/>
  <c r="O33" i="45"/>
  <c r="G34" i="45"/>
  <c r="O34" i="45" s="1"/>
  <c r="O39" i="47"/>
  <c r="O42" i="45"/>
  <c r="G27" i="45"/>
  <c r="O27" i="45" s="1"/>
  <c r="O26" i="47"/>
  <c r="AH21" i="47"/>
  <c r="G28" i="45" s="1"/>
  <c r="AL21" i="47" l="1"/>
  <c r="AL23" i="47"/>
  <c r="O30" i="45" s="1"/>
  <c r="O37" i="45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AB13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Dilingenciar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Dilingenciar</t>
        </r>
      </text>
    </comment>
  </commentList>
</comments>
</file>

<file path=xl/comments2.xml><?xml version="1.0" encoding="utf-8"?>
<comments xmlns="http://schemas.openxmlformats.org/spreadsheetml/2006/main">
  <authors>
    <author>Mercy Alejandra Rivera Fonseca</author>
    <author>Karen Daniela Flórez Barón</author>
  </authors>
  <commentList>
    <comment ref="S14" authorId="0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Dilingenciar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 xml:space="preserve">Karen Daniela Flórez Barón:
</t>
        </r>
        <r>
          <rPr>
            <sz val="9"/>
            <color indexed="81"/>
            <rFont val="Tahoma"/>
            <family val="2"/>
          </rPr>
          <t>Dilingenciar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 xml:space="preserve">Karen Daniela Flórez Barón:
</t>
        </r>
        <r>
          <rPr>
            <sz val="9"/>
            <color indexed="81"/>
            <rFont val="Tahoma"/>
            <family val="2"/>
          </rPr>
          <t>Dilingenciar</t>
        </r>
      </text>
    </comment>
    <comment ref="Q39" authorId="1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Digitar</t>
        </r>
      </text>
    </comment>
  </commentList>
</comments>
</file>

<file path=xl/sharedStrings.xml><?xml version="1.0" encoding="utf-8"?>
<sst xmlns="http://schemas.openxmlformats.org/spreadsheetml/2006/main" count="511" uniqueCount="245">
  <si>
    <t>Cliente:</t>
  </si>
  <si>
    <t>Código:</t>
  </si>
  <si>
    <t>N°</t>
  </si>
  <si>
    <t>g</t>
  </si>
  <si>
    <t>%</t>
  </si>
  <si>
    <t xml:space="preserve"> kg/m³</t>
  </si>
  <si>
    <t xml:space="preserve">% </t>
  </si>
  <si>
    <t xml:space="preserve">PROMEDIO </t>
  </si>
  <si>
    <t>Firma</t>
  </si>
  <si>
    <t xml:space="preserve">
INFORME DE ENSAYOS 
  EXTRACCIÓN DE TESTIGOS DE PAVIMENTO ASFÁLTICO  
INV-E 758-13 
</t>
  </si>
  <si>
    <t xml:space="preserve">Carril </t>
  </si>
  <si>
    <t xml:space="preserve">Lado </t>
  </si>
  <si>
    <t>--</t>
  </si>
  <si>
    <t>Aprobó</t>
  </si>
  <si>
    <t>Di&gt;98%De</t>
  </si>
  <si>
    <r>
      <t>Di</t>
    </r>
    <r>
      <rPr>
        <sz val="7"/>
        <color theme="1"/>
        <rFont val="Calibri"/>
        <family val="2"/>
      </rPr>
      <t>≥</t>
    </r>
    <r>
      <rPr>
        <sz val="7"/>
        <color theme="1"/>
        <rFont val="Arial"/>
        <family val="2"/>
      </rPr>
      <t>97Dm</t>
    </r>
  </si>
  <si>
    <t xml:space="preserve">
</t>
  </si>
  <si>
    <t xml:space="preserve">FIN DEL INFORME DE ENSAYO </t>
  </si>
  <si>
    <t xml:space="preserve">INV E-733-13 </t>
  </si>
  <si>
    <t>INV E-735-13</t>
  </si>
  <si>
    <t xml:space="preserve">Verificación individual Densidad </t>
  </si>
  <si>
    <t xml:space="preserve">Verificación de promedio  </t>
  </si>
  <si>
    <t xml:space="preserve">Porcentaje de compactación </t>
  </si>
  <si>
    <t>De: Densidad bulk a 25° de la jornada   (INV E-733-13)</t>
  </si>
  <si>
    <t>CONVENCIONES</t>
  </si>
  <si>
    <t>INV E-736-13</t>
  </si>
  <si>
    <t>INV E-744-13</t>
  </si>
  <si>
    <t xml:space="preserve">Gravedad específica máxima  teórica de jornada (INV E-735-13) </t>
  </si>
  <si>
    <t>PORCENTAJE DE COMPACTACIÓN  PARA TESTIGOS DE PAVIMENTOS ASFÁLTICOS  
INV E-758-13</t>
  </si>
  <si>
    <t xml:space="preserve">Espesor o altura de especímenes compactados de mezcla asfáltica </t>
  </si>
  <si>
    <t>Gravedad específica Bulk a 25° C del especímen (INV E-733-13)</t>
  </si>
  <si>
    <t xml:space="preserve">Di: Densidad bulk a 25° del especímen  (INV E-733-13) </t>
  </si>
  <si>
    <t xml:space="preserve">vacíos con aire  (INV E-736-13) </t>
  </si>
  <si>
    <t>ei: Espesor especímen Método A (INV E-744-13)</t>
  </si>
  <si>
    <t xml:space="preserve">ed: Espesor de diseño </t>
  </si>
  <si>
    <r>
      <t xml:space="preserve">ei </t>
    </r>
    <r>
      <rPr>
        <sz val="8"/>
        <color theme="1"/>
        <rFont val="Calibri"/>
        <family val="2"/>
      </rPr>
      <t>≥</t>
    </r>
    <r>
      <rPr>
        <sz val="8"/>
        <color theme="1"/>
        <rFont val="Arial"/>
        <family val="2"/>
      </rPr>
      <t xml:space="preserve"> 0,9 ed</t>
    </r>
  </si>
  <si>
    <t xml:space="preserve">Verificación de promedio </t>
  </si>
  <si>
    <r>
      <t xml:space="preserve">em </t>
    </r>
    <r>
      <rPr>
        <sz val="8"/>
        <color theme="1"/>
        <rFont val="Calibri"/>
        <family val="2"/>
      </rPr>
      <t>≥</t>
    </r>
    <r>
      <rPr>
        <sz val="8"/>
        <color theme="1"/>
        <rFont val="Arial"/>
        <family val="2"/>
      </rPr>
      <t xml:space="preserve"> ed</t>
    </r>
  </si>
  <si>
    <t>INV E-758-13</t>
  </si>
  <si>
    <t xml:space="preserve">Extracción de testigos de pavimentos asfálticos </t>
  </si>
  <si>
    <t>Observaciones:</t>
  </si>
  <si>
    <t xml:space="preserve">Fotografía 1. </t>
  </si>
  <si>
    <t>Fotografía 2.</t>
  </si>
  <si>
    <t xml:space="preserve">Fotografía 3. </t>
  </si>
  <si>
    <t xml:space="preserve">Fotografía 4. </t>
  </si>
  <si>
    <t>CÓDIGO: GLAB-FM-036</t>
  </si>
  <si>
    <t>Verificación total de la capa construida</t>
  </si>
  <si>
    <t>Capa Nº 2 ( Intermedia)</t>
  </si>
  <si>
    <t>Abscisa de toma del espécimen</t>
  </si>
  <si>
    <t>ei: Espesor espécimen Método A (INV E-744-13)</t>
  </si>
  <si>
    <t xml:space="preserve">Absorción </t>
  </si>
  <si>
    <t xml:space="preserve">Verificación individual del espesor </t>
  </si>
  <si>
    <t xml:space="preserve">Porcentaje de vacíos con aire en mezclas asfáltica compactadas densas y  abiertas </t>
  </si>
  <si>
    <t>Especificación 510,6,2,5,2</t>
  </si>
  <si>
    <t>A: Masa del espécimen seco en el aire</t>
  </si>
  <si>
    <t>C: Masa del espécimen sumergido en agua</t>
  </si>
  <si>
    <t>B-C: Masa de volumen  agua correspondiente volumen de espécimen</t>
  </si>
  <si>
    <t>Gravedad específica Bulk a 25° C del espécimen (INV E-733-13)</t>
  </si>
  <si>
    <t xml:space="preserve">Di: Densidad bulk a 25° del espécimen  (INV E-733-13) </t>
  </si>
  <si>
    <t>B-C:Masa de volumen  agua correspondiente volumen de espécimen</t>
  </si>
  <si>
    <t>Capa Nº 1 ( Superior)</t>
  </si>
  <si>
    <t>Capa Nº 3 ( Inferior)</t>
  </si>
  <si>
    <t>Número del espécimen</t>
  </si>
  <si>
    <t>ei: Espesor espécimen método A (INV E-744-13)</t>
  </si>
  <si>
    <t xml:space="preserve">Vacíos con aire  (INV E-736-13) </t>
  </si>
  <si>
    <t xml:space="preserve">Verificación individual densidad </t>
  </si>
  <si>
    <t>ei: Espesor especímen método A (INV E-744-13)</t>
  </si>
  <si>
    <t xml:space="preserve">Espesor total </t>
  </si>
  <si>
    <t>Gravedad específica bulk y densidad de mezclas asfálticas compactadas no  absorbentes empleando espécimenes saturados y  superficialmente secos</t>
  </si>
  <si>
    <t>Gravedad específica máxima de mezclas asfálticas para pavimentos</t>
  </si>
  <si>
    <t>Capa Nº 3</t>
  </si>
  <si>
    <t xml:space="preserve">Capa Nº 1 </t>
  </si>
  <si>
    <t>Rehabilitación</t>
  </si>
  <si>
    <r>
      <t xml:space="preserve">OBSERVACIONES:      </t>
    </r>
    <r>
      <rPr>
        <sz val="8"/>
        <rFont val="Arial"/>
        <family val="2"/>
      </rPr>
      <t xml:space="preserve">Tipo de intervención </t>
    </r>
  </si>
  <si>
    <t>Mantenimiento  - Cambio de carpeta</t>
  </si>
  <si>
    <t xml:space="preserve">Mantenimiento  - Cambio de carpeta parcial </t>
  </si>
  <si>
    <t>Dm≥97%De</t>
  </si>
  <si>
    <t>Dm≥98%De</t>
  </si>
  <si>
    <t>CAPA 1</t>
  </si>
  <si>
    <t>CAPA 2</t>
  </si>
  <si>
    <t>Promedio</t>
  </si>
  <si>
    <t>INFORME DE ENSAYOS 
PORCENTAJE DE COMPACTACIÓN  PARA TESTIGOS DE PAVIMENTOS ASFÁLTICOS 
INV E-758-13</t>
  </si>
  <si>
    <t>Paginas</t>
  </si>
  <si>
    <t>Pagina</t>
  </si>
  <si>
    <t>de</t>
  </si>
  <si>
    <t>Pagina xx de xx</t>
  </si>
  <si>
    <t xml:space="preserve">Fecha de ejecución: 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</si>
  <si>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</si>
  <si>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B:Masa en el aire  espécimen saturado y superficialmente seco (SSS)</t>
  </si>
  <si>
    <t>Verificacion de espesores</t>
  </si>
  <si>
    <t xml:space="preserve">Verificación Capa 1 </t>
  </si>
  <si>
    <t>Verificación Capa 2</t>
  </si>
  <si>
    <t>INFORME DE ENSAYO</t>
  </si>
  <si>
    <t>CÓDIGO: GLAB-FM-176</t>
  </si>
  <si>
    <r>
      <t>m</t>
    </r>
    <r>
      <rPr>
        <sz val="10"/>
        <color theme="0"/>
        <rFont val="Calibri"/>
        <family val="2"/>
      </rPr>
      <t>³</t>
    </r>
  </si>
  <si>
    <t>Servicios</t>
  </si>
  <si>
    <t>Subdirección Técnica de Mejoramiento de la Malla Vial</t>
  </si>
  <si>
    <t>Nombre y apellido</t>
  </si>
  <si>
    <t>Rol</t>
  </si>
  <si>
    <t>Densidades</t>
  </si>
  <si>
    <t>Gerencia de Producción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</si>
  <si>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</si>
  <si>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</si>
  <si>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</si>
  <si>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</si>
  <si>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</si>
  <si>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</si>
  <si>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</si>
  <si>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</si>
  <si>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</si>
  <si>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</si>
  <si>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</si>
  <si>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</si>
  <si>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</si>
  <si>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</si>
  <si>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</si>
  <si>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</si>
  <si>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</si>
  <si>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</si>
  <si>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</si>
  <si>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</si>
  <si>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</si>
  <si>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</si>
  <si>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</si>
  <si>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</si>
  <si>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</si>
  <si>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</si>
  <si>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</si>
  <si>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</si>
  <si>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</si>
  <si>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</si>
  <si>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</si>
  <si>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</si>
  <si>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</si>
  <si>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</si>
  <si>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</si>
  <si>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</si>
  <si>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</si>
  <si>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</si>
  <si>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</si>
  <si>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</si>
  <si>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</si>
  <si>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</si>
  <si>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</si>
  <si>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</si>
  <si>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</si>
  <si>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</si>
  <si>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</si>
  <si>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</si>
  <si>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</si>
  <si>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</si>
  <si>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</si>
  <si>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</si>
  <si>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</si>
  <si>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Arena triturada de cantera</t>
  </si>
  <si>
    <t>Sub-base granular Tipo B</t>
  </si>
  <si>
    <t>Fresado</t>
  </si>
  <si>
    <t>CIVs:</t>
  </si>
  <si>
    <t>PK: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</si>
  <si>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</si>
  <si>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</si>
  <si>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</si>
  <si>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</si>
  <si>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</si>
  <si>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</si>
  <si>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</si>
  <si>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</si>
  <si>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Materiales granulares</t>
  </si>
  <si>
    <t>Remanente</t>
  </si>
  <si>
    <t>Arena de peña</t>
  </si>
  <si>
    <t>Piedra rajón</t>
  </si>
  <si>
    <t>Apique:</t>
  </si>
  <si>
    <t>Volumen del lote:</t>
  </si>
  <si>
    <t>Mezcla asfaltica</t>
  </si>
  <si>
    <t>Agregados combinados MD-10</t>
  </si>
  <si>
    <t>Recebo común</t>
  </si>
  <si>
    <t>Concreto hidráulico</t>
  </si>
  <si>
    <t>Base estabilizada con emulsión y cemento</t>
  </si>
  <si>
    <t>Agregados combinados MD-12</t>
  </si>
  <si>
    <t>Material filtrante de 3"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</si>
  <si>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</si>
  <si>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</si>
  <si>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</si>
  <si>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</si>
  <si>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</si>
  <si>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</si>
  <si>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</si>
  <si>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</si>
  <si>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</si>
  <si>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</si>
  <si>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</si>
  <si>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</si>
  <si>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</si>
  <si>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</si>
  <si>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>N° de paginas</t>
  </si>
  <si>
    <t>N° de capas</t>
  </si>
  <si>
    <t>Número de capa</t>
  </si>
  <si>
    <t xml:space="preserve">Tipo de material de las capas </t>
  </si>
  <si>
    <t>Capa 1</t>
  </si>
  <si>
    <t>Capa 2</t>
  </si>
  <si>
    <t>Capa 3</t>
  </si>
  <si>
    <t>INFORME DE ENSAYO 
PORCENTAJE DE COMPACTACIÓN  PARA TESTIGOS DE PAVIMENTOS ASFÁLTICOS  INV E-758-13</t>
  </si>
  <si>
    <t>RICE</t>
  </si>
  <si>
    <t>Bulk</t>
  </si>
  <si>
    <t>Espesor (mm)</t>
  </si>
  <si>
    <t>Diámetro (mm)</t>
  </si>
  <si>
    <t>MD 20</t>
  </si>
  <si>
    <t>MD 12</t>
  </si>
  <si>
    <t>MD 10</t>
  </si>
  <si>
    <t>MD 12 CTO 552-17 (ICEIN)</t>
  </si>
  <si>
    <t>MD 10 CTO 552-17 (ICEIN)</t>
  </si>
  <si>
    <t>CAPA 3</t>
  </si>
  <si>
    <t>EL JUEVES 24 DE FEBRERO DEL 2022 A LAS 9 AM</t>
  </si>
  <si>
    <t xml:space="preserve">Diametro del espécimen </t>
  </si>
  <si>
    <t xml:space="preserve">Observaciones: </t>
  </si>
  <si>
    <t>Temperatura del agua</t>
  </si>
  <si>
    <t>°C</t>
  </si>
  <si>
    <t>Sur-Norte</t>
  </si>
  <si>
    <t>Norte-Sur</t>
  </si>
  <si>
    <t>Oriente- Occidente</t>
  </si>
  <si>
    <t>Occidente- Oriente</t>
  </si>
  <si>
    <t>CARRIL</t>
  </si>
  <si>
    <t>EJE</t>
  </si>
  <si>
    <t>Derecho</t>
  </si>
  <si>
    <t>Izquierdo</t>
  </si>
  <si>
    <t>Eje</t>
  </si>
  <si>
    <t>mm</t>
  </si>
  <si>
    <t xml:space="preserve">ed: Espesor de diseño (cm) </t>
  </si>
  <si>
    <t>Verificación Capa 3</t>
  </si>
  <si>
    <t xml:space="preserve">Fecha de extracción: </t>
  </si>
  <si>
    <t xml:space="preserve">Capa Nº </t>
  </si>
  <si>
    <t>Capa Nº 2</t>
  </si>
  <si>
    <t>Karen Flórez Barón</t>
  </si>
  <si>
    <t>Auxiliar de Acreditación</t>
  </si>
  <si>
    <t>Juan Camilo Váquiro</t>
  </si>
  <si>
    <t>VERSIÓN: 4</t>
  </si>
  <si>
    <t>FECHA DE APLICACIÓN: OCTUBRE 2022</t>
  </si>
  <si>
    <t>VERSIÓN: 14</t>
  </si>
  <si>
    <t>1 (superior)</t>
  </si>
  <si>
    <t>2 (intermedia o inferior )</t>
  </si>
  <si>
    <t>3 (inferior)</t>
  </si>
  <si>
    <t>N° de capas N1</t>
  </si>
  <si>
    <t>N° de capas N2</t>
  </si>
  <si>
    <t>N° de capas N3</t>
  </si>
  <si>
    <t>FECHA DE APLICACIÓN: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</si>
</sst>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_([$€]* #,##0.00_);_([$€]* \(#,##0.00\);_([$€]* &quot;-&quot;??_);_(@_)"/>
    <numFmt numFmtId="169" formatCode="0.000"/>
    <numFmt numFmtId="170" formatCode="#,##0\ &quot;$&quot;;\-#,##0\ &quot;$&quot;"/>
    <numFmt numFmtId="171" formatCode="0.0000"/>
    <numFmt numFmtId="172" formatCode="_(* #,##0.00000_);_(* \(#,##0.00000\);_(* &quot;-&quot;??_);_(@_)"/>
    <numFmt numFmtId="173" formatCode="_(&quot;$&quot;* #,##0_);_(&quot;$&quot;* \(#,##0\);_(&quot;$&quot;* &quot;-&quot;_);_(@_)"/>
    <numFmt numFmtId="174" formatCode="_ [$€-2]\ * #,##0.00_ ;_ [$€-2]\ * \-#,##0.00_ ;_ [$€-2]\ * &quot;-&quot;??_ "/>
    <numFmt numFmtId="175" formatCode="_(&quot;€&quot;* #,##0.00_);_(&quot;€&quot;* \(#,##0.00\);_(&quot;€&quot;* &quot;-&quot;??_);_(@_)"/>
    <numFmt numFmtId="176" formatCode="#,##0\ &quot;$&quot;;[Red]\-#,##0\ &quot;$&quot;"/>
    <numFmt numFmtId="177" formatCode="_-* #,##0\ _P_t_s_-;\-* #,##0\ _P_t_s_-;_-* &quot;-&quot;??\ _P_t_s_-;_-@_-"/>
    <numFmt numFmtId="178" formatCode="_(* #,##0.000_);_(* \(#,##0.000\);_(* &quot;-&quot;??_);_(@_)"/>
    <numFmt numFmtId="179" formatCode="_ * #,##0.00_ ;_ * \-#,##0.00_ ;_ * &quot;-&quot;??_ ;_ @_ "/>
    <numFmt numFmtId="180" formatCode="&quot;€&quot;#,##0.00_);[Red]\(&quot;€&quot;#,##0.00\)"/>
    <numFmt numFmtId="181" formatCode="_-* #,##0.0\ _P_t_s_-;\-* #,##0.0\ _P_t_s_-;_-* &quot;-&quot;??\ _P_t_s_-;_-@_-"/>
    <numFmt numFmtId="182" formatCode="_ * #,##0_ ;_ * \-#,##0_ ;_ * &quot;-&quot;_ ;_ @_ "/>
    <numFmt numFmtId="183" formatCode="&quot;$&quot;#,##0\ ;\(&quot;$&quot;#,##0\)"/>
    <numFmt numFmtId="184" formatCode="General_)"/>
    <numFmt numFmtId="185" formatCode="#,##0.00\ &quot;$&quot;;\-#,##0.00\ &quot;$&quot;"/>
    <numFmt numFmtId="186" formatCode="yyyy\-mm\-dd;@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b/>
      <sz val="8"/>
      <color theme="1"/>
      <name val="Arial"/>
      <family val="2"/>
    </font>
    <font>
      <b/>
      <sz val="8"/>
      <color theme="0" tint="-0.249977111117893"/>
      <name val="Arial"/>
      <family val="2"/>
    </font>
    <font>
      <sz val="10"/>
      <name val="Times New Roman"/>
      <family val="1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theme="1" tint="0.499984740745262"/>
      <name val="Arial"/>
      <family val="2"/>
    </font>
    <font>
      <sz val="6"/>
      <color theme="1" tint="0.499984740745262"/>
      <name val="Arial"/>
      <family val="2"/>
    </font>
    <font>
      <sz val="7"/>
      <color theme="0" tint="-0.499984740745262"/>
      <name val="Arial"/>
      <family val="2"/>
    </font>
    <font>
      <sz val="8"/>
      <color theme="1" tint="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0"/>
      <name val="MS Sans Serif"/>
      <family val="2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 tint="0.499984740745262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3" tint="-0.49998474074526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theme="0" tint="-0.14993743705557422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</borders>
  <cellStyleXfs count="541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168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23" borderId="31" applyNumberFormat="0" applyAlignment="0" applyProtection="0"/>
    <xf numFmtId="0" fontId="28" fillId="23" borderId="31" applyNumberFormat="0" applyAlignment="0" applyProtection="0"/>
    <xf numFmtId="0" fontId="28" fillId="23" borderId="31" applyNumberFormat="0" applyAlignment="0" applyProtection="0"/>
    <xf numFmtId="0" fontId="28" fillId="23" borderId="31" applyNumberFormat="0" applyAlignment="0" applyProtection="0"/>
    <xf numFmtId="0" fontId="29" fillId="24" borderId="32" applyNumberFormat="0" applyAlignment="0" applyProtection="0"/>
    <xf numFmtId="0" fontId="29" fillId="24" borderId="32" applyNumberFormat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29" fillId="24" borderId="32" applyNumberFormat="0" applyAlignment="0" applyProtection="0"/>
    <xf numFmtId="0" fontId="29" fillId="24" borderId="32" applyNumberFormat="0" applyAlignment="0" applyProtection="0"/>
    <xf numFmtId="170" fontId="2" fillId="0" borderId="11">
      <alignment horizontal="right"/>
    </xf>
    <xf numFmtId="2" fontId="7" fillId="0" borderId="0"/>
    <xf numFmtId="169" fontId="7" fillId="0" borderId="0"/>
    <xf numFmtId="171" fontId="6" fillId="0" borderId="0"/>
    <xf numFmtId="172" fontId="2" fillId="0" borderId="11">
      <alignment horizontal="right"/>
    </xf>
    <xf numFmtId="170" fontId="2" fillId="0" borderId="0">
      <protection locked="0"/>
    </xf>
    <xf numFmtId="165" fontId="8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170" fontId="2" fillId="0" borderId="0">
      <protection locked="0"/>
    </xf>
    <xf numFmtId="173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4" fillId="10" borderId="31" applyNumberFormat="0" applyAlignment="0" applyProtection="0"/>
    <xf numFmtId="0" fontId="34" fillId="10" borderId="31" applyNumberFormat="0" applyAlignment="0" applyProtection="0"/>
    <xf numFmtId="0" fontId="35" fillId="9" borderId="34" applyFill="0" applyBorder="0" applyAlignment="0" applyProtection="0"/>
    <xf numFmtId="0" fontId="36" fillId="9" borderId="34" applyFont="0" applyFill="0" applyBorder="0" applyAlignment="0" applyProtection="0"/>
    <xf numFmtId="0" fontId="37" fillId="25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0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2" fontId="31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6" applyNumberFormat="0" applyFill="0" applyAlignment="0" applyProtection="0"/>
    <xf numFmtId="0" fontId="33" fillId="0" borderId="34" applyNumberFormat="0" applyFill="0" applyAlignment="0" applyProtection="0"/>
    <xf numFmtId="0" fontId="33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0" fontId="2" fillId="0" borderId="0">
      <protection locked="0"/>
    </xf>
    <xf numFmtId="170" fontId="2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34" fillId="10" borderId="31" applyNumberFormat="0" applyAlignment="0" applyProtection="0"/>
    <xf numFmtId="0" fontId="34" fillId="10" borderId="31" applyNumberFormat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176" fontId="2" fillId="0" borderId="0">
      <alignment horizontal="right"/>
    </xf>
    <xf numFmtId="177" fontId="2" fillId="0" borderId="0" applyFont="0" applyFill="0" applyBorder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2" fillId="0" borderId="0">
      <alignment horizontal="right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184" fontId="47" fillId="0" borderId="0"/>
    <xf numFmtId="185" fontId="2" fillId="0" borderId="0" applyFont="0" applyFill="0" applyBorder="0" applyAlignment="0">
      <alignment horizontal="center"/>
    </xf>
    <xf numFmtId="0" fontId="1" fillId="0" borderId="0"/>
    <xf numFmtId="0" fontId="2" fillId="0" borderId="0"/>
    <xf numFmtId="0" fontId="1" fillId="0" borderId="0"/>
    <xf numFmtId="0" fontId="2" fillId="0" borderId="0" applyProtection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50" fillId="23" borderId="38" applyNumberFormat="0" applyAlignment="0" applyProtection="0"/>
    <xf numFmtId="0" fontId="50" fillId="23" borderId="38" applyNumberFormat="0" applyAlignment="0" applyProtection="0"/>
    <xf numFmtId="0" fontId="32" fillId="0" borderId="0"/>
    <xf numFmtId="170" fontId="2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0">
      <alignment vertical="top"/>
    </xf>
    <xf numFmtId="0" fontId="50" fillId="23" borderId="38" applyNumberFormat="0" applyAlignment="0" applyProtection="0"/>
    <xf numFmtId="0" fontId="50" fillId="23" borderId="38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4" fillId="0" borderId="36" applyNumberFormat="0" applyFill="0" applyAlignment="0" applyProtection="0"/>
    <xf numFmtId="0" fontId="44" fillId="0" borderId="36" applyNumberFormat="0" applyFill="0" applyAlignment="0" applyProtection="0"/>
    <xf numFmtId="0" fontId="33" fillId="0" borderId="34" applyNumberFormat="0" applyFill="0" applyAlignment="0" applyProtection="0"/>
    <xf numFmtId="0" fontId="33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725">
    <xf numFmtId="0" fontId="0" fillId="0" borderId="0" xfId="0"/>
    <xf numFmtId="0" fontId="2" fillId="0" borderId="0" xfId="1" applyFont="1" applyProtection="1">
      <protection locked="0"/>
    </xf>
    <xf numFmtId="0" fontId="2" fillId="0" borderId="0" xfId="2" applyFont="1" applyProtection="1">
      <protection locked="0"/>
    </xf>
    <xf numFmtId="0" fontId="3" fillId="0" borderId="0" xfId="3" applyFont="1" applyProtection="1">
      <protection locked="0"/>
    </xf>
    <xf numFmtId="0" fontId="1" fillId="0" borderId="0" xfId="3" applyProtection="1">
      <protection locked="0"/>
    </xf>
    <xf numFmtId="0" fontId="6" fillId="3" borderId="0" xfId="111" applyFont="1" applyFill="1" applyBorder="1" applyAlignment="1" applyProtection="1">
      <alignment vertical="center"/>
      <protection locked="0"/>
    </xf>
    <xf numFmtId="0" fontId="0" fillId="0" borderId="0" xfId="3" applyFont="1" applyProtection="1">
      <protection locked="0"/>
    </xf>
    <xf numFmtId="169" fontId="23" fillId="3" borderId="30" xfId="3" applyNumberFormat="1" applyFont="1" applyFill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wrapText="1"/>
    </xf>
    <xf numFmtId="0" fontId="20" fillId="0" borderId="0" xfId="94" applyFont="1" applyBorder="1" applyAlignment="1" applyProtection="1">
      <alignment vertical="center"/>
    </xf>
    <xf numFmtId="0" fontId="19" fillId="4" borderId="0" xfId="0" applyFont="1" applyFill="1" applyBorder="1" applyAlignment="1" applyProtection="1">
      <alignment vertical="center"/>
    </xf>
    <xf numFmtId="167" fontId="17" fillId="3" borderId="0" xfId="3" applyNumberFormat="1" applyFont="1" applyFill="1" applyBorder="1" applyAlignment="1" applyProtection="1">
      <alignment horizontal="center" vertical="center"/>
    </xf>
    <xf numFmtId="2" fontId="18" fillId="3" borderId="0" xfId="3" applyNumberFormat="1" applyFont="1" applyFill="1" applyBorder="1" applyAlignment="1" applyProtection="1">
      <alignment horizontal="center" vertical="center"/>
    </xf>
    <xf numFmtId="167" fontId="18" fillId="3" borderId="0" xfId="3" applyNumberFormat="1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left" vertical="top"/>
      <protection locked="0"/>
    </xf>
    <xf numFmtId="0" fontId="6" fillId="2" borderId="0" xfId="111" applyFont="1" applyFill="1" applyBorder="1" applyAlignment="1" applyProtection="1">
      <alignment horizontal="center" vertical="center"/>
    </xf>
    <xf numFmtId="0" fontId="15" fillId="0" borderId="0" xfId="112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horizontal="center" wrapText="1"/>
    </xf>
    <xf numFmtId="0" fontId="22" fillId="0" borderId="0" xfId="112" applyFont="1" applyFill="1" applyBorder="1" applyAlignment="1" applyProtection="1">
      <alignment horizontal="center" wrapText="1"/>
    </xf>
    <xf numFmtId="0" fontId="1" fillId="0" borderId="0" xfId="3" applyAlignment="1" applyProtection="1">
      <protection locked="0"/>
    </xf>
    <xf numFmtId="0" fontId="2" fillId="0" borderId="6" xfId="2" applyFont="1" applyBorder="1" applyAlignment="1" applyProtection="1"/>
    <xf numFmtId="0" fontId="2" fillId="0" borderId="7" xfId="2" applyFont="1" applyBorder="1" applyAlignment="1" applyProtection="1"/>
    <xf numFmtId="0" fontId="2" fillId="0" borderId="9" xfId="2" applyFont="1" applyBorder="1" applyAlignment="1" applyProtection="1"/>
    <xf numFmtId="0" fontId="2" fillId="0" borderId="0" xfId="2" applyFont="1" applyBorder="1" applyAlignment="1" applyProtection="1"/>
    <xf numFmtId="0" fontId="6" fillId="0" borderId="2" xfId="2" applyFont="1" applyBorder="1" applyAlignment="1" applyProtection="1">
      <alignment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30" xfId="3" applyFont="1" applyBorder="1" applyAlignment="1" applyProtection="1">
      <alignment horizontal="center" vertical="center"/>
    </xf>
    <xf numFmtId="0" fontId="4" fillId="3" borderId="30" xfId="3" applyFont="1" applyFill="1" applyBorder="1" applyAlignment="1" applyProtection="1">
      <alignment horizontal="center" vertical="center"/>
    </xf>
    <xf numFmtId="0" fontId="4" fillId="3" borderId="41" xfId="3" applyFont="1" applyFill="1" applyBorder="1" applyAlignment="1" applyProtection="1">
      <alignment horizontal="center" vertical="center"/>
    </xf>
    <xf numFmtId="0" fontId="4" fillId="3" borderId="43" xfId="3" applyFont="1" applyFill="1" applyBorder="1" applyAlignment="1" applyProtection="1">
      <alignment horizontal="center" vertical="center"/>
    </xf>
    <xf numFmtId="0" fontId="4" fillId="3" borderId="52" xfId="3" applyFont="1" applyFill="1" applyBorder="1" applyAlignment="1" applyProtection="1">
      <alignment horizontal="center" vertical="center"/>
    </xf>
    <xf numFmtId="0" fontId="57" fillId="0" borderId="22" xfId="2" applyFont="1" applyBorder="1" applyAlignment="1" applyProtection="1"/>
    <xf numFmtId="0" fontId="57" fillId="0" borderId="5" xfId="2" applyFont="1" applyBorder="1" applyAlignment="1" applyProtection="1"/>
    <xf numFmtId="0" fontId="1" fillId="0" borderId="0" xfId="3" applyAlignment="1" applyProtection="1">
      <alignment wrapText="1"/>
      <protection locked="0"/>
    </xf>
    <xf numFmtId="167" fontId="18" fillId="3" borderId="0" xfId="3" applyNumberFormat="1" applyFont="1" applyFill="1" applyBorder="1" applyAlignment="1" applyProtection="1">
      <alignment horizontal="center" vertical="center" wrapText="1"/>
    </xf>
    <xf numFmtId="0" fontId="20" fillId="3" borderId="42" xfId="3" applyFont="1" applyFill="1" applyBorder="1" applyAlignment="1" applyProtection="1">
      <alignment horizontal="center" vertical="center"/>
    </xf>
    <xf numFmtId="0" fontId="20" fillId="3" borderId="29" xfId="3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/>
      <protection locked="0"/>
    </xf>
    <xf numFmtId="0" fontId="62" fillId="0" borderId="11" xfId="112" applyFont="1" applyFill="1" applyBorder="1" applyAlignment="1" applyProtection="1">
      <alignment vertical="center"/>
    </xf>
    <xf numFmtId="0" fontId="61" fillId="0" borderId="11" xfId="112" applyFont="1" applyFill="1" applyBorder="1" applyAlignment="1" applyProtection="1">
      <alignment vertical="center"/>
    </xf>
    <xf numFmtId="0" fontId="64" fillId="3" borderId="11" xfId="407" applyFont="1" applyFill="1" applyBorder="1" applyAlignment="1" applyProtection="1">
      <alignment horizontal="center" vertical="center"/>
    </xf>
    <xf numFmtId="0" fontId="65" fillId="0" borderId="0" xfId="407" applyFont="1" applyBorder="1" applyProtection="1">
      <protection locked="0"/>
    </xf>
    <xf numFmtId="0" fontId="62" fillId="0" borderId="9" xfId="112" applyFont="1" applyFill="1" applyBorder="1" applyAlignment="1" applyProtection="1">
      <alignment vertical="center"/>
    </xf>
    <xf numFmtId="0" fontId="61" fillId="0" borderId="0" xfId="112" applyFont="1" applyFill="1" applyBorder="1" applyAlignment="1" applyProtection="1">
      <alignment vertical="center"/>
    </xf>
    <xf numFmtId="0" fontId="64" fillId="3" borderId="10" xfId="407" applyFont="1" applyFill="1" applyBorder="1" applyAlignment="1" applyProtection="1">
      <alignment horizontal="center" vertical="center"/>
    </xf>
    <xf numFmtId="0" fontId="66" fillId="3" borderId="10" xfId="407" applyFont="1" applyFill="1" applyBorder="1" applyProtection="1"/>
    <xf numFmtId="0" fontId="65" fillId="0" borderId="9" xfId="407" applyFont="1" applyBorder="1" applyProtection="1"/>
    <xf numFmtId="0" fontId="7" fillId="0" borderId="7" xfId="112" applyFont="1" applyFill="1" applyBorder="1" applyAlignment="1" applyProtection="1">
      <alignment vertical="center"/>
    </xf>
    <xf numFmtId="0" fontId="7" fillId="0" borderId="7" xfId="112" applyFont="1" applyFill="1" applyBorder="1" applyAlignment="1" applyProtection="1">
      <alignment horizontal="center" vertical="center"/>
      <protection locked="0"/>
    </xf>
    <xf numFmtId="0" fontId="67" fillId="3" borderId="0" xfId="407" applyFont="1" applyFill="1" applyBorder="1" applyAlignment="1" applyProtection="1">
      <alignment vertical="center" textRotation="90" wrapText="1"/>
    </xf>
    <xf numFmtId="0" fontId="66" fillId="3" borderId="10" xfId="434" applyFont="1" applyFill="1" applyBorder="1" applyProtection="1"/>
    <xf numFmtId="0" fontId="65" fillId="0" borderId="0" xfId="434" applyFont="1" applyBorder="1" applyProtection="1">
      <protection locked="0"/>
    </xf>
    <xf numFmtId="0" fontId="7" fillId="0" borderId="7" xfId="112" applyFont="1" applyFill="1" applyBorder="1" applyAlignment="1" applyProtection="1">
      <alignment vertical="top"/>
    </xf>
    <xf numFmtId="0" fontId="7" fillId="0" borderId="7" xfId="112" applyFont="1" applyFill="1" applyBorder="1" applyAlignment="1" applyProtection="1">
      <alignment horizontal="left" vertical="top"/>
      <protection locked="0"/>
    </xf>
    <xf numFmtId="0" fontId="2" fillId="0" borderId="22" xfId="112" applyFont="1" applyFill="1" applyBorder="1" applyAlignment="1" applyProtection="1">
      <alignment horizontal="center" vertical="center"/>
    </xf>
    <xf numFmtId="0" fontId="2" fillId="0" borderId="5" xfId="112" applyFont="1" applyFill="1" applyBorder="1" applyAlignment="1" applyProtection="1">
      <alignment horizontal="center" vertical="center"/>
      <protection locked="0"/>
    </xf>
    <xf numFmtId="0" fontId="67" fillId="3" borderId="5" xfId="407" applyFont="1" applyFill="1" applyBorder="1" applyAlignment="1" applyProtection="1">
      <alignment vertical="center" textRotation="90" wrapText="1"/>
      <protection locked="0"/>
    </xf>
    <xf numFmtId="0" fontId="67" fillId="3" borderId="5" xfId="407" applyFont="1" applyFill="1" applyBorder="1" applyAlignment="1" applyProtection="1">
      <alignment vertical="center" textRotation="90" wrapText="1"/>
    </xf>
    <xf numFmtId="0" fontId="7" fillId="0" borderId="5" xfId="112" applyFont="1" applyFill="1" applyBorder="1" applyAlignment="1" applyProtection="1">
      <alignment vertical="top"/>
      <protection locked="0"/>
    </xf>
    <xf numFmtId="0" fontId="66" fillId="3" borderId="27" xfId="407" applyFont="1" applyFill="1" applyBorder="1" applyProtection="1"/>
    <xf numFmtId="0" fontId="66" fillId="3" borderId="0" xfId="407" applyFont="1" applyFill="1" applyBorder="1" applyProtection="1">
      <protection locked="0"/>
    </xf>
    <xf numFmtId="0" fontId="65" fillId="0" borderId="11" xfId="407" applyFont="1" applyBorder="1" applyProtection="1">
      <protection locked="0"/>
    </xf>
    <xf numFmtId="0" fontId="65" fillId="0" borderId="0" xfId="407" applyFont="1" applyProtection="1">
      <protection locked="0"/>
    </xf>
    <xf numFmtId="0" fontId="66" fillId="3" borderId="0" xfId="407" applyFont="1" applyFill="1" applyProtection="1">
      <protection locked="0"/>
    </xf>
    <xf numFmtId="0" fontId="1" fillId="0" borderId="0" xfId="3" applyAlignment="1" applyProtection="1">
      <alignment horizontal="center"/>
      <protection locked="0"/>
    </xf>
    <xf numFmtId="0" fontId="4" fillId="0" borderId="40" xfId="3" applyFont="1" applyBorder="1" applyAlignment="1" applyProtection="1">
      <alignment horizontal="left" vertical="center" wrapText="1"/>
    </xf>
    <xf numFmtId="0" fontId="4" fillId="0" borderId="46" xfId="3" applyFont="1" applyBorder="1" applyAlignment="1" applyProtection="1">
      <alignment horizontal="left" vertical="center" wrapText="1"/>
    </xf>
    <xf numFmtId="0" fontId="4" fillId="0" borderId="46" xfId="0" applyFont="1" applyBorder="1" applyAlignment="1" applyProtection="1">
      <alignment horizontal="left" vertical="center" wrapText="1"/>
    </xf>
    <xf numFmtId="0" fontId="4" fillId="0" borderId="41" xfId="3" applyFont="1" applyBorder="1" applyAlignment="1" applyProtection="1">
      <alignment horizontal="center" vertical="center"/>
    </xf>
    <xf numFmtId="0" fontId="4" fillId="3" borderId="24" xfId="3" applyFont="1" applyFill="1" applyBorder="1" applyAlignment="1" applyProtection="1">
      <alignment horizontal="center" vertical="center"/>
    </xf>
    <xf numFmtId="0" fontId="1" fillId="0" borderId="0" xfId="3" applyAlignment="1" applyProtection="1">
      <alignment horizontal="center"/>
      <protection locked="0"/>
    </xf>
    <xf numFmtId="169" fontId="23" fillId="3" borderId="16" xfId="3" applyNumberFormat="1" applyFont="1" applyFill="1" applyBorder="1" applyAlignment="1" applyProtection="1">
      <alignment horizontal="center" vertical="center"/>
    </xf>
    <xf numFmtId="0" fontId="1" fillId="0" borderId="0" xfId="3" applyAlignment="1" applyProtection="1">
      <alignment horizontal="center"/>
      <protection locked="0"/>
    </xf>
    <xf numFmtId="0" fontId="4" fillId="3" borderId="54" xfId="3" applyFont="1" applyFill="1" applyBorder="1" applyAlignment="1" applyProtection="1">
      <alignment horizontal="center" vertical="center"/>
    </xf>
    <xf numFmtId="0" fontId="2" fillId="0" borderId="8" xfId="2" applyFont="1" applyBorder="1" applyProtection="1">
      <protection locked="0"/>
    </xf>
    <xf numFmtId="0" fontId="2" fillId="0" borderId="10" xfId="2" applyFont="1" applyBorder="1" applyProtection="1">
      <protection locked="0"/>
    </xf>
    <xf numFmtId="0" fontId="2" fillId="0" borderId="27" xfId="2" applyFont="1" applyBorder="1" applyProtection="1">
      <protection locked="0"/>
    </xf>
    <xf numFmtId="0" fontId="14" fillId="0" borderId="9" xfId="407" applyFont="1" applyBorder="1" applyAlignment="1" applyProtection="1"/>
    <xf numFmtId="0" fontId="14" fillId="0" borderId="0" xfId="407" applyFont="1" applyBorder="1" applyAlignment="1" applyProtection="1"/>
    <xf numFmtId="0" fontId="4" fillId="0" borderId="0" xfId="407" applyFont="1" applyBorder="1" applyAlignment="1" applyProtection="1">
      <alignment horizontal="center"/>
      <protection locked="0"/>
    </xf>
    <xf numFmtId="0" fontId="4" fillId="0" borderId="10" xfId="407" applyFont="1" applyBorder="1" applyAlignment="1" applyProtection="1">
      <alignment horizontal="center"/>
      <protection locked="0"/>
    </xf>
    <xf numFmtId="0" fontId="7" fillId="3" borderId="4" xfId="4" applyFont="1" applyFill="1" applyBorder="1" applyAlignment="1" applyProtection="1">
      <alignment vertical="top"/>
      <protection locked="0"/>
    </xf>
    <xf numFmtId="0" fontId="1" fillId="0" borderId="0" xfId="3" applyBorder="1" applyProtection="1">
      <protection locked="0"/>
    </xf>
    <xf numFmtId="0" fontId="1" fillId="0" borderId="10" xfId="3" applyBorder="1" applyProtection="1">
      <protection locked="0"/>
    </xf>
    <xf numFmtId="0" fontId="6" fillId="3" borderId="3" xfId="4" applyFont="1" applyFill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left" vertical="center"/>
    </xf>
    <xf numFmtId="0" fontId="6" fillId="0" borderId="9" xfId="113" applyFont="1" applyBorder="1" applyAlignment="1" applyProtection="1">
      <alignment horizontal="left" vertical="center"/>
    </xf>
    <xf numFmtId="0" fontId="6" fillId="0" borderId="0" xfId="113" applyFont="1" applyBorder="1" applyAlignment="1" applyProtection="1">
      <alignment horizontal="left" vertical="center"/>
    </xf>
    <xf numFmtId="0" fontId="1" fillId="0" borderId="7" xfId="3" applyBorder="1" applyProtection="1">
      <protection locked="0"/>
    </xf>
    <xf numFmtId="0" fontId="2" fillId="0" borderId="9" xfId="1" applyFont="1" applyBorder="1" applyProtection="1">
      <protection locked="0"/>
    </xf>
    <xf numFmtId="0" fontId="1" fillId="0" borderId="0" xfId="3" applyBorder="1" applyAlignment="1" applyProtection="1">
      <protection locked="0"/>
    </xf>
    <xf numFmtId="0" fontId="1" fillId="0" borderId="0" xfId="3" applyBorder="1" applyAlignment="1" applyProtection="1">
      <alignment horizontal="center"/>
      <protection locked="0"/>
    </xf>
    <xf numFmtId="0" fontId="0" fillId="0" borderId="10" xfId="3" applyFont="1" applyBorder="1" applyProtection="1">
      <protection locked="0"/>
    </xf>
    <xf numFmtId="0" fontId="0" fillId="0" borderId="9" xfId="3" applyFont="1" applyBorder="1" applyProtection="1">
      <protection locked="0"/>
    </xf>
    <xf numFmtId="167" fontId="18" fillId="3" borderId="9" xfId="3" applyNumberFormat="1" applyFont="1" applyFill="1" applyBorder="1" applyAlignment="1" applyProtection="1">
      <alignment horizontal="center" vertical="center"/>
    </xf>
    <xf numFmtId="0" fontId="0" fillId="0" borderId="0" xfId="3" applyFont="1" applyBorder="1" applyProtection="1">
      <protection locked="0"/>
    </xf>
    <xf numFmtId="0" fontId="1" fillId="0" borderId="22" xfId="3" applyBorder="1" applyProtection="1">
      <protection locked="0"/>
    </xf>
    <xf numFmtId="0" fontId="1" fillId="0" borderId="5" xfId="3" applyBorder="1" applyProtection="1">
      <protection locked="0"/>
    </xf>
    <xf numFmtId="0" fontId="1" fillId="0" borderId="27" xfId="3" applyBorder="1" applyProtection="1">
      <protection locked="0"/>
    </xf>
    <xf numFmtId="0" fontId="6" fillId="0" borderId="7" xfId="0" applyFont="1" applyBorder="1" applyAlignment="1" applyProtection="1">
      <alignment horizontal="left" vertical="center"/>
    </xf>
    <xf numFmtId="0" fontId="0" fillId="0" borderId="8" xfId="3" applyFont="1" applyBorder="1" applyProtection="1">
      <protection locked="0"/>
    </xf>
    <xf numFmtId="0" fontId="1" fillId="0" borderId="7" xfId="3" applyBorder="1" applyAlignment="1" applyProtection="1">
      <alignment horizontal="center" vertical="center"/>
      <protection locked="0"/>
    </xf>
    <xf numFmtId="0" fontId="1" fillId="0" borderId="6" xfId="3" applyBorder="1" applyAlignment="1" applyProtection="1">
      <alignment horizontal="center" vertical="center"/>
      <protection locked="0"/>
    </xf>
    <xf numFmtId="0" fontId="6" fillId="3" borderId="7" xfId="4" applyFont="1" applyFill="1" applyBorder="1" applyAlignment="1" applyProtection="1">
      <alignment vertical="top"/>
      <protection locked="0"/>
    </xf>
    <xf numFmtId="0" fontId="7" fillId="3" borderId="7" xfId="4" applyFont="1" applyFill="1" applyBorder="1" applyAlignment="1" applyProtection="1">
      <alignment vertical="top"/>
      <protection locked="0"/>
    </xf>
    <xf numFmtId="0" fontId="4" fillId="3" borderId="0" xfId="3" applyFont="1" applyFill="1" applyBorder="1" applyAlignment="1" applyProtection="1">
      <alignment vertical="center" wrapText="1"/>
    </xf>
    <xf numFmtId="0" fontId="4" fillId="3" borderId="0" xfId="3" applyFont="1" applyFill="1" applyBorder="1" applyAlignment="1" applyProtection="1">
      <alignment vertical="center"/>
    </xf>
    <xf numFmtId="0" fontId="4" fillId="3" borderId="0" xfId="3" applyFont="1" applyFill="1" applyBorder="1" applyAlignment="1" applyProtection="1">
      <alignment horizontal="center" vertical="center"/>
    </xf>
    <xf numFmtId="167" fontId="23" fillId="3" borderId="0" xfId="3" applyNumberFormat="1" applyFont="1" applyFill="1" applyBorder="1" applyAlignment="1" applyProtection="1">
      <alignment horizontal="center" vertical="center"/>
    </xf>
    <xf numFmtId="0" fontId="6" fillId="0" borderId="9" xfId="113" applyFont="1" applyBorder="1" applyAlignment="1" applyProtection="1">
      <alignment vertical="center"/>
    </xf>
    <xf numFmtId="0" fontId="6" fillId="0" borderId="0" xfId="113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2" fillId="0" borderId="0" xfId="112" applyFont="1" applyFill="1" applyBorder="1" applyAlignment="1" applyProtection="1">
      <alignment vertical="center"/>
    </xf>
    <xf numFmtId="0" fontId="63" fillId="3" borderId="10" xfId="1" applyFont="1" applyFill="1" applyBorder="1" applyProtection="1"/>
    <xf numFmtId="186" fontId="7" fillId="3" borderId="0" xfId="2" applyNumberFormat="1" applyFont="1" applyFill="1" applyBorder="1" applyAlignment="1" applyProtection="1">
      <alignment horizontal="center" vertical="center" wrapText="1"/>
    </xf>
    <xf numFmtId="0" fontId="56" fillId="3" borderId="0" xfId="2" applyFont="1" applyFill="1" applyBorder="1" applyAlignment="1" applyProtection="1">
      <alignment horizontal="left" vertical="top" wrapText="1"/>
    </xf>
    <xf numFmtId="0" fontId="56" fillId="3" borderId="9" xfId="2" applyFont="1" applyFill="1" applyBorder="1" applyAlignment="1" applyProtection="1">
      <alignment horizontal="left" vertical="top" wrapText="1"/>
    </xf>
    <xf numFmtId="186" fontId="7" fillId="3" borderId="10" xfId="2" applyNumberFormat="1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7" fillId="3" borderId="7" xfId="2" applyFont="1" applyFill="1" applyBorder="1" applyAlignment="1" applyProtection="1">
      <alignment vertical="center"/>
    </xf>
    <xf numFmtId="0" fontId="7" fillId="3" borderId="8" xfId="2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3" borderId="0" xfId="2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/>
    </xf>
    <xf numFmtId="186" fontId="7" fillId="3" borderId="0" xfId="2" applyNumberFormat="1" applyFont="1" applyFill="1" applyBorder="1" applyAlignment="1" applyProtection="1">
      <alignment horizontal="left" vertical="center"/>
    </xf>
    <xf numFmtId="186" fontId="7" fillId="3" borderId="10" xfId="2" applyNumberFormat="1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7" fillId="3" borderId="0" xfId="2" applyFont="1" applyFill="1" applyBorder="1" applyAlignment="1" applyProtection="1">
      <protection locked="0"/>
    </xf>
    <xf numFmtId="0" fontId="7" fillId="0" borderId="7" xfId="0" applyFont="1" applyBorder="1" applyAlignment="1" applyProtection="1">
      <alignment vertical="center"/>
    </xf>
    <xf numFmtId="186" fontId="7" fillId="3" borderId="5" xfId="2" applyNumberFormat="1" applyFont="1" applyFill="1" applyBorder="1" applyAlignment="1" applyProtection="1">
      <alignment vertical="center"/>
    </xf>
    <xf numFmtId="186" fontId="7" fillId="3" borderId="27" xfId="2" applyNumberFormat="1" applyFont="1" applyFill="1" applyBorder="1" applyAlignment="1" applyProtection="1">
      <alignment vertical="center"/>
    </xf>
    <xf numFmtId="0" fontId="56" fillId="0" borderId="68" xfId="92" applyFont="1" applyFill="1" applyBorder="1" applyAlignment="1" applyProtection="1">
      <protection locked="0"/>
    </xf>
    <xf numFmtId="0" fontId="57" fillId="0" borderId="11" xfId="92" applyFont="1" applyFill="1" applyBorder="1" applyAlignment="1" applyProtection="1">
      <protection locked="0"/>
    </xf>
    <xf numFmtId="0" fontId="2" fillId="3" borderId="11" xfId="92" applyFont="1" applyFill="1" applyBorder="1" applyAlignment="1" applyProtection="1">
      <protection locked="0"/>
    </xf>
    <xf numFmtId="0" fontId="2" fillId="0" borderId="11" xfId="92" applyFont="1" applyFill="1" applyBorder="1" applyAlignment="1" applyProtection="1">
      <protection locked="0"/>
    </xf>
    <xf numFmtId="0" fontId="70" fillId="0" borderId="69" xfId="92" applyFont="1" applyFill="1" applyBorder="1" applyAlignment="1" applyProtection="1">
      <protection locked="0"/>
    </xf>
    <xf numFmtId="0" fontId="64" fillId="3" borderId="10" xfId="407" applyFont="1" applyFill="1" applyBorder="1" applyAlignment="1" applyProtection="1">
      <alignment horizontal="center" vertical="center"/>
    </xf>
    <xf numFmtId="0" fontId="6" fillId="3" borderId="22" xfId="113" applyFont="1" applyFill="1" applyBorder="1" applyAlignment="1" applyProtection="1">
      <alignment horizontal="left" vertical="center"/>
    </xf>
    <xf numFmtId="0" fontId="6" fillId="3" borderId="5" xfId="113" applyFont="1" applyFill="1" applyBorder="1" applyAlignment="1" applyProtection="1">
      <alignment horizontal="left" vertical="center"/>
    </xf>
    <xf numFmtId="0" fontId="7" fillId="3" borderId="5" xfId="2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vertical="center"/>
    </xf>
    <xf numFmtId="0" fontId="6" fillId="3" borderId="5" xfId="2" applyFont="1" applyFill="1" applyBorder="1" applyAlignment="1" applyProtection="1">
      <alignment horizontal="left" vertical="center"/>
    </xf>
    <xf numFmtId="0" fontId="7" fillId="0" borderId="0" xfId="112" applyFont="1" applyFill="1" applyBorder="1" applyAlignment="1" applyProtection="1">
      <alignment horizontal="left" vertical="center"/>
    </xf>
    <xf numFmtId="0" fontId="7" fillId="0" borderId="0" xfId="112" applyFont="1" applyFill="1" applyBorder="1" applyAlignment="1" applyProtection="1">
      <alignment vertical="top"/>
    </xf>
    <xf numFmtId="0" fontId="7" fillId="0" borderId="0" xfId="112" applyFont="1" applyFill="1" applyBorder="1" applyAlignment="1" applyProtection="1">
      <alignment horizontal="left" vertical="top"/>
      <protection locked="0"/>
    </xf>
    <xf numFmtId="0" fontId="73" fillId="0" borderId="6" xfId="407" applyFont="1" applyBorder="1" applyAlignment="1" applyProtection="1"/>
    <xf numFmtId="0" fontId="4" fillId="0" borderId="8" xfId="407" applyFont="1" applyBorder="1" applyAlignment="1" applyProtection="1">
      <protection locked="0"/>
    </xf>
    <xf numFmtId="0" fontId="73" fillId="0" borderId="9" xfId="407" applyFont="1" applyBorder="1" applyAlignment="1" applyProtection="1"/>
    <xf numFmtId="0" fontId="73" fillId="0" borderId="0" xfId="407" applyFont="1" applyBorder="1" applyAlignment="1" applyProtection="1">
      <alignment horizontal="left" vertical="center"/>
    </xf>
    <xf numFmtId="0" fontId="4" fillId="0" borderId="0" xfId="407" applyFont="1" applyBorder="1" applyAlignment="1" applyProtection="1">
      <protection locked="0"/>
    </xf>
    <xf numFmtId="0" fontId="4" fillId="0" borderId="10" xfId="407" applyFont="1" applyBorder="1" applyAlignment="1" applyProtection="1">
      <protection locked="0"/>
    </xf>
    <xf numFmtId="167" fontId="18" fillId="3" borderId="22" xfId="3" applyNumberFormat="1" applyFont="1" applyFill="1" applyBorder="1" applyAlignment="1" applyProtection="1">
      <alignment horizontal="center" vertical="center"/>
    </xf>
    <xf numFmtId="167" fontId="18" fillId="3" borderId="5" xfId="3" applyNumberFormat="1" applyFont="1" applyFill="1" applyBorder="1" applyAlignment="1" applyProtection="1">
      <alignment horizontal="center" vertical="center"/>
    </xf>
    <xf numFmtId="167" fontId="1" fillId="0" borderId="27" xfId="3" applyNumberFormat="1" applyBorder="1" applyProtection="1"/>
    <xf numFmtId="0" fontId="4" fillId="29" borderId="1" xfId="3" applyFont="1" applyFill="1" applyBorder="1" applyAlignment="1" applyProtection="1">
      <alignment horizontal="center" vertical="center"/>
    </xf>
    <xf numFmtId="0" fontId="4" fillId="29" borderId="1" xfId="3" applyFont="1" applyFill="1" applyBorder="1" applyAlignment="1" applyProtection="1">
      <alignment vertical="center" wrapText="1"/>
    </xf>
    <xf numFmtId="169" fontId="23" fillId="29" borderId="1" xfId="3" applyNumberFormat="1" applyFont="1" applyFill="1" applyBorder="1" applyAlignment="1" applyProtection="1">
      <alignment horizontal="center" vertical="center"/>
    </xf>
    <xf numFmtId="169" fontId="7" fillId="29" borderId="1" xfId="3" applyNumberFormat="1" applyFont="1" applyFill="1" applyBorder="1" applyAlignment="1" applyProtection="1">
      <alignment horizontal="center" vertical="center"/>
    </xf>
    <xf numFmtId="0" fontId="71" fillId="0" borderId="0" xfId="2" applyFont="1" applyBorder="1" applyAlignment="1" applyProtection="1">
      <alignment horizontal="center" vertical="center"/>
    </xf>
    <xf numFmtId="0" fontId="2" fillId="0" borderId="0" xfId="2" applyFont="1" applyProtection="1"/>
    <xf numFmtId="0" fontId="2" fillId="31" borderId="0" xfId="2" applyFont="1" applyFill="1" applyProtection="1"/>
    <xf numFmtId="0" fontId="77" fillId="0" borderId="0" xfId="2" applyFont="1" applyBorder="1" applyAlignment="1" applyProtection="1">
      <alignment horizontal="left"/>
    </xf>
    <xf numFmtId="0" fontId="78" fillId="0" borderId="0" xfId="2" applyFont="1" applyBorder="1" applyAlignment="1" applyProtection="1"/>
    <xf numFmtId="0" fontId="57" fillId="0" borderId="6" xfId="92" applyFont="1" applyFill="1" applyBorder="1" applyAlignment="1" applyProtection="1"/>
    <xf numFmtId="0" fontId="57" fillId="0" borderId="7" xfId="92" applyFont="1" applyFill="1" applyBorder="1" applyAlignment="1" applyProtection="1"/>
    <xf numFmtId="0" fontId="57" fillId="0" borderId="7" xfId="92" applyFont="1" applyFill="1" applyBorder="1" applyProtection="1"/>
    <xf numFmtId="0" fontId="57" fillId="0" borderId="8" xfId="92" applyFont="1" applyFill="1" applyBorder="1" applyAlignment="1" applyProtection="1"/>
    <xf numFmtId="0" fontId="56" fillId="0" borderId="68" xfId="92" applyFont="1" applyFill="1" applyBorder="1" applyAlignment="1" applyProtection="1">
      <alignment horizontal="center"/>
    </xf>
    <xf numFmtId="0" fontId="62" fillId="0" borderId="6" xfId="92" applyFont="1" applyFill="1" applyBorder="1" applyAlignment="1" applyProtection="1">
      <alignment horizontal="center"/>
    </xf>
    <xf numFmtId="0" fontId="57" fillId="0" borderId="7" xfId="92" applyFont="1" applyFill="1" applyBorder="1" applyAlignment="1" applyProtection="1">
      <alignment horizontal="right"/>
    </xf>
    <xf numFmtId="0" fontId="56" fillId="0" borderId="7" xfId="92" applyFont="1" applyFill="1" applyBorder="1" applyAlignment="1" applyProtection="1"/>
    <xf numFmtId="0" fontId="56" fillId="0" borderId="0" xfId="92" applyFont="1" applyFill="1" applyAlignment="1" applyProtection="1">
      <alignment horizontal="center"/>
    </xf>
    <xf numFmtId="0" fontId="57" fillId="0" borderId="0" xfId="92" applyFont="1" applyFill="1" applyProtection="1"/>
    <xf numFmtId="0" fontId="57" fillId="0" borderId="9" xfId="92" applyFont="1" applyFill="1" applyBorder="1" applyAlignment="1" applyProtection="1"/>
    <xf numFmtId="0" fontId="57" fillId="3" borderId="0" xfId="92" applyFont="1" applyFill="1" applyBorder="1" applyAlignment="1" applyProtection="1"/>
    <xf numFmtId="0" fontId="57" fillId="3" borderId="0" xfId="92" applyFont="1" applyFill="1" applyBorder="1" applyProtection="1"/>
    <xf numFmtId="0" fontId="2" fillId="3" borderId="0" xfId="92" applyFont="1" applyFill="1" applyBorder="1" applyAlignment="1" applyProtection="1"/>
    <xf numFmtId="0" fontId="80" fillId="3" borderId="0" xfId="92" applyFont="1" applyFill="1" applyBorder="1" applyAlignment="1" applyProtection="1"/>
    <xf numFmtId="0" fontId="57" fillId="3" borderId="10" xfId="92" applyFont="1" applyFill="1" applyBorder="1" applyAlignment="1" applyProtection="1"/>
    <xf numFmtId="0" fontId="57" fillId="0" borderId="11" xfId="92" applyFont="1" applyFill="1" applyBorder="1" applyAlignment="1" applyProtection="1"/>
    <xf numFmtId="0" fontId="2" fillId="0" borderId="9" xfId="92" applyFont="1" applyFill="1" applyBorder="1" applyAlignment="1" applyProtection="1"/>
    <xf numFmtId="0" fontId="62" fillId="2" borderId="9" xfId="92" applyFont="1" applyFill="1" applyBorder="1" applyAlignment="1" applyProtection="1">
      <alignment horizontal="center"/>
    </xf>
    <xf numFmtId="0" fontId="62" fillId="2" borderId="0" xfId="92" applyFont="1" applyFill="1" applyBorder="1" applyAlignment="1" applyProtection="1">
      <alignment horizontal="center"/>
    </xf>
    <xf numFmtId="0" fontId="62" fillId="2" borderId="10" xfId="92" applyFont="1" applyFill="1" applyBorder="1" applyAlignment="1" applyProtection="1">
      <alignment horizontal="center"/>
    </xf>
    <xf numFmtId="0" fontId="57" fillId="0" borderId="0" xfId="92" applyFont="1" applyFill="1" applyBorder="1" applyAlignment="1" applyProtection="1"/>
    <xf numFmtId="0" fontId="56" fillId="2" borderId="9" xfId="92" applyFont="1" applyFill="1" applyBorder="1" applyProtection="1"/>
    <xf numFmtId="0" fontId="56" fillId="2" borderId="0" xfId="92" applyFont="1" applyFill="1" applyBorder="1" applyAlignment="1" applyProtection="1">
      <alignment horizontal="center"/>
    </xf>
    <xf numFmtId="0" fontId="56" fillId="2" borderId="9" xfId="92" applyFont="1" applyFill="1" applyBorder="1" applyAlignment="1" applyProtection="1">
      <alignment horizontal="center"/>
    </xf>
    <xf numFmtId="0" fontId="56" fillId="2" borderId="10" xfId="92" applyFont="1" applyFill="1" applyBorder="1" applyAlignment="1" applyProtection="1">
      <alignment horizontal="center"/>
    </xf>
    <xf numFmtId="0" fontId="2" fillId="2" borderId="9" xfId="92" applyFont="1" applyFill="1" applyBorder="1" applyAlignment="1" applyProtection="1">
      <alignment vertical="center"/>
    </xf>
    <xf numFmtId="0" fontId="62" fillId="2" borderId="0" xfId="92" applyFont="1" applyFill="1" applyBorder="1" applyAlignment="1" applyProtection="1">
      <alignment vertical="center"/>
    </xf>
    <xf numFmtId="0" fontId="62" fillId="2" borderId="10" xfId="92" applyFont="1" applyFill="1" applyBorder="1" applyAlignment="1" applyProtection="1">
      <alignment vertical="center"/>
    </xf>
    <xf numFmtId="0" fontId="2" fillId="3" borderId="11" xfId="92" applyFont="1" applyFill="1" applyBorder="1" applyAlignment="1" applyProtection="1"/>
    <xf numFmtId="0" fontId="81" fillId="3" borderId="9" xfId="0" applyFont="1" applyFill="1" applyBorder="1" applyAlignment="1" applyProtection="1">
      <alignment horizontal="left" vertical="center" wrapText="1"/>
    </xf>
    <xf numFmtId="0" fontId="81" fillId="3" borderId="0" xfId="0" applyFont="1" applyFill="1" applyBorder="1" applyAlignment="1" applyProtection="1">
      <alignment horizontal="left" vertical="center" wrapText="1"/>
    </xf>
    <xf numFmtId="0" fontId="81" fillId="3" borderId="10" xfId="0" applyFont="1" applyFill="1" applyBorder="1" applyAlignment="1" applyProtection="1">
      <alignment horizontal="left" vertical="center" wrapText="1"/>
    </xf>
    <xf numFmtId="0" fontId="2" fillId="0" borderId="9" xfId="92" applyFont="1" applyFill="1" applyBorder="1" applyAlignment="1" applyProtection="1">
      <alignment vertical="center"/>
    </xf>
    <xf numFmtId="0" fontId="77" fillId="0" borderId="0" xfId="92" applyFont="1" applyFill="1" applyBorder="1" applyProtection="1"/>
    <xf numFmtId="0" fontId="77" fillId="0" borderId="0" xfId="92" applyFont="1" applyFill="1" applyBorder="1" applyAlignment="1" applyProtection="1"/>
    <xf numFmtId="0" fontId="77" fillId="0" borderId="10" xfId="92" applyFont="1" applyFill="1" applyBorder="1" applyAlignment="1" applyProtection="1"/>
    <xf numFmtId="0" fontId="2" fillId="3" borderId="9" xfId="92" applyFont="1" applyFill="1" applyBorder="1" applyAlignment="1" applyProtection="1"/>
    <xf numFmtId="0" fontId="2" fillId="3" borderId="10" xfId="92" applyFont="1" applyFill="1" applyBorder="1" applyAlignment="1" applyProtection="1"/>
    <xf numFmtId="0" fontId="2" fillId="0" borderId="11" xfId="92" applyFont="1" applyFill="1" applyBorder="1" applyAlignment="1" applyProtection="1">
      <alignment horizontal="center"/>
    </xf>
    <xf numFmtId="0" fontId="2" fillId="0" borderId="0" xfId="92" applyFont="1" applyFill="1" applyBorder="1" applyAlignment="1" applyProtection="1"/>
    <xf numFmtId="0" fontId="77" fillId="3" borderId="0" xfId="92" applyFont="1" applyFill="1" applyBorder="1" applyAlignment="1" applyProtection="1">
      <alignment vertical="center"/>
    </xf>
    <xf numFmtId="0" fontId="2" fillId="0" borderId="9" xfId="92" applyFont="1" applyFill="1" applyBorder="1" applyProtection="1"/>
    <xf numFmtId="0" fontId="2" fillId="3" borderId="0" xfId="92" applyFont="1" applyFill="1" applyBorder="1" applyProtection="1"/>
    <xf numFmtId="0" fontId="2" fillId="0" borderId="0" xfId="92" applyFont="1" applyFill="1" applyBorder="1" applyAlignment="1" applyProtection="1">
      <alignment horizontal="center"/>
    </xf>
    <xf numFmtId="0" fontId="2" fillId="0" borderId="69" xfId="92" applyFont="1" applyFill="1" applyBorder="1" applyAlignment="1" applyProtection="1"/>
    <xf numFmtId="0" fontId="2" fillId="0" borderId="22" xfId="92" applyFont="1" applyFill="1" applyBorder="1" applyAlignment="1" applyProtection="1"/>
    <xf numFmtId="0" fontId="70" fillId="0" borderId="0" xfId="92" applyFont="1" applyFill="1" applyBorder="1" applyAlignment="1" applyProtection="1"/>
    <xf numFmtId="0" fontId="2" fillId="0" borderId="7" xfId="92" applyFont="1" applyFill="1" applyBorder="1" applyAlignment="1" applyProtection="1"/>
    <xf numFmtId="0" fontId="2" fillId="0" borderId="68" xfId="92" applyFont="1" applyFill="1" applyBorder="1" applyAlignment="1" applyProtection="1"/>
    <xf numFmtId="0" fontId="2" fillId="0" borderId="0" xfId="2" applyFont="1" applyFill="1" applyBorder="1" applyProtection="1"/>
    <xf numFmtId="0" fontId="77" fillId="0" borderId="0" xfId="92" applyFont="1" applyFill="1" applyBorder="1" applyAlignment="1" applyProtection="1">
      <alignment vertical="center"/>
    </xf>
    <xf numFmtId="0" fontId="2" fillId="0" borderId="9" xfId="2" applyFont="1" applyFill="1" applyBorder="1" applyProtection="1"/>
    <xf numFmtId="0" fontId="2" fillId="3" borderId="0" xfId="2" applyFont="1" applyFill="1" applyBorder="1" applyProtection="1"/>
    <xf numFmtId="0" fontId="2" fillId="3" borderId="10" xfId="2" applyFont="1" applyFill="1" applyBorder="1" applyProtection="1"/>
    <xf numFmtId="0" fontId="2" fillId="32" borderId="69" xfId="2" applyFont="1" applyFill="1" applyBorder="1" applyProtection="1">
      <protection locked="0"/>
    </xf>
    <xf numFmtId="0" fontId="57" fillId="0" borderId="0" xfId="2" applyFont="1" applyFill="1" applyProtection="1"/>
    <xf numFmtId="0" fontId="2" fillId="3" borderId="9" xfId="92" applyFont="1" applyFill="1" applyBorder="1" applyAlignment="1" applyProtection="1">
      <alignment vertical="center"/>
    </xf>
    <xf numFmtId="0" fontId="84" fillId="3" borderId="10" xfId="92" applyFont="1" applyFill="1" applyBorder="1" applyAlignment="1" applyProtection="1">
      <alignment horizontal="justify" vertical="center" wrapText="1"/>
    </xf>
    <xf numFmtId="0" fontId="84" fillId="3" borderId="0" xfId="92" applyFont="1" applyFill="1" applyBorder="1" applyAlignment="1" applyProtection="1">
      <alignment horizontal="justify" vertical="center" wrapText="1"/>
    </xf>
    <xf numFmtId="14" fontId="84" fillId="3" borderId="0" xfId="92" applyNumberFormat="1" applyFont="1" applyFill="1" applyBorder="1" applyAlignment="1" applyProtection="1">
      <alignment horizontal="justify" vertical="center" wrapText="1"/>
    </xf>
    <xf numFmtId="0" fontId="2" fillId="0" borderId="0" xfId="92" applyFont="1" applyFill="1" applyBorder="1" applyAlignment="1" applyProtection="1">
      <alignment vertical="center"/>
    </xf>
    <xf numFmtId="0" fontId="2" fillId="0" borderId="0" xfId="92" applyFont="1" applyFill="1" applyAlignment="1" applyProtection="1">
      <alignment vertical="center"/>
    </xf>
    <xf numFmtId="0" fontId="2" fillId="3" borderId="0" xfId="92" applyFont="1" applyFill="1" applyBorder="1" applyAlignment="1" applyProtection="1">
      <alignment vertical="center"/>
    </xf>
    <xf numFmtId="0" fontId="62" fillId="3" borderId="0" xfId="92" applyFont="1" applyFill="1" applyBorder="1" applyAlignment="1" applyProtection="1">
      <alignment vertical="center"/>
    </xf>
    <xf numFmtId="0" fontId="85" fillId="3" borderId="0" xfId="92" applyFont="1" applyFill="1" applyBorder="1" applyAlignment="1" applyProtection="1">
      <alignment horizontal="justify" vertical="center" wrapText="1"/>
    </xf>
    <xf numFmtId="0" fontId="84" fillId="0" borderId="0" xfId="92" applyFont="1" applyFill="1" applyBorder="1" applyAlignment="1" applyProtection="1">
      <alignment horizontal="justify" vertical="center" wrapText="1"/>
    </xf>
    <xf numFmtId="0" fontId="2" fillId="0" borderId="10" xfId="92" applyFont="1" applyFill="1" applyBorder="1" applyAlignment="1" applyProtection="1">
      <alignment vertical="center"/>
    </xf>
    <xf numFmtId="0" fontId="2" fillId="0" borderId="22" xfId="92" applyFont="1" applyFill="1" applyBorder="1" applyAlignment="1" applyProtection="1">
      <alignment vertical="center"/>
    </xf>
    <xf numFmtId="0" fontId="77" fillId="3" borderId="5" xfId="92" applyFont="1" applyFill="1" applyBorder="1" applyAlignment="1" applyProtection="1">
      <alignment vertical="center"/>
    </xf>
    <xf numFmtId="0" fontId="2" fillId="0" borderId="5" xfId="92" applyFont="1" applyFill="1" applyBorder="1" applyAlignment="1" applyProtection="1">
      <alignment vertical="center"/>
    </xf>
    <xf numFmtId="0" fontId="2" fillId="0" borderId="27" xfId="92" applyFont="1" applyFill="1" applyBorder="1" applyAlignment="1" applyProtection="1">
      <alignment vertical="center"/>
    </xf>
    <xf numFmtId="0" fontId="84" fillId="0" borderId="0" xfId="92" applyFont="1" applyFill="1" applyBorder="1" applyAlignment="1" applyProtection="1">
      <alignment vertical="center" wrapText="1"/>
    </xf>
    <xf numFmtId="186" fontId="2" fillId="3" borderId="0" xfId="92" applyNumberFormat="1" applyFont="1" applyFill="1" applyBorder="1" applyAlignment="1" applyProtection="1">
      <alignment vertical="center"/>
    </xf>
    <xf numFmtId="0" fontId="2" fillId="3" borderId="10" xfId="92" applyFont="1" applyFill="1" applyBorder="1" applyAlignment="1" applyProtection="1">
      <alignment vertical="center"/>
    </xf>
    <xf numFmtId="0" fontId="62" fillId="0" borderId="9" xfId="92" applyFont="1" applyFill="1" applyBorder="1" applyAlignment="1" applyProtection="1">
      <alignment vertical="center"/>
    </xf>
    <xf numFmtId="0" fontId="85" fillId="0" borderId="0" xfId="92" applyFont="1" applyFill="1" applyBorder="1" applyAlignment="1" applyProtection="1">
      <alignment vertical="center"/>
    </xf>
    <xf numFmtId="0" fontId="62" fillId="3" borderId="9" xfId="92" applyFont="1" applyFill="1" applyBorder="1" applyAlignment="1" applyProtection="1">
      <alignment horizontal="center"/>
    </xf>
    <xf numFmtId="0" fontId="62" fillId="3" borderId="10" xfId="92" applyFont="1" applyFill="1" applyBorder="1" applyAlignment="1" applyProtection="1">
      <alignment horizontal="center"/>
    </xf>
    <xf numFmtId="0" fontId="70" fillId="0" borderId="9" xfId="92" applyFont="1" applyFill="1" applyBorder="1" applyAlignment="1" applyProtection="1">
      <alignment vertical="center" wrapText="1"/>
    </xf>
    <xf numFmtId="0" fontId="70" fillId="0" borderId="10" xfId="92" applyFont="1" applyFill="1" applyBorder="1" applyAlignment="1" applyProtection="1">
      <alignment vertical="center" wrapText="1"/>
    </xf>
    <xf numFmtId="0" fontId="70" fillId="0" borderId="0" xfId="92" applyFont="1" applyFill="1" applyBorder="1" applyAlignment="1" applyProtection="1">
      <alignment vertical="center" wrapText="1"/>
    </xf>
    <xf numFmtId="0" fontId="2" fillId="0" borderId="22" xfId="92" quotePrefix="1" applyFont="1" applyFill="1" applyBorder="1" applyAlignment="1" applyProtection="1">
      <alignment vertical="center"/>
    </xf>
    <xf numFmtId="0" fontId="2" fillId="0" borderId="27" xfId="92" quotePrefix="1" applyFont="1" applyFill="1" applyBorder="1" applyAlignment="1" applyProtection="1">
      <alignment vertical="center"/>
    </xf>
    <xf numFmtId="0" fontId="70" fillId="0" borderId="22" xfId="92" applyFont="1" applyFill="1" applyBorder="1" applyAlignment="1" applyProtection="1">
      <alignment vertical="center" wrapText="1"/>
    </xf>
    <xf numFmtId="0" fontId="70" fillId="0" borderId="5" xfId="92" applyFont="1" applyFill="1" applyBorder="1" applyAlignment="1" applyProtection="1">
      <alignment vertical="center" wrapText="1"/>
    </xf>
    <xf numFmtId="0" fontId="70" fillId="0" borderId="27" xfId="92" applyFont="1" applyFill="1" applyBorder="1" applyAlignment="1" applyProtection="1">
      <alignment vertical="center" wrapText="1"/>
    </xf>
    <xf numFmtId="0" fontId="85" fillId="3" borderId="0" xfId="92" applyFont="1" applyFill="1" applyBorder="1" applyAlignment="1" applyProtection="1">
      <alignment horizontal="center" vertical="center"/>
    </xf>
    <xf numFmtId="0" fontId="86" fillId="0" borderId="0" xfId="92" applyFont="1" applyFill="1" applyBorder="1" applyAlignment="1" applyProtection="1">
      <alignment vertical="center"/>
    </xf>
    <xf numFmtId="0" fontId="2" fillId="0" borderId="0" xfId="92" applyFont="1" applyFill="1" applyBorder="1" applyAlignment="1" applyProtection="1">
      <alignment horizontal="center" vertical="center"/>
    </xf>
    <xf numFmtId="0" fontId="2" fillId="0" borderId="0" xfId="2" applyFont="1" applyFill="1" applyProtection="1"/>
    <xf numFmtId="0" fontId="2" fillId="0" borderId="0" xfId="2" applyFont="1" applyFill="1" applyBorder="1" applyAlignment="1" applyProtection="1">
      <alignment horizontal="center"/>
    </xf>
    <xf numFmtId="0" fontId="86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 vertical="center"/>
    </xf>
    <xf numFmtId="0" fontId="86" fillId="0" borderId="0" xfId="2" applyFont="1" applyFill="1" applyBorder="1" applyAlignment="1" applyProtection="1">
      <alignment horizontal="center" vertical="center"/>
    </xf>
    <xf numFmtId="0" fontId="2" fillId="0" borderId="9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horizontal="center" wrapText="1"/>
    </xf>
    <xf numFmtId="0" fontId="2" fillId="0" borderId="0" xfId="92" applyFont="1" applyFill="1" applyProtection="1"/>
    <xf numFmtId="0" fontId="2" fillId="0" borderId="0" xfId="92" applyFont="1" applyFill="1" applyBorder="1" applyProtection="1"/>
    <xf numFmtId="0" fontId="2" fillId="0" borderId="10" xfId="92" applyFont="1" applyFill="1" applyBorder="1" applyProtection="1"/>
    <xf numFmtId="0" fontId="2" fillId="0" borderId="22" xfId="92" applyFont="1" applyFill="1" applyBorder="1" applyProtection="1"/>
    <xf numFmtId="0" fontId="2" fillId="0" borderId="5" xfId="92" applyFont="1" applyFill="1" applyBorder="1" applyProtection="1"/>
    <xf numFmtId="0" fontId="2" fillId="0" borderId="27" xfId="92" applyFont="1" applyFill="1" applyBorder="1" applyProtection="1"/>
    <xf numFmtId="0" fontId="83" fillId="3" borderId="0" xfId="92" applyFont="1" applyFill="1" applyBorder="1" applyAlignment="1" applyProtection="1">
      <alignment vertical="top" wrapText="1"/>
    </xf>
    <xf numFmtId="0" fontId="4" fillId="3" borderId="54" xfId="3" applyFont="1" applyFill="1" applyBorder="1" applyAlignment="1" applyProtection="1">
      <alignment vertical="center"/>
    </xf>
    <xf numFmtId="0" fontId="2" fillId="0" borderId="1" xfId="1" applyFont="1" applyBorder="1" applyProtection="1">
      <protection locked="0"/>
    </xf>
    <xf numFmtId="0" fontId="3" fillId="0" borderId="1" xfId="3" applyFont="1" applyBorder="1" applyProtection="1">
      <protection locked="0"/>
    </xf>
    <xf numFmtId="0" fontId="1" fillId="0" borderId="1" xfId="3" applyBorder="1" applyProtection="1">
      <protection locked="0"/>
    </xf>
    <xf numFmtId="0" fontId="18" fillId="3" borderId="1" xfId="3" applyFont="1" applyFill="1" applyBorder="1" applyAlignment="1" applyProtection="1">
      <alignment horizontal="center" vertical="center"/>
    </xf>
    <xf numFmtId="0" fontId="2" fillId="0" borderId="77" xfId="1" applyFont="1" applyBorder="1" applyAlignment="1" applyProtection="1">
      <alignment horizontal="center"/>
      <protection locked="0"/>
    </xf>
    <xf numFmtId="0" fontId="2" fillId="0" borderId="78" xfId="1" applyFont="1" applyBorder="1" applyAlignment="1" applyProtection="1">
      <alignment horizontal="center"/>
      <protection locked="0"/>
    </xf>
    <xf numFmtId="0" fontId="2" fillId="0" borderId="79" xfId="1" applyFont="1" applyBorder="1" applyProtection="1">
      <protection locked="0"/>
    </xf>
    <xf numFmtId="0" fontId="2" fillId="0" borderId="80" xfId="1" applyFont="1" applyBorder="1" applyProtection="1">
      <protection locked="0"/>
    </xf>
    <xf numFmtId="0" fontId="0" fillId="0" borderId="79" xfId="3" applyFont="1" applyBorder="1" applyProtection="1">
      <protection locked="0"/>
    </xf>
    <xf numFmtId="0" fontId="0" fillId="0" borderId="80" xfId="3" applyFont="1" applyBorder="1" applyProtection="1">
      <protection locked="0"/>
    </xf>
    <xf numFmtId="0" fontId="2" fillId="0" borderId="81" xfId="1" applyFont="1" applyBorder="1" applyProtection="1">
      <protection locked="0"/>
    </xf>
    <xf numFmtId="0" fontId="18" fillId="3" borderId="82" xfId="3" applyFont="1" applyFill="1" applyBorder="1" applyAlignment="1" applyProtection="1">
      <alignment horizontal="center" vertical="center"/>
    </xf>
    <xf numFmtId="0" fontId="2" fillId="0" borderId="82" xfId="1" applyFont="1" applyBorder="1" applyProtection="1">
      <protection locked="0"/>
    </xf>
    <xf numFmtId="0" fontId="1" fillId="0" borderId="82" xfId="3" applyBorder="1" applyProtection="1">
      <protection locked="0"/>
    </xf>
    <xf numFmtId="0" fontId="2" fillId="0" borderId="83" xfId="1" applyFont="1" applyBorder="1" applyProtection="1">
      <protection locked="0"/>
    </xf>
    <xf numFmtId="0" fontId="4" fillId="0" borderId="0" xfId="3" applyFont="1" applyProtection="1">
      <protection locked="0"/>
    </xf>
    <xf numFmtId="169" fontId="23" fillId="3" borderId="0" xfId="3" applyNumberFormat="1" applyFont="1" applyFill="1" applyBorder="1" applyAlignment="1" applyProtection="1">
      <alignment vertical="center"/>
    </xf>
    <xf numFmtId="0" fontId="2" fillId="0" borderId="84" xfId="1" applyFont="1" applyBorder="1" applyAlignment="1" applyProtection="1">
      <alignment horizontal="center"/>
      <protection locked="0"/>
    </xf>
    <xf numFmtId="0" fontId="2" fillId="0" borderId="0" xfId="1" applyFont="1" applyBorder="1" applyProtection="1">
      <protection locked="0"/>
    </xf>
    <xf numFmtId="0" fontId="20" fillId="0" borderId="0" xfId="3" applyFont="1" applyProtection="1">
      <protection locked="0"/>
    </xf>
    <xf numFmtId="0" fontId="23" fillId="4" borderId="18" xfId="0" applyFont="1" applyFill="1" applyBorder="1" applyAlignment="1" applyProtection="1">
      <alignment vertical="center"/>
    </xf>
    <xf numFmtId="0" fontId="23" fillId="4" borderId="1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4" fillId="3" borderId="7" xfId="3" applyFont="1" applyFill="1" applyBorder="1" applyAlignment="1" applyProtection="1">
      <alignment vertical="center"/>
    </xf>
    <xf numFmtId="0" fontId="4" fillId="3" borderId="7" xfId="3" applyFont="1" applyFill="1" applyBorder="1" applyAlignment="1" applyProtection="1">
      <alignment horizontal="center" vertical="center"/>
    </xf>
    <xf numFmtId="167" fontId="23" fillId="3" borderId="7" xfId="3" applyNumberFormat="1" applyFont="1" applyFill="1" applyBorder="1" applyAlignment="1" applyProtection="1">
      <alignment horizontal="center" vertical="center"/>
    </xf>
    <xf numFmtId="0" fontId="4" fillId="3" borderId="5" xfId="3" applyFont="1" applyFill="1" applyBorder="1" applyAlignment="1" applyProtection="1">
      <alignment vertical="center"/>
    </xf>
    <xf numFmtId="0" fontId="4" fillId="3" borderId="5" xfId="3" applyFont="1" applyFill="1" applyBorder="1" applyAlignment="1" applyProtection="1">
      <alignment horizontal="center" vertical="center"/>
    </xf>
    <xf numFmtId="167" fontId="23" fillId="3" borderId="5" xfId="3" applyNumberFormat="1" applyFont="1" applyFill="1" applyBorder="1" applyAlignment="1" applyProtection="1">
      <alignment horizontal="center" vertical="center"/>
    </xf>
    <xf numFmtId="0" fontId="7" fillId="0" borderId="4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horizontal="left" vertical="center"/>
      <protection locked="0"/>
    </xf>
    <xf numFmtId="167" fontId="23" fillId="3" borderId="8" xfId="3" applyNumberFormat="1" applyFont="1" applyFill="1" applyBorder="1" applyAlignment="1" applyProtection="1">
      <alignment horizontal="center" vertical="center"/>
    </xf>
    <xf numFmtId="0" fontId="4" fillId="3" borderId="9" xfId="3" applyFont="1" applyFill="1" applyBorder="1" applyAlignment="1" applyProtection="1">
      <alignment vertical="center" wrapText="1"/>
    </xf>
    <xf numFmtId="167" fontId="23" fillId="3" borderId="10" xfId="3" applyNumberFormat="1" applyFont="1" applyFill="1" applyBorder="1" applyAlignment="1" applyProtection="1">
      <alignment horizontal="center" vertical="center"/>
    </xf>
    <xf numFmtId="0" fontId="4" fillId="3" borderId="22" xfId="3" applyFont="1" applyFill="1" applyBorder="1" applyAlignment="1" applyProtection="1">
      <alignment vertical="center" wrapText="1"/>
    </xf>
    <xf numFmtId="167" fontId="23" fillId="3" borderId="27" xfId="3" applyNumberFormat="1" applyFont="1" applyFill="1" applyBorder="1" applyAlignment="1" applyProtection="1">
      <alignment horizontal="center" vertical="center"/>
    </xf>
    <xf numFmtId="0" fontId="56" fillId="0" borderId="8" xfId="92" applyFont="1" applyFill="1" applyBorder="1" applyAlignment="1" applyProtection="1">
      <alignment horizontal="center"/>
    </xf>
    <xf numFmtId="0" fontId="57" fillId="32" borderId="27" xfId="92" applyFont="1" applyFill="1" applyBorder="1" applyAlignment="1" applyProtection="1">
      <protection locked="0"/>
    </xf>
    <xf numFmtId="0" fontId="57" fillId="0" borderId="0" xfId="92" applyFont="1" applyFill="1" applyBorder="1" applyProtection="1"/>
    <xf numFmtId="186" fontId="83" fillId="3" borderId="10" xfId="92" applyNumberFormat="1" applyFont="1" applyFill="1" applyBorder="1" applyAlignment="1" applyProtection="1">
      <alignment vertical="center"/>
      <protection locked="0"/>
    </xf>
    <xf numFmtId="0" fontId="23" fillId="3" borderId="14" xfId="3" applyFont="1" applyFill="1" applyBorder="1" applyAlignment="1" applyProtection="1">
      <alignment vertical="center" wrapText="1"/>
      <protection locked="0"/>
    </xf>
    <xf numFmtId="169" fontId="7" fillId="3" borderId="0" xfId="3" applyNumberFormat="1" applyFont="1" applyFill="1" applyBorder="1" applyAlignment="1" applyProtection="1">
      <alignment horizontal="center" vertical="center"/>
    </xf>
    <xf numFmtId="2" fontId="7" fillId="3" borderId="66" xfId="3" applyNumberFormat="1" applyFont="1" applyFill="1" applyBorder="1" applyAlignment="1" applyProtection="1">
      <alignment horizontal="center" vertical="center" wrapText="1"/>
      <protection locked="0"/>
    </xf>
    <xf numFmtId="2" fontId="7" fillId="0" borderId="67" xfId="3" applyNumberFormat="1" applyFont="1" applyBorder="1" applyAlignment="1" applyProtection="1">
      <alignment horizontal="center" vertical="center"/>
      <protection locked="0"/>
    </xf>
    <xf numFmtId="2" fontId="7" fillId="3" borderId="4" xfId="3" applyNumberFormat="1" applyFont="1" applyFill="1" applyBorder="1" applyAlignment="1" applyProtection="1">
      <alignment horizontal="center" vertical="center"/>
      <protection locked="0"/>
    </xf>
    <xf numFmtId="2" fontId="7" fillId="3" borderId="59" xfId="3" applyNumberFormat="1" applyFont="1" applyFill="1" applyBorder="1" applyAlignment="1" applyProtection="1">
      <alignment horizontal="center" vertical="center" wrapText="1"/>
      <protection locked="0"/>
    </xf>
    <xf numFmtId="2" fontId="7" fillId="0" borderId="60" xfId="3" applyNumberFormat="1" applyFont="1" applyBorder="1" applyAlignment="1" applyProtection="1">
      <alignment horizontal="center" vertical="center"/>
      <protection locked="0"/>
    </xf>
    <xf numFmtId="2" fontId="7" fillId="0" borderId="61" xfId="3" applyNumberFormat="1" applyFont="1" applyBorder="1" applyAlignment="1" applyProtection="1">
      <alignment horizontal="center" vertical="center"/>
      <protection locked="0"/>
    </xf>
    <xf numFmtId="2" fontId="7" fillId="0" borderId="62" xfId="3" applyNumberFormat="1" applyFont="1" applyBorder="1" applyAlignment="1" applyProtection="1">
      <alignment horizontal="center" vertical="center"/>
      <protection locked="0"/>
    </xf>
    <xf numFmtId="0" fontId="2" fillId="0" borderId="84" xfId="1" applyFont="1" applyBorder="1" applyProtection="1">
      <protection locked="0"/>
    </xf>
    <xf numFmtId="0" fontId="2" fillId="0" borderId="77" xfId="2" applyFont="1" applyBorder="1" applyProtection="1">
      <protection locked="0"/>
    </xf>
    <xf numFmtId="0" fontId="2" fillId="0" borderId="78" xfId="2" applyFont="1" applyBorder="1" applyProtection="1">
      <protection locked="0"/>
    </xf>
    <xf numFmtId="0" fontId="1" fillId="0" borderId="81" xfId="3" applyBorder="1" applyProtection="1">
      <protection locked="0"/>
    </xf>
    <xf numFmtId="0" fontId="2" fillId="0" borderId="82" xfId="2" applyFont="1" applyBorder="1" applyProtection="1">
      <protection locked="0"/>
    </xf>
    <xf numFmtId="0" fontId="2" fillId="0" borderId="83" xfId="2" applyFont="1" applyBorder="1" applyProtection="1">
      <protection locked="0"/>
    </xf>
    <xf numFmtId="0" fontId="56" fillId="0" borderId="8" xfId="92" applyFont="1" applyFill="1" applyBorder="1" applyAlignment="1" applyProtection="1">
      <protection locked="0"/>
    </xf>
    <xf numFmtId="0" fontId="57" fillId="0" borderId="10" xfId="92" applyFont="1" applyFill="1" applyBorder="1" applyAlignment="1" applyProtection="1">
      <protection locked="0"/>
    </xf>
    <xf numFmtId="0" fontId="2" fillId="3" borderId="10" xfId="92" applyFont="1" applyFill="1" applyBorder="1" applyAlignment="1" applyProtection="1">
      <protection locked="0"/>
    </xf>
    <xf numFmtId="0" fontId="2" fillId="0" borderId="10" xfId="92" applyFont="1" applyFill="1" applyBorder="1" applyAlignment="1" applyProtection="1">
      <protection locked="0"/>
    </xf>
    <xf numFmtId="0" fontId="70" fillId="0" borderId="27" xfId="92" applyFont="1" applyFill="1" applyBorder="1" applyAlignment="1" applyProtection="1">
      <protection locked="0"/>
    </xf>
    <xf numFmtId="0" fontId="4" fillId="0" borderId="0" xfId="3" applyFont="1" applyBorder="1" applyAlignment="1" applyProtection="1">
      <alignment vertical="center" wrapText="1"/>
    </xf>
    <xf numFmtId="0" fontId="65" fillId="0" borderId="6" xfId="407" applyFont="1" applyBorder="1" applyProtection="1"/>
    <xf numFmtId="0" fontId="67" fillId="3" borderId="7" xfId="407" applyFont="1" applyFill="1" applyBorder="1" applyAlignment="1" applyProtection="1">
      <alignment vertical="center" textRotation="90" wrapText="1"/>
    </xf>
    <xf numFmtId="0" fontId="7" fillId="0" borderId="8" xfId="112" applyFont="1" applyFill="1" applyBorder="1" applyAlignment="1" applyProtection="1">
      <alignment horizontal="left" vertical="top"/>
      <protection locked="0"/>
    </xf>
    <xf numFmtId="0" fontId="7" fillId="0" borderId="5" xfId="112" applyFont="1" applyFill="1" applyBorder="1" applyAlignment="1" applyProtection="1">
      <alignment horizontal="left" vertical="center"/>
    </xf>
    <xf numFmtId="0" fontId="7" fillId="0" borderId="5" xfId="112" applyFont="1" applyFill="1" applyBorder="1" applyAlignment="1" applyProtection="1">
      <alignment vertical="top"/>
    </xf>
    <xf numFmtId="0" fontId="7" fillId="0" borderId="5" xfId="112" applyFont="1" applyFill="1" applyBorder="1" applyAlignment="1" applyProtection="1">
      <alignment horizontal="left" vertical="top"/>
      <protection locked="0"/>
    </xf>
    <xf numFmtId="0" fontId="7" fillId="0" borderId="27" xfId="112" applyFont="1" applyFill="1" applyBorder="1" applyAlignment="1" applyProtection="1">
      <alignment horizontal="left" vertical="top"/>
      <protection locked="0"/>
    </xf>
    <xf numFmtId="0" fontId="2" fillId="3" borderId="5" xfId="2" applyFont="1" applyFill="1" applyBorder="1" applyAlignment="1" applyProtection="1">
      <alignment vertical="center" wrapText="1"/>
    </xf>
    <xf numFmtId="0" fontId="81" fillId="0" borderId="22" xfId="407" applyFont="1" applyBorder="1" applyProtection="1"/>
    <xf numFmtId="0" fontId="2" fillId="3" borderId="0" xfId="2" applyFont="1" applyFill="1" applyBorder="1" applyAlignment="1" applyProtection="1">
      <alignment vertical="center" wrapText="1"/>
    </xf>
    <xf numFmtId="0" fontId="7" fillId="0" borderId="10" xfId="112" applyFont="1" applyFill="1" applyBorder="1" applyAlignment="1" applyProtection="1">
      <alignment horizontal="left" vertical="top"/>
      <protection locked="0"/>
    </xf>
    <xf numFmtId="186" fontId="2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74" xfId="3" applyFont="1" applyFill="1" applyBorder="1" applyAlignment="1" applyProtection="1">
      <alignment horizontal="center" vertical="center"/>
    </xf>
    <xf numFmtId="16" fontId="1" fillId="0" borderId="0" xfId="3" applyNumberFormat="1" applyBorder="1" applyProtection="1">
      <protection locked="0"/>
    </xf>
    <xf numFmtId="0" fontId="4" fillId="0" borderId="29" xfId="3" applyFont="1" applyBorder="1" applyAlignment="1" applyProtection="1">
      <alignment horizontal="left" vertical="center" wrapText="1"/>
    </xf>
    <xf numFmtId="0" fontId="4" fillId="0" borderId="45" xfId="3" applyFont="1" applyBorder="1" applyAlignment="1" applyProtection="1">
      <alignment horizontal="left" vertical="center" wrapText="1"/>
    </xf>
    <xf numFmtId="0" fontId="4" fillId="0" borderId="45" xfId="0" applyFont="1" applyBorder="1" applyAlignment="1" applyProtection="1">
      <alignment horizontal="left" vertical="center" wrapText="1"/>
    </xf>
    <xf numFmtId="0" fontId="7" fillId="0" borderId="7" xfId="112" applyFont="1" applyFill="1" applyBorder="1" applyAlignment="1" applyProtection="1">
      <alignment horizontal="left" vertical="center"/>
    </xf>
    <xf numFmtId="0" fontId="77" fillId="3" borderId="0" xfId="92" applyFont="1" applyFill="1" applyBorder="1" applyAlignment="1" applyProtection="1"/>
    <xf numFmtId="0" fontId="83" fillId="3" borderId="0" xfId="92" applyFont="1" applyFill="1" applyBorder="1" applyAlignment="1" applyProtection="1">
      <alignment horizontal="left" vertical="center"/>
      <protection locked="0"/>
    </xf>
    <xf numFmtId="0" fontId="83" fillId="3" borderId="0" xfId="92" applyFont="1" applyFill="1" applyBorder="1" applyAlignment="1" applyProtection="1">
      <alignment vertical="center"/>
      <protection locked="0"/>
    </xf>
    <xf numFmtId="0" fontId="2" fillId="0" borderId="68" xfId="92" applyFont="1" applyFill="1" applyBorder="1" applyAlignment="1" applyProtection="1">
      <protection locked="0"/>
    </xf>
    <xf numFmtId="0" fontId="2" fillId="3" borderId="0" xfId="92" applyFont="1" applyFill="1" applyBorder="1" applyAlignment="1" applyProtection="1">
      <alignment horizontal="center"/>
    </xf>
    <xf numFmtId="0" fontId="83" fillId="3" borderId="0" xfId="92" applyFont="1" applyFill="1" applyBorder="1" applyAlignment="1" applyProtection="1">
      <alignment vertical="center"/>
      <protection locked="0"/>
    </xf>
    <xf numFmtId="0" fontId="83" fillId="3" borderId="0" xfId="92" applyFont="1" applyFill="1" applyBorder="1" applyAlignment="1" applyProtection="1">
      <alignment horizontal="left" vertical="top" wrapText="1"/>
    </xf>
    <xf numFmtId="0" fontId="83" fillId="3" borderId="0" xfId="92" applyFont="1" applyFill="1" applyBorder="1" applyAlignment="1" applyProtection="1">
      <alignment horizontal="left" vertical="center"/>
      <protection locked="0"/>
    </xf>
    <xf numFmtId="0" fontId="2" fillId="3" borderId="0" xfId="92" applyFont="1" applyFill="1" applyBorder="1" applyAlignment="1" applyProtection="1">
      <alignment horizontal="left"/>
    </xf>
    <xf numFmtId="0" fontId="22" fillId="0" borderId="70" xfId="2" applyFont="1" applyFill="1" applyBorder="1" applyAlignment="1" applyProtection="1">
      <alignment horizontal="center" wrapText="1"/>
    </xf>
    <xf numFmtId="0" fontId="22" fillId="0" borderId="0" xfId="2" applyFont="1" applyFill="1" applyBorder="1" applyAlignment="1" applyProtection="1">
      <alignment horizontal="center" wrapText="1"/>
    </xf>
    <xf numFmtId="0" fontId="2" fillId="0" borderId="9" xfId="92" applyFont="1" applyFill="1" applyBorder="1" applyAlignment="1" applyProtection="1">
      <alignment vertical="center"/>
    </xf>
    <xf numFmtId="0" fontId="2" fillId="0" borderId="0" xfId="92" applyFont="1" applyFill="1" applyBorder="1" applyAlignment="1" applyProtection="1">
      <alignment vertical="center"/>
    </xf>
    <xf numFmtId="0" fontId="2" fillId="0" borderId="10" xfId="92" applyFont="1" applyFill="1" applyBorder="1" applyAlignment="1" applyProtection="1">
      <alignment vertical="center"/>
    </xf>
    <xf numFmtId="0" fontId="86" fillId="0" borderId="9" xfId="92" applyFont="1" applyFill="1" applyBorder="1" applyAlignment="1" applyProtection="1">
      <alignment vertical="center"/>
    </xf>
    <xf numFmtId="0" fontId="86" fillId="0" borderId="0" xfId="92" applyFont="1" applyFill="1" applyBorder="1" applyAlignment="1" applyProtection="1">
      <alignment vertical="center"/>
    </xf>
    <xf numFmtId="0" fontId="86" fillId="0" borderId="10" xfId="92" applyFont="1" applyFill="1" applyBorder="1" applyAlignment="1" applyProtection="1">
      <alignment vertical="center"/>
    </xf>
    <xf numFmtId="0" fontId="2" fillId="3" borderId="9" xfId="2" applyFont="1" applyFill="1" applyBorder="1" applyAlignment="1" applyProtection="1">
      <alignment horizontal="center"/>
      <protection locked="0"/>
    </xf>
    <xf numFmtId="0" fontId="2" fillId="3" borderId="0" xfId="2" applyFont="1" applyFill="1" applyBorder="1" applyAlignment="1" applyProtection="1">
      <alignment horizontal="center"/>
      <protection locked="0"/>
    </xf>
    <xf numFmtId="0" fontId="2" fillId="3" borderId="10" xfId="2" applyFont="1" applyFill="1" applyBorder="1" applyAlignment="1" applyProtection="1">
      <alignment horizontal="center"/>
      <protection locked="0"/>
    </xf>
    <xf numFmtId="0" fontId="2" fillId="0" borderId="9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10" xfId="2" applyFont="1" applyFill="1" applyBorder="1" applyAlignment="1" applyProtection="1">
      <alignment horizontal="center" vertical="center"/>
    </xf>
    <xf numFmtId="0" fontId="2" fillId="0" borderId="71" xfId="2" applyFont="1" applyFill="1" applyBorder="1" applyAlignment="1" applyProtection="1">
      <alignment horizontal="center" vertical="center"/>
    </xf>
    <xf numFmtId="0" fontId="2" fillId="0" borderId="72" xfId="2" applyFont="1" applyFill="1" applyBorder="1" applyAlignment="1" applyProtection="1">
      <alignment horizontal="center" vertical="center"/>
    </xf>
    <xf numFmtId="0" fontId="2" fillId="0" borderId="73" xfId="2" applyFont="1" applyFill="1" applyBorder="1" applyAlignment="1" applyProtection="1">
      <alignment horizontal="center" vertical="center"/>
    </xf>
    <xf numFmtId="0" fontId="62" fillId="3" borderId="6" xfId="92" applyFont="1" applyFill="1" applyBorder="1" applyAlignment="1" applyProtection="1">
      <alignment horizontal="center"/>
    </xf>
    <xf numFmtId="0" fontId="62" fillId="3" borderId="8" xfId="92" applyFont="1" applyFill="1" applyBorder="1" applyAlignment="1" applyProtection="1">
      <alignment horizontal="center"/>
    </xf>
    <xf numFmtId="0" fontId="62" fillId="3" borderId="0" xfId="92" applyFont="1" applyFill="1" applyBorder="1" applyAlignment="1" applyProtection="1">
      <alignment horizontal="center"/>
    </xf>
    <xf numFmtId="0" fontId="70" fillId="0" borderId="0" xfId="92" applyFont="1" applyFill="1" applyBorder="1" applyAlignment="1" applyProtection="1">
      <alignment horizontal="justify" wrapText="1"/>
    </xf>
    <xf numFmtId="1" fontId="84" fillId="3" borderId="0" xfId="92" applyNumberFormat="1" applyFont="1" applyFill="1" applyBorder="1" applyAlignment="1" applyProtection="1">
      <alignment horizontal="left" vertical="center"/>
    </xf>
    <xf numFmtId="0" fontId="2" fillId="0" borderId="0" xfId="92" quotePrefix="1" applyFont="1" applyFill="1" applyBorder="1" applyAlignment="1" applyProtection="1">
      <alignment horizontal="center" vertical="center"/>
    </xf>
    <xf numFmtId="0" fontId="2" fillId="0" borderId="0" xfId="92" applyFont="1" applyFill="1" applyBorder="1" applyAlignment="1" applyProtection="1">
      <alignment horizontal="center" vertical="center"/>
    </xf>
    <xf numFmtId="0" fontId="2" fillId="0" borderId="5" xfId="92" applyFont="1" applyFill="1" applyBorder="1" applyAlignment="1" applyProtection="1">
      <alignment horizontal="center" vertical="center"/>
    </xf>
    <xf numFmtId="0" fontId="2" fillId="0" borderId="10" xfId="92" applyFont="1" applyFill="1" applyBorder="1" applyAlignment="1" applyProtection="1">
      <alignment horizontal="center"/>
    </xf>
    <xf numFmtId="0" fontId="2" fillId="0" borderId="27" xfId="92" applyFont="1" applyFill="1" applyBorder="1" applyAlignment="1" applyProtection="1">
      <alignment horizontal="center"/>
    </xf>
    <xf numFmtId="0" fontId="85" fillId="2" borderId="6" xfId="92" applyFont="1" applyFill="1" applyBorder="1" applyAlignment="1" applyProtection="1">
      <alignment horizontal="center" vertical="center"/>
    </xf>
    <xf numFmtId="0" fontId="85" fillId="2" borderId="7" xfId="92" applyFont="1" applyFill="1" applyBorder="1" applyAlignment="1" applyProtection="1">
      <alignment horizontal="center" vertical="center"/>
    </xf>
    <xf numFmtId="0" fontId="85" fillId="2" borderId="8" xfId="92" applyFont="1" applyFill="1" applyBorder="1" applyAlignment="1" applyProtection="1">
      <alignment horizontal="center" vertical="center"/>
    </xf>
    <xf numFmtId="186" fontId="2" fillId="3" borderId="0" xfId="92" applyNumberFormat="1" applyFont="1" applyFill="1" applyBorder="1" applyAlignment="1" applyProtection="1">
      <alignment horizontal="left" vertical="center"/>
      <protection locked="0"/>
    </xf>
    <xf numFmtId="0" fontId="2" fillId="3" borderId="0" xfId="92" applyFont="1" applyFill="1" applyBorder="1" applyAlignment="1" applyProtection="1">
      <alignment horizontal="left" vertical="center"/>
      <protection locked="0"/>
    </xf>
    <xf numFmtId="186" fontId="83" fillId="3" borderId="0" xfId="92" applyNumberFormat="1" applyFont="1" applyFill="1" applyBorder="1" applyAlignment="1" applyProtection="1">
      <alignment horizontal="left" vertical="center"/>
      <protection locked="0"/>
    </xf>
    <xf numFmtId="0" fontId="77" fillId="3" borderId="0" xfId="92" applyFont="1" applyFill="1" applyBorder="1" applyAlignment="1" applyProtection="1"/>
    <xf numFmtId="0" fontId="2" fillId="0" borderId="9" xfId="92" quotePrefix="1" applyFont="1" applyFill="1" applyBorder="1" applyAlignment="1" applyProtection="1">
      <alignment horizontal="center" vertical="center"/>
    </xf>
    <xf numFmtId="0" fontId="2" fillId="0" borderId="9" xfId="92" applyFont="1" applyFill="1" applyBorder="1" applyAlignment="1" applyProtection="1">
      <alignment horizontal="center" vertical="center"/>
    </xf>
    <xf numFmtId="0" fontId="2" fillId="0" borderId="22" xfId="92" applyFont="1" applyFill="1" applyBorder="1" applyAlignment="1" applyProtection="1">
      <alignment horizontal="center" vertical="center"/>
    </xf>
    <xf numFmtId="0" fontId="62" fillId="3" borderId="0" xfId="92" applyFont="1" applyFill="1" applyBorder="1" applyAlignment="1" applyProtection="1">
      <alignment horizontal="left" vertical="center"/>
    </xf>
    <xf numFmtId="186" fontId="83" fillId="3" borderId="0" xfId="92" applyNumberFormat="1" applyFont="1" applyFill="1" applyBorder="1" applyAlignment="1" applyProtection="1">
      <alignment horizontal="left" vertical="center" wrapText="1"/>
      <protection locked="0"/>
    </xf>
    <xf numFmtId="49" fontId="83" fillId="3" borderId="0" xfId="92" applyNumberFormat="1" applyFont="1" applyFill="1" applyBorder="1" applyAlignment="1" applyProtection="1">
      <alignment horizontal="left" vertical="center"/>
      <protection locked="0"/>
    </xf>
    <xf numFmtId="0" fontId="62" fillId="2" borderId="6" xfId="92" applyFont="1" applyFill="1" applyBorder="1" applyAlignment="1" applyProtection="1">
      <alignment horizontal="center"/>
    </xf>
    <xf numFmtId="0" fontId="62" fillId="2" borderId="7" xfId="92" applyFont="1" applyFill="1" applyBorder="1" applyAlignment="1" applyProtection="1">
      <alignment horizontal="center"/>
    </xf>
    <xf numFmtId="0" fontId="62" fillId="2" borderId="8" xfId="92" applyFont="1" applyFill="1" applyBorder="1" applyAlignment="1" applyProtection="1">
      <alignment horizontal="center"/>
    </xf>
    <xf numFmtId="0" fontId="77" fillId="3" borderId="0" xfId="92" applyFont="1" applyFill="1" applyBorder="1" applyAlignment="1" applyProtection="1">
      <alignment horizontal="left"/>
    </xf>
    <xf numFmtId="0" fontId="77" fillId="3" borderId="0" xfId="92" applyFont="1" applyFill="1" applyBorder="1" applyProtection="1"/>
    <xf numFmtId="0" fontId="62" fillId="2" borderId="6" xfId="92" applyFont="1" applyFill="1" applyBorder="1" applyAlignment="1" applyProtection="1">
      <alignment horizontal="center" vertical="center"/>
    </xf>
    <xf numFmtId="0" fontId="62" fillId="2" borderId="7" xfId="92" applyFont="1" applyFill="1" applyBorder="1" applyAlignment="1" applyProtection="1">
      <alignment horizontal="center" vertical="center"/>
    </xf>
    <xf numFmtId="0" fontId="62" fillId="2" borderId="8" xfId="92" applyFont="1" applyFill="1" applyBorder="1" applyAlignment="1" applyProtection="1">
      <alignment horizontal="center" vertical="center"/>
    </xf>
    <xf numFmtId="0" fontId="71" fillId="3" borderId="0" xfId="92" applyFont="1" applyFill="1" applyBorder="1" applyAlignment="1" applyProtection="1">
      <alignment horizontal="right"/>
      <protection locked="0"/>
    </xf>
    <xf numFmtId="0" fontId="70" fillId="3" borderId="0" xfId="92" applyFont="1" applyFill="1" applyBorder="1" applyAlignment="1" applyProtection="1">
      <alignment horizontal="center"/>
    </xf>
    <xf numFmtId="0" fontId="62" fillId="3" borderId="0" xfId="92" applyFont="1" applyFill="1" applyBorder="1" applyAlignment="1" applyProtection="1">
      <alignment horizontal="left"/>
    </xf>
    <xf numFmtId="0" fontId="56" fillId="2" borderId="7" xfId="92" applyFont="1" applyFill="1" applyBorder="1" applyAlignment="1" applyProtection="1">
      <alignment horizontal="center" vertical="center"/>
    </xf>
    <xf numFmtId="0" fontId="56" fillId="2" borderId="0" xfId="92" applyFont="1" applyFill="1" applyBorder="1" applyAlignment="1" applyProtection="1">
      <alignment horizontal="center" vertical="center"/>
    </xf>
    <xf numFmtId="0" fontId="56" fillId="2" borderId="8" xfId="92" applyFont="1" applyFill="1" applyBorder="1" applyAlignment="1" applyProtection="1">
      <alignment horizontal="center" vertical="center"/>
    </xf>
    <xf numFmtId="0" fontId="56" fillId="2" borderId="10" xfId="92" applyFont="1" applyFill="1" applyBorder="1" applyAlignment="1" applyProtection="1">
      <alignment horizontal="center" vertical="center"/>
    </xf>
    <xf numFmtId="0" fontId="77" fillId="0" borderId="1" xfId="2" applyFont="1" applyBorder="1" applyAlignment="1" applyProtection="1">
      <alignment horizontal="left"/>
    </xf>
    <xf numFmtId="0" fontId="56" fillId="2" borderId="6" xfId="92" applyFont="1" applyFill="1" applyBorder="1" applyAlignment="1" applyProtection="1">
      <alignment horizontal="center"/>
    </xf>
    <xf numFmtId="0" fontId="56" fillId="2" borderId="7" xfId="92" applyFont="1" applyFill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22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27" xfId="2" applyFont="1" applyBorder="1" applyAlignment="1" applyProtection="1">
      <alignment horizontal="center"/>
    </xf>
    <xf numFmtId="0" fontId="71" fillId="0" borderId="6" xfId="2" applyFont="1" applyBorder="1" applyAlignment="1" applyProtection="1">
      <alignment horizontal="center" vertical="center"/>
    </xf>
    <xf numFmtId="0" fontId="71" fillId="0" borderId="7" xfId="2" applyFont="1" applyBorder="1" applyAlignment="1" applyProtection="1">
      <alignment horizontal="center" vertical="center"/>
    </xf>
    <xf numFmtId="0" fontId="71" fillId="0" borderId="8" xfId="2" applyFont="1" applyBorder="1" applyAlignment="1" applyProtection="1">
      <alignment horizontal="center" vertical="center"/>
    </xf>
    <xf numFmtId="0" fontId="71" fillId="0" borderId="9" xfId="2" applyFont="1" applyBorder="1" applyAlignment="1" applyProtection="1">
      <alignment horizontal="center" vertical="center"/>
    </xf>
    <xf numFmtId="0" fontId="71" fillId="0" borderId="0" xfId="2" applyFont="1" applyBorder="1" applyAlignment="1" applyProtection="1">
      <alignment horizontal="center" vertical="center"/>
    </xf>
    <xf numFmtId="0" fontId="71" fillId="0" borderId="10" xfId="2" applyFont="1" applyBorder="1" applyAlignment="1" applyProtection="1">
      <alignment horizontal="center" vertical="center"/>
    </xf>
    <xf numFmtId="0" fontId="56" fillId="2" borderId="6" xfId="92" applyFont="1" applyFill="1" applyBorder="1" applyAlignment="1" applyProtection="1">
      <alignment horizontal="center" vertical="center" wrapText="1"/>
    </xf>
    <xf numFmtId="0" fontId="56" fillId="2" borderId="9" xfId="92" applyFont="1" applyFill="1" applyBorder="1" applyAlignment="1" applyProtection="1">
      <alignment horizontal="center" vertical="center" wrapText="1"/>
    </xf>
    <xf numFmtId="0" fontId="56" fillId="2" borderId="7" xfId="92" applyFont="1" applyFill="1" applyBorder="1" applyAlignment="1" applyProtection="1">
      <alignment horizontal="center" vertical="center" wrapText="1"/>
    </xf>
    <xf numFmtId="0" fontId="56" fillId="2" borderId="0" xfId="92" applyFont="1" applyFill="1" applyBorder="1" applyAlignment="1" applyProtection="1">
      <alignment horizontal="center" vertical="center" wrapText="1"/>
    </xf>
    <xf numFmtId="167" fontId="18" fillId="3" borderId="6" xfId="3" applyNumberFormat="1" applyFont="1" applyFill="1" applyBorder="1" applyAlignment="1" applyProtection="1">
      <alignment horizontal="center" vertical="center"/>
    </xf>
    <xf numFmtId="167" fontId="18" fillId="3" borderId="7" xfId="3" applyNumberFormat="1" applyFont="1" applyFill="1" applyBorder="1" applyAlignment="1" applyProtection="1">
      <alignment horizontal="center" vertical="center"/>
    </xf>
    <xf numFmtId="167" fontId="18" fillId="3" borderId="8" xfId="3" applyNumberFormat="1" applyFont="1" applyFill="1" applyBorder="1" applyAlignment="1" applyProtection="1">
      <alignment horizontal="center" vertical="center"/>
    </xf>
    <xf numFmtId="0" fontId="23" fillId="4" borderId="63" xfId="0" applyFont="1" applyFill="1" applyBorder="1" applyAlignment="1" applyProtection="1">
      <alignment vertical="center"/>
    </xf>
    <xf numFmtId="0" fontId="23" fillId="4" borderId="64" xfId="0" applyFont="1" applyFill="1" applyBorder="1" applyAlignment="1" applyProtection="1">
      <alignment vertical="center"/>
    </xf>
    <xf numFmtId="0" fontId="4" fillId="3" borderId="40" xfId="3" applyFont="1" applyFill="1" applyBorder="1" applyAlignment="1" applyProtection="1">
      <alignment horizontal="left" vertical="center" wrapText="1"/>
    </xf>
    <xf numFmtId="0" fontId="4" fillId="3" borderId="46" xfId="3" applyFont="1" applyFill="1" applyBorder="1" applyAlignment="1" applyProtection="1">
      <alignment horizontal="left" vertical="center" wrapText="1"/>
    </xf>
    <xf numFmtId="0" fontId="4" fillId="3" borderId="42" xfId="3" applyFont="1" applyFill="1" applyBorder="1" applyAlignment="1" applyProtection="1">
      <alignment horizontal="left" vertical="center" wrapText="1"/>
    </xf>
    <xf numFmtId="0" fontId="4" fillId="3" borderId="47" xfId="3" applyFont="1" applyFill="1" applyBorder="1" applyAlignment="1" applyProtection="1">
      <alignment horizontal="left" vertical="center" wrapText="1"/>
    </xf>
    <xf numFmtId="0" fontId="4" fillId="0" borderId="29" xfId="3" applyFont="1" applyBorder="1" applyAlignment="1" applyProtection="1">
      <alignment horizontal="left" vertical="center" wrapText="1"/>
    </xf>
    <xf numFmtId="0" fontId="4" fillId="0" borderId="45" xfId="3" applyFont="1" applyBorder="1" applyAlignment="1" applyProtection="1">
      <alignment horizontal="left" vertical="center" wrapText="1"/>
    </xf>
    <xf numFmtId="167" fontId="23" fillId="3" borderId="16" xfId="3" applyNumberFormat="1" applyFont="1" applyFill="1" applyBorder="1" applyAlignment="1" applyProtection="1">
      <alignment horizontal="center" vertical="center"/>
    </xf>
    <xf numFmtId="167" fontId="23" fillId="3" borderId="30" xfId="3" applyNumberFormat="1" applyFont="1" applyFill="1" applyBorder="1" applyAlignment="1" applyProtection="1">
      <alignment horizontal="center" vertical="center"/>
    </xf>
    <xf numFmtId="167" fontId="23" fillId="3" borderId="20" xfId="3" applyNumberFormat="1" applyFont="1" applyFill="1" applyBorder="1" applyAlignment="1" applyProtection="1">
      <alignment horizontal="center" vertical="center"/>
    </xf>
    <xf numFmtId="167" fontId="23" fillId="3" borderId="53" xfId="3" applyNumberFormat="1" applyFont="1" applyFill="1" applyBorder="1" applyAlignment="1" applyProtection="1">
      <alignment horizontal="center" vertical="center"/>
    </xf>
    <xf numFmtId="167" fontId="23" fillId="3" borderId="24" xfId="3" applyNumberFormat="1" applyFont="1" applyFill="1" applyBorder="1" applyAlignment="1" applyProtection="1">
      <alignment horizontal="center" vertical="center"/>
    </xf>
    <xf numFmtId="167" fontId="23" fillId="3" borderId="55" xfId="3" applyNumberFormat="1" applyFont="1" applyFill="1" applyBorder="1" applyAlignment="1" applyProtection="1">
      <alignment horizontal="center" vertical="center"/>
    </xf>
    <xf numFmtId="167" fontId="23" fillId="3" borderId="49" xfId="3" applyNumberFormat="1" applyFont="1" applyFill="1" applyBorder="1" applyAlignment="1" applyProtection="1">
      <alignment horizontal="center" vertical="center"/>
    </xf>
    <xf numFmtId="167" fontId="23" fillId="3" borderId="41" xfId="3" applyNumberFormat="1" applyFont="1" applyFill="1" applyBorder="1" applyAlignment="1" applyProtection="1">
      <alignment horizontal="center" vertical="center"/>
    </xf>
    <xf numFmtId="167" fontId="23" fillId="3" borderId="19" xfId="3" applyNumberFormat="1" applyFont="1" applyFill="1" applyBorder="1" applyAlignment="1" applyProtection="1">
      <alignment horizontal="center" vertical="center"/>
    </xf>
    <xf numFmtId="167" fontId="23" fillId="3" borderId="43" xfId="3" applyNumberFormat="1" applyFont="1" applyFill="1" applyBorder="1" applyAlignment="1" applyProtection="1">
      <alignment horizontal="center" vertical="center"/>
    </xf>
    <xf numFmtId="167" fontId="68" fillId="3" borderId="16" xfId="3" applyNumberFormat="1" applyFont="1" applyFill="1" applyBorder="1" applyAlignment="1" applyProtection="1">
      <alignment horizontal="center" vertical="center"/>
    </xf>
    <xf numFmtId="167" fontId="68" fillId="3" borderId="20" xfId="3" applyNumberFormat="1" applyFont="1" applyFill="1" applyBorder="1" applyAlignment="1" applyProtection="1">
      <alignment horizontal="center" vertical="center"/>
    </xf>
    <xf numFmtId="0" fontId="23" fillId="4" borderId="65" xfId="0" applyFont="1" applyFill="1" applyBorder="1" applyAlignment="1" applyProtection="1">
      <alignment vertical="center"/>
    </xf>
    <xf numFmtId="167" fontId="23" fillId="3" borderId="25" xfId="3" applyNumberFormat="1" applyFont="1" applyFill="1" applyBorder="1" applyAlignment="1" applyProtection="1">
      <alignment horizontal="center" vertical="center"/>
    </xf>
    <xf numFmtId="167" fontId="23" fillId="3" borderId="26" xfId="3" applyNumberFormat="1" applyFont="1" applyFill="1" applyBorder="1" applyAlignment="1" applyProtection="1">
      <alignment horizontal="center" vertical="center"/>
    </xf>
    <xf numFmtId="0" fontId="4" fillId="3" borderId="13" xfId="3" applyFont="1" applyFill="1" applyBorder="1" applyAlignment="1" applyProtection="1">
      <alignment vertical="center" wrapText="1"/>
    </xf>
    <xf numFmtId="0" fontId="4" fillId="3" borderId="30" xfId="3" applyFont="1" applyFill="1" applyBorder="1" applyAlignment="1" applyProtection="1">
      <alignment vertical="center" wrapText="1"/>
    </xf>
    <xf numFmtId="0" fontId="4" fillId="3" borderId="16" xfId="3" applyFont="1" applyFill="1" applyBorder="1" applyAlignment="1" applyProtection="1">
      <alignment vertical="center" wrapText="1"/>
    </xf>
    <xf numFmtId="0" fontId="4" fillId="3" borderId="29" xfId="3" applyFont="1" applyFill="1" applyBorder="1" applyAlignment="1" applyProtection="1">
      <alignment horizontal="left" vertical="center" wrapText="1"/>
    </xf>
    <xf numFmtId="0" fontId="4" fillId="3" borderId="45" xfId="3" applyFont="1" applyFill="1" applyBorder="1" applyAlignment="1" applyProtection="1">
      <alignment horizontal="left" vertical="center" wrapText="1"/>
    </xf>
    <xf numFmtId="0" fontId="71" fillId="3" borderId="0" xfId="0" applyFont="1" applyFill="1" applyBorder="1" applyAlignment="1" applyProtection="1">
      <alignment horizontal="right" vertical="center"/>
    </xf>
    <xf numFmtId="0" fontId="6" fillId="3" borderId="2" xfId="4" applyFont="1" applyFill="1" applyBorder="1" applyAlignment="1" applyProtection="1">
      <alignment horizontal="left" vertical="top"/>
      <protection locked="0"/>
    </xf>
    <xf numFmtId="0" fontId="6" fillId="3" borderId="3" xfId="4" applyFont="1" applyFill="1" applyBorder="1" applyAlignment="1" applyProtection="1">
      <alignment horizontal="left" vertical="top"/>
      <protection locked="0"/>
    </xf>
    <xf numFmtId="0" fontId="7" fillId="3" borderId="3" xfId="4" applyFont="1" applyFill="1" applyBorder="1" applyAlignment="1" applyProtection="1">
      <alignment horizontal="center" vertical="top"/>
      <protection locked="0"/>
    </xf>
    <xf numFmtId="0" fontId="4" fillId="0" borderId="13" xfId="3" applyFont="1" applyBorder="1" applyAlignment="1" applyProtection="1">
      <alignment vertical="center" wrapText="1"/>
    </xf>
    <xf numFmtId="0" fontId="4" fillId="0" borderId="30" xfId="3" applyFont="1" applyBorder="1" applyAlignment="1" applyProtection="1">
      <alignment vertical="center" wrapText="1"/>
    </xf>
    <xf numFmtId="0" fontId="4" fillId="0" borderId="16" xfId="3" applyFont="1" applyBorder="1" applyAlignment="1" applyProtection="1">
      <alignment vertical="center" wrapText="1"/>
    </xf>
    <xf numFmtId="167" fontId="23" fillId="3" borderId="14" xfId="3" applyNumberFormat="1" applyFont="1" applyFill="1" applyBorder="1" applyAlignment="1" applyProtection="1">
      <alignment horizontal="center" vertical="center"/>
    </xf>
    <xf numFmtId="0" fontId="23" fillId="3" borderId="14" xfId="3" applyFont="1" applyFill="1" applyBorder="1" applyAlignment="1" applyProtection="1">
      <alignment horizontal="center" vertical="center" wrapText="1"/>
      <protection locked="0"/>
    </xf>
    <xf numFmtId="17" fontId="23" fillId="3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Alignment="1" applyProtection="1">
      <alignment horizontal="center"/>
      <protection locked="0"/>
    </xf>
    <xf numFmtId="0" fontId="4" fillId="3" borderId="21" xfId="3" applyFont="1" applyFill="1" applyBorder="1" applyAlignment="1" applyProtection="1">
      <alignment vertical="center" wrapText="1"/>
    </xf>
    <xf numFmtId="0" fontId="4" fillId="3" borderId="44" xfId="3" applyFont="1" applyFill="1" applyBorder="1" applyAlignment="1" applyProtection="1">
      <alignment vertical="center" wrapText="1"/>
    </xf>
    <xf numFmtId="169" fontId="23" fillId="3" borderId="53" xfId="3" applyNumberFormat="1" applyFont="1" applyFill="1" applyBorder="1" applyAlignment="1" applyProtection="1">
      <alignment horizontal="center" vertical="center"/>
    </xf>
    <xf numFmtId="169" fontId="23" fillId="3" borderId="24" xfId="3" applyNumberFormat="1" applyFont="1" applyFill="1" applyBorder="1" applyAlignment="1" applyProtection="1">
      <alignment horizontal="center" vertical="center"/>
    </xf>
    <xf numFmtId="0" fontId="4" fillId="0" borderId="29" xfId="3" applyFont="1" applyBorder="1" applyAlignment="1" applyProtection="1">
      <alignment vertical="center" wrapText="1"/>
    </xf>
    <xf numFmtId="0" fontId="4" fillId="0" borderId="45" xfId="3" applyFont="1" applyBorder="1" applyAlignment="1" applyProtection="1">
      <alignment vertical="center" wrapText="1"/>
    </xf>
    <xf numFmtId="167" fontId="23" fillId="3" borderId="53" xfId="3" quotePrefix="1" applyNumberFormat="1" applyFont="1" applyFill="1" applyBorder="1" applyAlignment="1" applyProtection="1">
      <alignment horizontal="center" vertical="center"/>
    </xf>
    <xf numFmtId="167" fontId="23" fillId="3" borderId="24" xfId="3" quotePrefix="1" applyNumberFormat="1" applyFont="1" applyFill="1" applyBorder="1" applyAlignment="1" applyProtection="1">
      <alignment horizontal="center" vertical="center"/>
    </xf>
    <xf numFmtId="0" fontId="4" fillId="28" borderId="2" xfId="3" applyFont="1" applyFill="1" applyBorder="1" applyAlignment="1" applyProtection="1">
      <alignment horizontal="center" vertical="center"/>
    </xf>
    <xf numFmtId="0" fontId="4" fillId="28" borderId="3" xfId="3" applyFont="1" applyFill="1" applyBorder="1" applyAlignment="1" applyProtection="1">
      <alignment horizontal="center" vertical="center"/>
    </xf>
    <xf numFmtId="0" fontId="4" fillId="28" borderId="4" xfId="3" applyFont="1" applyFill="1" applyBorder="1" applyAlignment="1" applyProtection="1">
      <alignment horizontal="center" vertical="center"/>
    </xf>
    <xf numFmtId="0" fontId="4" fillId="3" borderId="40" xfId="3" applyFont="1" applyFill="1" applyBorder="1" applyAlignment="1" applyProtection="1">
      <alignment horizontal="left" vertical="center"/>
    </xf>
    <xf numFmtId="0" fontId="4" fillId="3" borderId="46" xfId="3" applyFont="1" applyFill="1" applyBorder="1" applyAlignment="1" applyProtection="1">
      <alignment horizontal="left" vertical="center"/>
    </xf>
    <xf numFmtId="0" fontId="4" fillId="3" borderId="42" xfId="3" applyFont="1" applyFill="1" applyBorder="1" applyAlignment="1" applyProtection="1">
      <alignment horizontal="left" vertical="center"/>
    </xf>
    <xf numFmtId="0" fontId="4" fillId="3" borderId="47" xfId="3" applyFont="1" applyFill="1" applyBorder="1" applyAlignment="1" applyProtection="1">
      <alignment horizontal="left" vertical="center"/>
    </xf>
    <xf numFmtId="0" fontId="4" fillId="3" borderId="46" xfId="3" applyFont="1" applyFill="1" applyBorder="1" applyAlignment="1" applyProtection="1">
      <alignment horizontal="center" vertical="center"/>
    </xf>
    <xf numFmtId="0" fontId="4" fillId="3" borderId="47" xfId="3" applyFont="1" applyFill="1" applyBorder="1" applyAlignment="1" applyProtection="1">
      <alignment horizontal="center" vertical="center"/>
    </xf>
    <xf numFmtId="169" fontId="23" fillId="3" borderId="49" xfId="3" applyNumberFormat="1" applyFont="1" applyFill="1" applyBorder="1" applyAlignment="1" applyProtection="1">
      <alignment horizontal="center" vertical="center"/>
    </xf>
    <xf numFmtId="169" fontId="23" fillId="3" borderId="41" xfId="3" applyNumberFormat="1" applyFont="1" applyFill="1" applyBorder="1" applyAlignment="1" applyProtection="1">
      <alignment horizontal="center" vertical="center"/>
    </xf>
    <xf numFmtId="169" fontId="23" fillId="3" borderId="19" xfId="3" applyNumberFormat="1" applyFont="1" applyFill="1" applyBorder="1" applyAlignment="1" applyProtection="1">
      <alignment horizontal="center" vertical="center"/>
    </xf>
    <xf numFmtId="169" fontId="23" fillId="3" borderId="43" xfId="3" applyNumberFormat="1" applyFont="1" applyFill="1" applyBorder="1" applyAlignment="1" applyProtection="1">
      <alignment horizontal="center" vertical="center"/>
    </xf>
    <xf numFmtId="0" fontId="23" fillId="4" borderId="18" xfId="0" applyFont="1" applyFill="1" applyBorder="1" applyAlignment="1" applyProtection="1">
      <alignment vertical="center"/>
    </xf>
    <xf numFmtId="0" fontId="23" fillId="4" borderId="10" xfId="0" applyFont="1" applyFill="1" applyBorder="1" applyAlignment="1" applyProtection="1">
      <alignment vertical="center"/>
    </xf>
    <xf numFmtId="0" fontId="4" fillId="3" borderId="45" xfId="3" applyFont="1" applyFill="1" applyBorder="1" applyAlignment="1" applyProtection="1">
      <alignment horizontal="center" vertical="center"/>
    </xf>
    <xf numFmtId="169" fontId="23" fillId="3" borderId="16" xfId="3" applyNumberFormat="1" applyFont="1" applyFill="1" applyBorder="1" applyAlignment="1" applyProtection="1">
      <alignment horizontal="center" vertical="center"/>
    </xf>
    <xf numFmtId="169" fontId="23" fillId="3" borderId="20" xfId="3" applyNumberFormat="1" applyFont="1" applyFill="1" applyBorder="1" applyAlignment="1" applyProtection="1">
      <alignment horizontal="center" vertical="center"/>
    </xf>
    <xf numFmtId="0" fontId="58" fillId="0" borderId="49" xfId="3" applyFont="1" applyBorder="1" applyAlignment="1" applyProtection="1">
      <alignment horizontal="center"/>
    </xf>
    <xf numFmtId="0" fontId="58" fillId="0" borderId="51" xfId="3" applyFont="1" applyBorder="1" applyAlignment="1" applyProtection="1">
      <alignment horizontal="center"/>
    </xf>
    <xf numFmtId="0" fontId="58" fillId="0" borderId="19" xfId="3" applyFont="1" applyBorder="1" applyAlignment="1" applyProtection="1">
      <alignment horizontal="center"/>
    </xf>
    <xf numFmtId="0" fontId="58" fillId="0" borderId="50" xfId="3" applyFont="1" applyBorder="1" applyAlignment="1" applyProtection="1">
      <alignment horizontal="center"/>
    </xf>
    <xf numFmtId="0" fontId="23" fillId="3" borderId="14" xfId="3" applyFont="1" applyFill="1" applyBorder="1" applyAlignment="1" applyProtection="1">
      <alignment horizontal="center" vertical="center"/>
      <protection locked="0"/>
    </xf>
    <xf numFmtId="1" fontId="23" fillId="3" borderId="16" xfId="3" applyNumberFormat="1" applyFont="1" applyFill="1" applyBorder="1" applyAlignment="1" applyProtection="1">
      <alignment horizontal="center" vertical="center"/>
    </xf>
    <xf numFmtId="1" fontId="23" fillId="3" borderId="30" xfId="3" applyNumberFormat="1" applyFont="1" applyFill="1" applyBorder="1" applyAlignment="1" applyProtection="1">
      <alignment horizontal="center" vertical="center"/>
    </xf>
    <xf numFmtId="1" fontId="23" fillId="3" borderId="20" xfId="3" applyNumberFormat="1" applyFont="1" applyFill="1" applyBorder="1" applyAlignment="1" applyProtection="1">
      <alignment horizontal="center" vertical="center"/>
    </xf>
    <xf numFmtId="169" fontId="23" fillId="3" borderId="55" xfId="3" applyNumberFormat="1" applyFont="1" applyFill="1" applyBorder="1" applyAlignment="1" applyProtection="1">
      <alignment horizontal="center" vertical="center"/>
    </xf>
    <xf numFmtId="0" fontId="4" fillId="3" borderId="29" xfId="3" applyFont="1" applyFill="1" applyBorder="1" applyAlignment="1" applyProtection="1">
      <alignment vertical="center" wrapText="1"/>
    </xf>
    <xf numFmtId="0" fontId="4" fillId="3" borderId="45" xfId="3" applyFont="1" applyFill="1" applyBorder="1" applyAlignment="1" applyProtection="1">
      <alignment vertical="center" wrapText="1"/>
    </xf>
    <xf numFmtId="1" fontId="23" fillId="3" borderId="16" xfId="3" applyNumberFormat="1" applyFont="1" applyFill="1" applyBorder="1" applyAlignment="1" applyProtection="1">
      <alignment horizontal="center" vertical="center" wrapText="1"/>
      <protection locked="0"/>
    </xf>
    <xf numFmtId="1" fontId="23" fillId="3" borderId="30" xfId="3" applyNumberFormat="1" applyFont="1" applyFill="1" applyBorder="1" applyAlignment="1" applyProtection="1">
      <alignment horizontal="center" vertical="center" wrapText="1"/>
      <protection locked="0"/>
    </xf>
    <xf numFmtId="167" fontId="23" fillId="3" borderId="16" xfId="3" quotePrefix="1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 wrapText="1"/>
    </xf>
    <xf numFmtId="0" fontId="23" fillId="30" borderId="18" xfId="0" applyFont="1" applyFill="1" applyBorder="1" applyAlignment="1" applyProtection="1">
      <alignment horizontal="center" vertical="center"/>
    </xf>
    <xf numFmtId="0" fontId="23" fillId="30" borderId="10" xfId="0" applyFont="1" applyFill="1" applyBorder="1" applyAlignment="1" applyProtection="1">
      <alignment horizontal="center" vertical="center"/>
    </xf>
    <xf numFmtId="0" fontId="4" fillId="0" borderId="46" xfId="3" applyFont="1" applyBorder="1" applyAlignment="1" applyProtection="1">
      <alignment horizontal="center" vertical="center" wrapText="1"/>
    </xf>
    <xf numFmtId="0" fontId="4" fillId="0" borderId="47" xfId="3" applyFont="1" applyBorder="1" applyAlignment="1" applyProtection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4" fillId="0" borderId="21" xfId="3" applyFont="1" applyBorder="1" applyAlignment="1" applyProtection="1">
      <alignment horizontal="left" vertical="center" wrapText="1"/>
    </xf>
    <xf numFmtId="0" fontId="4" fillId="0" borderId="44" xfId="3" applyFont="1" applyBorder="1" applyAlignment="1" applyProtection="1">
      <alignment horizontal="left" vertical="center" wrapText="1"/>
    </xf>
    <xf numFmtId="0" fontId="20" fillId="3" borderId="45" xfId="3" applyFont="1" applyFill="1" applyBorder="1" applyAlignment="1" applyProtection="1">
      <alignment horizontal="left" vertical="center"/>
    </xf>
    <xf numFmtId="0" fontId="20" fillId="3" borderId="20" xfId="3" applyFont="1" applyFill="1" applyBorder="1" applyAlignment="1" applyProtection="1">
      <alignment horizontal="left" vertical="center"/>
    </xf>
    <xf numFmtId="0" fontId="23" fillId="3" borderId="6" xfId="3" applyFont="1" applyFill="1" applyBorder="1" applyAlignment="1" applyProtection="1">
      <alignment horizontal="center" vertical="center"/>
    </xf>
    <xf numFmtId="0" fontId="23" fillId="3" borderId="7" xfId="3" applyFont="1" applyFill="1" applyBorder="1" applyAlignment="1" applyProtection="1">
      <alignment horizontal="center" vertical="center"/>
    </xf>
    <xf numFmtId="0" fontId="23" fillId="3" borderId="8" xfId="3" applyFont="1" applyFill="1" applyBorder="1" applyAlignment="1" applyProtection="1">
      <alignment horizontal="center" vertical="center"/>
    </xf>
    <xf numFmtId="0" fontId="20" fillId="3" borderId="47" xfId="3" applyFont="1" applyFill="1" applyBorder="1" applyAlignment="1" applyProtection="1">
      <alignment horizontal="left" vertical="center" wrapText="1"/>
    </xf>
    <xf numFmtId="0" fontId="59" fillId="0" borderId="47" xfId="0" applyFont="1" applyBorder="1" applyAlignment="1">
      <alignment horizontal="left" vertical="center" wrapText="1"/>
    </xf>
    <xf numFmtId="0" fontId="59" fillId="0" borderId="50" xfId="0" applyFont="1" applyBorder="1" applyAlignment="1">
      <alignment horizontal="left" vertical="center" wrapText="1"/>
    </xf>
    <xf numFmtId="0" fontId="4" fillId="0" borderId="45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</xf>
    <xf numFmtId="167" fontId="18" fillId="3" borderId="2" xfId="3" applyNumberFormat="1" applyFont="1" applyFill="1" applyBorder="1" applyAlignment="1" applyProtection="1">
      <alignment horizontal="center" vertical="center"/>
      <protection locked="0"/>
    </xf>
    <xf numFmtId="167" fontId="18" fillId="3" borderId="3" xfId="3" applyNumberFormat="1" applyFont="1" applyFill="1" applyBorder="1" applyAlignment="1" applyProtection="1">
      <alignment horizontal="center" vertical="center"/>
      <protection locked="0"/>
    </xf>
    <xf numFmtId="167" fontId="18" fillId="3" borderId="4" xfId="3" applyNumberFormat="1" applyFont="1" applyFill="1" applyBorder="1" applyAlignment="1" applyProtection="1">
      <alignment horizontal="center" vertical="center"/>
      <protection locked="0"/>
    </xf>
    <xf numFmtId="0" fontId="4" fillId="28" borderId="2" xfId="3" applyFont="1" applyFill="1" applyBorder="1" applyAlignment="1" applyProtection="1">
      <alignment horizontal="center" vertical="center" wrapText="1"/>
    </xf>
    <xf numFmtId="0" fontId="4" fillId="28" borderId="3" xfId="3" applyFont="1" applyFill="1" applyBorder="1" applyAlignment="1" applyProtection="1">
      <alignment horizontal="center" vertical="center" wrapText="1"/>
    </xf>
    <xf numFmtId="0" fontId="4" fillId="28" borderId="4" xfId="3" applyFont="1" applyFill="1" applyBorder="1" applyAlignment="1" applyProtection="1">
      <alignment horizontal="center" vertical="center" wrapText="1"/>
    </xf>
    <xf numFmtId="0" fontId="4" fillId="3" borderId="40" xfId="3" applyFont="1" applyFill="1" applyBorder="1" applyAlignment="1" applyProtection="1">
      <alignment vertical="center" wrapText="1"/>
    </xf>
    <xf numFmtId="0" fontId="4" fillId="3" borderId="46" xfId="3" applyFont="1" applyFill="1" applyBorder="1" applyAlignment="1" applyProtection="1">
      <alignment vertical="center" wrapText="1"/>
    </xf>
    <xf numFmtId="0" fontId="62" fillId="0" borderId="7" xfId="2" applyFont="1" applyBorder="1" applyAlignment="1" applyProtection="1">
      <alignment horizontal="center" vertical="center" wrapText="1"/>
    </xf>
    <xf numFmtId="0" fontId="62" fillId="0" borderId="8" xfId="2" applyFont="1" applyBorder="1" applyAlignment="1" applyProtection="1">
      <alignment horizontal="center" vertical="center" wrapText="1"/>
    </xf>
    <xf numFmtId="0" fontId="62" fillId="0" borderId="0" xfId="2" applyFont="1" applyBorder="1" applyAlignment="1" applyProtection="1">
      <alignment horizontal="center" vertical="center" wrapText="1"/>
    </xf>
    <xf numFmtId="0" fontId="62" fillId="0" borderId="10" xfId="2" applyFont="1" applyBorder="1" applyAlignment="1" applyProtection="1">
      <alignment horizontal="center" vertical="center" wrapText="1"/>
    </xf>
    <xf numFmtId="0" fontId="62" fillId="0" borderId="5" xfId="2" applyFont="1" applyBorder="1" applyAlignment="1" applyProtection="1">
      <alignment horizontal="center" vertical="center" wrapText="1"/>
    </xf>
    <xf numFmtId="0" fontId="62" fillId="0" borderId="27" xfId="2" applyFont="1" applyBorder="1" applyAlignment="1" applyProtection="1">
      <alignment horizontal="center" vertical="center" wrapText="1"/>
    </xf>
    <xf numFmtId="0" fontId="2" fillId="0" borderId="68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69" xfId="2" applyFont="1" applyBorder="1" applyAlignment="1" applyProtection="1">
      <alignment horizontal="center"/>
    </xf>
    <xf numFmtId="0" fontId="69" fillId="0" borderId="2" xfId="94" applyFont="1" applyBorder="1" applyAlignment="1" applyProtection="1">
      <alignment horizontal="left" vertical="center"/>
    </xf>
    <xf numFmtId="0" fontId="69" fillId="0" borderId="3" xfId="94" applyFont="1" applyBorder="1" applyAlignment="1" applyProtection="1">
      <alignment horizontal="left" vertical="center"/>
    </xf>
    <xf numFmtId="0" fontId="69" fillId="0" borderId="4" xfId="94" applyFont="1" applyBorder="1" applyAlignment="1" applyProtection="1">
      <alignment horizontal="left" vertical="center"/>
    </xf>
    <xf numFmtId="0" fontId="69" fillId="0" borderId="2" xfId="94" applyFont="1" applyBorder="1" applyAlignment="1" applyProtection="1">
      <alignment vertical="center"/>
    </xf>
    <xf numFmtId="0" fontId="69" fillId="0" borderId="3" xfId="94" applyFont="1" applyBorder="1" applyAlignment="1" applyProtection="1">
      <alignment vertical="center"/>
    </xf>
    <xf numFmtId="0" fontId="69" fillId="0" borderId="4" xfId="94" applyFont="1" applyBorder="1" applyAlignment="1" applyProtection="1">
      <alignment vertical="center"/>
    </xf>
    <xf numFmtId="167" fontId="14" fillId="3" borderId="49" xfId="3" applyNumberFormat="1" applyFont="1" applyFill="1" applyBorder="1" applyAlignment="1" applyProtection="1">
      <alignment horizontal="center" vertical="center"/>
    </xf>
    <xf numFmtId="167" fontId="14" fillId="3" borderId="51" xfId="3" applyNumberFormat="1" applyFont="1" applyFill="1" applyBorder="1" applyAlignment="1" applyProtection="1">
      <alignment horizontal="center" vertical="center"/>
    </xf>
    <xf numFmtId="0" fontId="4" fillId="3" borderId="21" xfId="3" applyFont="1" applyFill="1" applyBorder="1" applyAlignment="1" applyProtection="1">
      <alignment horizontal="left" vertical="center"/>
    </xf>
    <xf numFmtId="0" fontId="4" fillId="3" borderId="44" xfId="3" applyFont="1" applyFill="1" applyBorder="1" applyAlignment="1" applyProtection="1">
      <alignment horizontal="left" vertical="center"/>
    </xf>
    <xf numFmtId="0" fontId="23" fillId="3" borderId="12" xfId="3" quotePrefix="1" applyNumberFormat="1" applyFont="1" applyFill="1" applyBorder="1" applyAlignment="1" applyProtection="1">
      <alignment horizontal="center" vertical="center"/>
      <protection locked="0"/>
    </xf>
    <xf numFmtId="0" fontId="23" fillId="3" borderId="12" xfId="3" applyNumberFormat="1" applyFont="1" applyFill="1" applyBorder="1" applyAlignment="1" applyProtection="1">
      <alignment horizontal="center" vertical="center"/>
      <protection locked="0"/>
    </xf>
    <xf numFmtId="0" fontId="23" fillId="3" borderId="12" xfId="3" applyFont="1" applyFill="1" applyBorder="1" applyAlignment="1" applyProtection="1">
      <alignment horizontal="center" vertical="center"/>
      <protection locked="0"/>
    </xf>
    <xf numFmtId="167" fontId="14" fillId="3" borderId="14" xfId="3" applyNumberFormat="1" applyFont="1" applyFill="1" applyBorder="1" applyAlignment="1" applyProtection="1">
      <alignment horizontal="center" vertical="center"/>
    </xf>
    <xf numFmtId="167" fontId="14" fillId="3" borderId="15" xfId="3" applyNumberFormat="1" applyFont="1" applyFill="1" applyBorder="1" applyAlignment="1" applyProtection="1">
      <alignment horizontal="center" vertical="center"/>
    </xf>
    <xf numFmtId="0" fontId="2" fillId="0" borderId="0" xfId="92" applyFont="1" applyFill="1" applyBorder="1" applyAlignment="1" applyProtection="1">
      <alignment horizontal="center" vertical="center"/>
      <protection locked="0"/>
    </xf>
    <xf numFmtId="0" fontId="70" fillId="3" borderId="0" xfId="0" applyFont="1" applyFill="1" applyBorder="1" applyAlignment="1" applyProtection="1">
      <alignment horizontal="right" vertical="center"/>
    </xf>
    <xf numFmtId="0" fontId="2" fillId="0" borderId="0" xfId="92" applyFont="1" applyFill="1" applyBorder="1" applyAlignment="1" applyProtection="1">
      <alignment horizontal="left" vertical="center"/>
      <protection locked="0"/>
    </xf>
    <xf numFmtId="0" fontId="4" fillId="29" borderId="68" xfId="3" applyFont="1" applyFill="1" applyBorder="1" applyAlignment="1" applyProtection="1">
      <alignment horizontal="center" vertical="center" wrapText="1"/>
    </xf>
    <xf numFmtId="0" fontId="4" fillId="29" borderId="69" xfId="3" applyFont="1" applyFill="1" applyBorder="1" applyAlignment="1" applyProtection="1">
      <alignment horizontal="center" vertical="center" wrapText="1"/>
    </xf>
    <xf numFmtId="1" fontId="23" fillId="3" borderId="16" xfId="3" applyNumberFormat="1" applyFont="1" applyFill="1" applyBorder="1" applyAlignment="1" applyProtection="1">
      <alignment horizontal="center" vertical="center"/>
      <protection locked="0"/>
    </xf>
    <xf numFmtId="1" fontId="23" fillId="3" borderId="30" xfId="3" applyNumberFormat="1" applyFont="1" applyFill="1" applyBorder="1" applyAlignment="1" applyProtection="1">
      <alignment horizontal="center" vertical="center"/>
      <protection locked="0"/>
    </xf>
    <xf numFmtId="0" fontId="71" fillId="3" borderId="0" xfId="0" applyFont="1" applyFill="1" applyBorder="1" applyAlignment="1" applyProtection="1">
      <alignment horizontal="right" vertical="center"/>
      <protection locked="0"/>
    </xf>
    <xf numFmtId="0" fontId="74" fillId="0" borderId="1" xfId="3" applyFont="1" applyBorder="1" applyAlignment="1" applyProtection="1">
      <alignment horizontal="center"/>
      <protection locked="0"/>
    </xf>
    <xf numFmtId="169" fontId="23" fillId="3" borderId="16" xfId="3" applyNumberFormat="1" applyFont="1" applyFill="1" applyBorder="1" applyAlignment="1" applyProtection="1">
      <alignment horizontal="center" vertical="center"/>
      <protection locked="0"/>
    </xf>
    <xf numFmtId="169" fontId="23" fillId="3" borderId="30" xfId="3" applyNumberFormat="1" applyFont="1" applyFill="1" applyBorder="1" applyAlignment="1" applyProtection="1">
      <alignment horizontal="center" vertical="center"/>
      <protection locked="0"/>
    </xf>
    <xf numFmtId="0" fontId="23" fillId="3" borderId="92" xfId="3" applyFont="1" applyFill="1" applyBorder="1" applyAlignment="1" applyProtection="1">
      <alignment horizontal="center" vertical="center"/>
      <protection locked="0"/>
    </xf>
    <xf numFmtId="0" fontId="23" fillId="3" borderId="75" xfId="3" applyNumberFormat="1" applyFont="1" applyFill="1" applyBorder="1" applyAlignment="1" applyProtection="1">
      <alignment horizontal="center" vertical="center"/>
    </xf>
    <xf numFmtId="0" fontId="23" fillId="3" borderId="76" xfId="3" applyNumberFormat="1" applyFont="1" applyFill="1" applyBorder="1" applyAlignment="1" applyProtection="1">
      <alignment horizontal="center" vertical="center"/>
    </xf>
    <xf numFmtId="167" fontId="14" fillId="3" borderId="25" xfId="3" applyNumberFormat="1" applyFont="1" applyFill="1" applyBorder="1" applyAlignment="1" applyProtection="1">
      <alignment horizontal="center" vertical="center"/>
    </xf>
    <xf numFmtId="167" fontId="14" fillId="3" borderId="26" xfId="3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wrapText="1"/>
    </xf>
    <xf numFmtId="1" fontId="23" fillId="3" borderId="14" xfId="3" applyNumberFormat="1" applyFont="1" applyFill="1" applyBorder="1" applyAlignment="1" applyProtection="1">
      <alignment horizontal="center" vertical="center"/>
    </xf>
    <xf numFmtId="1" fontId="23" fillId="3" borderId="15" xfId="3" applyNumberFormat="1" applyFont="1" applyFill="1" applyBorder="1" applyAlignment="1" applyProtection="1">
      <alignment horizontal="center" vertical="center"/>
    </xf>
    <xf numFmtId="169" fontId="23" fillId="3" borderId="14" xfId="3" applyNumberFormat="1" applyFont="1" applyFill="1" applyBorder="1" applyAlignment="1" applyProtection="1">
      <alignment horizontal="center" vertical="center"/>
    </xf>
    <xf numFmtId="169" fontId="23" fillId="3" borderId="30" xfId="3" applyNumberFormat="1" applyFont="1" applyFill="1" applyBorder="1" applyAlignment="1" applyProtection="1">
      <alignment horizontal="center" vertical="center"/>
    </xf>
    <xf numFmtId="169" fontId="23" fillId="3" borderId="15" xfId="3" applyNumberFormat="1" applyFont="1" applyFill="1" applyBorder="1" applyAlignment="1" applyProtection="1">
      <alignment horizontal="center" vertical="center"/>
    </xf>
    <xf numFmtId="0" fontId="4" fillId="3" borderId="46" xfId="3" applyFont="1" applyFill="1" applyBorder="1" applyAlignment="1" applyProtection="1">
      <alignment vertical="center"/>
    </xf>
    <xf numFmtId="167" fontId="23" fillId="3" borderId="90" xfId="3" applyNumberFormat="1" applyFont="1" applyFill="1" applyBorder="1" applyAlignment="1" applyProtection="1">
      <alignment horizontal="center" vertical="center"/>
    </xf>
    <xf numFmtId="167" fontId="23" fillId="3" borderId="51" xfId="3" applyNumberFormat="1" applyFont="1" applyFill="1" applyBorder="1" applyAlignment="1" applyProtection="1">
      <alignment horizontal="center" vertical="center"/>
    </xf>
    <xf numFmtId="167" fontId="14" fillId="3" borderId="16" xfId="3" applyNumberFormat="1" applyFont="1" applyFill="1" applyBorder="1" applyAlignment="1" applyProtection="1">
      <alignment horizontal="center" vertical="center"/>
    </xf>
    <xf numFmtId="167" fontId="14" fillId="3" borderId="20" xfId="3" applyNumberFormat="1" applyFont="1" applyFill="1" applyBorder="1" applyAlignment="1" applyProtection="1">
      <alignment horizontal="center" vertical="center"/>
    </xf>
    <xf numFmtId="167" fontId="87" fillId="0" borderId="2" xfId="3" applyNumberFormat="1" applyFont="1" applyBorder="1" applyAlignment="1" applyProtection="1">
      <alignment horizontal="center" vertical="center"/>
      <protection locked="0"/>
    </xf>
    <xf numFmtId="167" fontId="87" fillId="0" borderId="3" xfId="3" applyNumberFormat="1" applyFont="1" applyBorder="1" applyAlignment="1" applyProtection="1">
      <alignment horizontal="center" vertical="center"/>
      <protection locked="0"/>
    </xf>
    <xf numFmtId="167" fontId="87" fillId="0" borderId="4" xfId="3" applyNumberFormat="1" applyFont="1" applyBorder="1" applyAlignment="1" applyProtection="1">
      <alignment horizontal="center" vertical="center"/>
      <protection locked="0"/>
    </xf>
    <xf numFmtId="167" fontId="87" fillId="3" borderId="2" xfId="3" applyNumberFormat="1" applyFont="1" applyFill="1" applyBorder="1" applyAlignment="1" applyProtection="1">
      <alignment horizontal="center" vertical="center"/>
    </xf>
    <xf numFmtId="167" fontId="87" fillId="3" borderId="3" xfId="3" applyNumberFormat="1" applyFont="1" applyFill="1" applyBorder="1" applyAlignment="1" applyProtection="1">
      <alignment horizontal="center" vertical="center"/>
    </xf>
    <xf numFmtId="167" fontId="87" fillId="3" borderId="4" xfId="3" applyNumberFormat="1" applyFont="1" applyFill="1" applyBorder="1" applyAlignment="1" applyProtection="1">
      <alignment horizontal="center" vertical="center"/>
    </xf>
    <xf numFmtId="0" fontId="23" fillId="4" borderId="18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4" borderId="19" xfId="0" applyFont="1" applyFill="1" applyBorder="1" applyAlignment="1" applyProtection="1">
      <alignment horizontal="center" vertical="center"/>
    </xf>
    <xf numFmtId="0" fontId="23" fillId="4" borderId="50" xfId="0" applyFont="1" applyFill="1" applyBorder="1" applyAlignment="1" applyProtection="1">
      <alignment horizontal="center" vertical="center"/>
    </xf>
    <xf numFmtId="167" fontId="23" fillId="3" borderId="16" xfId="3" applyNumberFormat="1" applyFont="1" applyFill="1" applyBorder="1" applyAlignment="1" applyProtection="1">
      <alignment horizontal="center" vertical="center"/>
      <protection locked="0"/>
    </xf>
    <xf numFmtId="167" fontId="23" fillId="3" borderId="30" xfId="3" applyNumberFormat="1" applyFont="1" applyFill="1" applyBorder="1" applyAlignment="1" applyProtection="1">
      <alignment horizontal="center" vertical="center"/>
      <protection locked="0"/>
    </xf>
    <xf numFmtId="0" fontId="23" fillId="3" borderId="53" xfId="3" applyFont="1" applyFill="1" applyBorder="1" applyAlignment="1" applyProtection="1">
      <alignment horizontal="center" vertical="center"/>
      <protection locked="0"/>
    </xf>
    <xf numFmtId="0" fontId="23" fillId="3" borderId="44" xfId="3" applyFont="1" applyFill="1" applyBorder="1" applyAlignment="1" applyProtection="1">
      <alignment horizontal="center" vertical="center"/>
      <protection locked="0"/>
    </xf>
    <xf numFmtId="0" fontId="23" fillId="4" borderId="85" xfId="0" applyFont="1" applyFill="1" applyBorder="1" applyAlignment="1" applyProtection="1">
      <alignment vertical="center"/>
    </xf>
    <xf numFmtId="0" fontId="23" fillId="4" borderId="86" xfId="0" applyFont="1" applyFill="1" applyBorder="1" applyAlignment="1" applyProtection="1">
      <alignment vertical="center"/>
    </xf>
    <xf numFmtId="167" fontId="23" fillId="3" borderId="14" xfId="3" applyNumberFormat="1" applyFont="1" applyFill="1" applyBorder="1" applyAlignment="1" applyProtection="1">
      <alignment horizontal="center" vertical="center"/>
      <protection locked="0"/>
    </xf>
    <xf numFmtId="0" fontId="62" fillId="0" borderId="6" xfId="2" applyFont="1" applyBorder="1" applyAlignment="1" applyProtection="1">
      <alignment horizontal="center" vertical="center" wrapText="1"/>
    </xf>
    <xf numFmtId="0" fontId="62" fillId="0" borderId="9" xfId="2" applyFont="1" applyBorder="1" applyAlignment="1" applyProtection="1">
      <alignment horizontal="center" vertical="center" wrapText="1"/>
    </xf>
    <xf numFmtId="0" fontId="69" fillId="0" borderId="1" xfId="94" applyFont="1" applyBorder="1" applyAlignment="1" applyProtection="1">
      <alignment horizontal="left" vertical="center"/>
    </xf>
    <xf numFmtId="0" fontId="69" fillId="0" borderId="1" xfId="94" applyFont="1" applyBorder="1" applyAlignment="1" applyProtection="1">
      <alignment vertical="center"/>
    </xf>
    <xf numFmtId="0" fontId="4" fillId="3" borderId="28" xfId="3" applyFont="1" applyFill="1" applyBorder="1" applyAlignment="1" applyProtection="1">
      <alignment vertical="center" wrapText="1"/>
    </xf>
    <xf numFmtId="0" fontId="4" fillId="3" borderId="48" xfId="3" applyFont="1" applyFill="1" applyBorder="1" applyAlignment="1" applyProtection="1">
      <alignment vertical="center"/>
    </xf>
    <xf numFmtId="167" fontId="23" fillId="3" borderId="23" xfId="3" applyNumberFormat="1" applyFont="1" applyFill="1" applyBorder="1" applyAlignment="1" applyProtection="1">
      <alignment horizontal="center" vertical="center"/>
    </xf>
    <xf numFmtId="167" fontId="23" fillId="3" borderId="74" xfId="3" applyNumberFormat="1" applyFont="1" applyFill="1" applyBorder="1" applyAlignment="1" applyProtection="1">
      <alignment horizontal="center" vertical="center"/>
    </xf>
    <xf numFmtId="0" fontId="23" fillId="3" borderId="16" xfId="3" applyFont="1" applyFill="1" applyBorder="1" applyAlignment="1" applyProtection="1">
      <alignment horizontal="center" vertical="center"/>
      <protection locked="0"/>
    </xf>
    <xf numFmtId="0" fontId="23" fillId="3" borderId="30" xfId="3" applyFont="1" applyFill="1" applyBorder="1" applyAlignment="1" applyProtection="1">
      <alignment horizontal="center" vertical="center"/>
      <protection locked="0"/>
    </xf>
    <xf numFmtId="0" fontId="23" fillId="3" borderId="14" xfId="3" applyFont="1" applyFill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left" vertical="center" wrapText="1"/>
    </xf>
    <xf numFmtId="0" fontId="4" fillId="28" borderId="2" xfId="3" applyFont="1" applyFill="1" applyBorder="1" applyAlignment="1" applyProtection="1">
      <alignment horizontal="right" vertical="center"/>
    </xf>
    <xf numFmtId="0" fontId="4" fillId="28" borderId="3" xfId="3" applyFont="1" applyFill="1" applyBorder="1" applyAlignment="1" applyProtection="1">
      <alignment horizontal="right" vertical="center"/>
    </xf>
    <xf numFmtId="0" fontId="4" fillId="28" borderId="3" xfId="3" applyFont="1" applyFill="1" applyBorder="1" applyAlignment="1" applyProtection="1">
      <alignment horizontal="left" vertical="center"/>
      <protection locked="0"/>
    </xf>
    <xf numFmtId="0" fontId="4" fillId="28" borderId="4" xfId="3" applyFont="1" applyFill="1" applyBorder="1" applyAlignment="1" applyProtection="1">
      <alignment horizontal="left" vertical="center"/>
      <protection locked="0"/>
    </xf>
    <xf numFmtId="0" fontId="23" fillId="3" borderId="24" xfId="3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87" xfId="1" applyFont="1" applyBorder="1" applyAlignment="1" applyProtection="1">
      <alignment horizontal="center" vertical="center"/>
      <protection locked="0"/>
    </xf>
    <xf numFmtId="0" fontId="2" fillId="0" borderId="88" xfId="1" applyFont="1" applyBorder="1" applyAlignment="1" applyProtection="1">
      <alignment horizontal="center" vertical="center"/>
      <protection locked="0"/>
    </xf>
    <xf numFmtId="0" fontId="2" fillId="0" borderId="89" xfId="1" applyFont="1" applyBorder="1" applyAlignment="1" applyProtection="1">
      <alignment horizontal="center" vertical="center"/>
      <protection locked="0"/>
    </xf>
    <xf numFmtId="186" fontId="2" fillId="3" borderId="0" xfId="2" applyNumberFormat="1" applyFont="1" applyFill="1" applyBorder="1" applyAlignment="1" applyProtection="1">
      <alignment horizontal="left" vertical="center" wrapText="1"/>
      <protection locked="0"/>
    </xf>
    <xf numFmtId="0" fontId="81" fillId="0" borderId="9" xfId="407" applyFont="1" applyBorder="1" applyAlignment="1" applyProtection="1">
      <alignment horizontal="left"/>
    </xf>
    <xf numFmtId="0" fontId="81" fillId="0" borderId="0" xfId="407" applyFont="1" applyBorder="1" applyAlignment="1" applyProtection="1">
      <alignment horizontal="left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left" vertical="center"/>
      <protection locked="0"/>
    </xf>
    <xf numFmtId="0" fontId="4" fillId="0" borderId="91" xfId="3" applyFont="1" applyBorder="1" applyAlignment="1" applyProtection="1">
      <alignment vertical="center" wrapText="1"/>
    </xf>
    <xf numFmtId="0" fontId="4" fillId="0" borderId="74" xfId="3" applyFont="1" applyBorder="1" applyAlignment="1" applyProtection="1">
      <alignment vertical="center" wrapText="1"/>
    </xf>
    <xf numFmtId="0" fontId="4" fillId="0" borderId="25" xfId="3" applyFont="1" applyBorder="1" applyAlignment="1" applyProtection="1">
      <alignment vertical="center" wrapText="1"/>
    </xf>
    <xf numFmtId="0" fontId="23" fillId="3" borderId="12" xfId="3" applyNumberFormat="1" applyFont="1" applyFill="1" applyBorder="1" applyAlignment="1" applyProtection="1">
      <alignment horizontal="center" vertical="center"/>
    </xf>
    <xf numFmtId="0" fontId="23" fillId="3" borderId="53" xfId="3" applyNumberFormat="1" applyFont="1" applyFill="1" applyBorder="1" applyAlignment="1" applyProtection="1">
      <alignment horizontal="center" vertical="center"/>
    </xf>
    <xf numFmtId="0" fontId="23" fillId="3" borderId="24" xfId="3" applyNumberFormat="1" applyFont="1" applyFill="1" applyBorder="1" applyAlignment="1" applyProtection="1">
      <alignment horizontal="center" vertical="center"/>
    </xf>
    <xf numFmtId="0" fontId="23" fillId="4" borderId="17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1" fontId="23" fillId="3" borderId="25" xfId="3" applyNumberFormat="1" applyFont="1" applyFill="1" applyBorder="1" applyAlignment="1" applyProtection="1">
      <alignment horizontal="center" vertical="center"/>
      <protection locked="0"/>
    </xf>
    <xf numFmtId="1" fontId="23" fillId="3" borderId="74" xfId="3" applyNumberFormat="1" applyFont="1" applyFill="1" applyBorder="1" applyAlignment="1" applyProtection="1">
      <alignment horizontal="center" vertical="center"/>
      <protection locked="0"/>
    </xf>
    <xf numFmtId="1" fontId="23" fillId="3" borderId="25" xfId="3" applyNumberFormat="1" applyFont="1" applyFill="1" applyBorder="1" applyAlignment="1" applyProtection="1">
      <alignment horizontal="center" vertical="center"/>
    </xf>
    <xf numFmtId="1" fontId="23" fillId="3" borderId="74" xfId="3" applyNumberFormat="1" applyFont="1" applyFill="1" applyBorder="1" applyAlignment="1" applyProtection="1">
      <alignment horizontal="center" vertical="center"/>
    </xf>
    <xf numFmtId="0" fontId="23" fillId="3" borderId="92" xfId="3" applyFont="1" applyFill="1" applyBorder="1" applyAlignment="1" applyProtection="1">
      <alignment horizontal="center" vertical="center"/>
    </xf>
    <xf numFmtId="167" fontId="7" fillId="3" borderId="14" xfId="3" applyNumberFormat="1" applyFont="1" applyFill="1" applyBorder="1" applyAlignment="1" applyProtection="1">
      <alignment horizontal="center" vertical="center"/>
      <protection locked="0"/>
    </xf>
    <xf numFmtId="0" fontId="74" fillId="0" borderId="2" xfId="3" applyFont="1" applyBorder="1" applyAlignment="1" applyProtection="1">
      <alignment horizontal="center"/>
      <protection locked="0"/>
    </xf>
    <xf numFmtId="0" fontId="74" fillId="0" borderId="3" xfId="3" applyFont="1" applyBorder="1" applyAlignment="1" applyProtection="1">
      <alignment horizontal="center"/>
      <protection locked="0"/>
    </xf>
    <xf numFmtId="0" fontId="74" fillId="0" borderId="4" xfId="3" applyFont="1" applyBorder="1" applyAlignment="1" applyProtection="1">
      <alignment horizontal="center"/>
      <protection locked="0"/>
    </xf>
    <xf numFmtId="0" fontId="14" fillId="3" borderId="6" xfId="3" applyFont="1" applyFill="1" applyBorder="1" applyAlignment="1" applyProtection="1">
      <alignment horizontal="left" vertical="center" wrapText="1"/>
    </xf>
    <xf numFmtId="0" fontId="14" fillId="3" borderId="7" xfId="3" applyFont="1" applyFill="1" applyBorder="1" applyAlignment="1" applyProtection="1">
      <alignment horizontal="left" vertical="center" wrapText="1"/>
    </xf>
    <xf numFmtId="0" fontId="62" fillId="0" borderId="6" xfId="2" applyFont="1" applyBorder="1" applyAlignment="1" applyProtection="1">
      <alignment horizontal="center" wrapText="1"/>
    </xf>
    <xf numFmtId="0" fontId="62" fillId="0" borderId="7" xfId="2" applyFont="1" applyBorder="1" applyAlignment="1" applyProtection="1">
      <alignment horizontal="center" wrapText="1"/>
    </xf>
    <xf numFmtId="0" fontId="62" fillId="0" borderId="8" xfId="2" applyFont="1" applyBorder="1" applyAlignment="1" applyProtection="1">
      <alignment horizontal="center" wrapText="1"/>
    </xf>
    <xf numFmtId="0" fontId="62" fillId="0" borderId="22" xfId="2" applyFont="1" applyBorder="1" applyAlignment="1" applyProtection="1">
      <alignment horizontal="center" vertical="center" wrapText="1"/>
    </xf>
    <xf numFmtId="0" fontId="7" fillId="0" borderId="7" xfId="112" applyFont="1" applyFill="1" applyBorder="1" applyAlignment="1" applyProtection="1">
      <alignment horizontal="left" vertical="center"/>
    </xf>
    <xf numFmtId="0" fontId="22" fillId="0" borderId="70" xfId="112" applyFont="1" applyFill="1" applyBorder="1" applyAlignment="1" applyProtection="1">
      <alignment horizontal="center" wrapText="1"/>
    </xf>
    <xf numFmtId="0" fontId="72" fillId="2" borderId="56" xfId="0" applyFont="1" applyFill="1" applyBorder="1" applyAlignment="1" applyProtection="1">
      <alignment horizontal="center" vertical="center"/>
    </xf>
    <xf numFmtId="0" fontId="72" fillId="2" borderId="57" xfId="0" applyFont="1" applyFill="1" applyBorder="1" applyAlignment="1" applyProtection="1">
      <alignment horizontal="center" vertical="center"/>
    </xf>
    <xf numFmtId="0" fontId="72" fillId="2" borderId="58" xfId="0" applyFont="1" applyFill="1" applyBorder="1" applyAlignment="1" applyProtection="1">
      <alignment horizontal="center" vertical="center"/>
    </xf>
    <xf numFmtId="0" fontId="62" fillId="0" borderId="6" xfId="112" applyFont="1" applyFill="1" applyBorder="1" applyAlignment="1" applyProtection="1">
      <alignment horizontal="center" vertical="center"/>
      <protection locked="0"/>
    </xf>
    <xf numFmtId="0" fontId="62" fillId="0" borderId="7" xfId="112" applyFont="1" applyFill="1" applyBorder="1" applyAlignment="1" applyProtection="1">
      <alignment horizontal="center" vertical="center"/>
      <protection locked="0"/>
    </xf>
    <xf numFmtId="0" fontId="62" fillId="0" borderId="8" xfId="112" applyFont="1" applyFill="1" applyBorder="1" applyAlignment="1" applyProtection="1">
      <alignment horizontal="center" vertical="center"/>
      <protection locked="0"/>
    </xf>
    <xf numFmtId="0" fontId="62" fillId="0" borderId="9" xfId="112" applyFont="1" applyFill="1" applyBorder="1" applyAlignment="1" applyProtection="1">
      <alignment horizontal="center" vertical="center"/>
      <protection locked="0"/>
    </xf>
    <xf numFmtId="0" fontId="62" fillId="0" borderId="0" xfId="112" applyFont="1" applyFill="1" applyBorder="1" applyAlignment="1" applyProtection="1">
      <alignment horizontal="center" vertical="center"/>
      <protection locked="0"/>
    </xf>
    <xf numFmtId="0" fontId="62" fillId="0" borderId="10" xfId="112" applyFont="1" applyFill="1" applyBorder="1" applyAlignment="1" applyProtection="1">
      <alignment horizontal="center" vertical="center"/>
      <protection locked="0"/>
    </xf>
    <xf numFmtId="0" fontId="62" fillId="0" borderId="22" xfId="112" applyFont="1" applyFill="1" applyBorder="1" applyAlignment="1" applyProtection="1">
      <alignment horizontal="center" vertical="center"/>
      <protection locked="0"/>
    </xf>
    <xf numFmtId="0" fontId="62" fillId="0" borderId="5" xfId="112" applyFont="1" applyFill="1" applyBorder="1" applyAlignment="1" applyProtection="1">
      <alignment horizontal="center" vertical="center"/>
      <protection locked="0"/>
    </xf>
    <xf numFmtId="0" fontId="62" fillId="0" borderId="27" xfId="112" applyFont="1" applyFill="1" applyBorder="1" applyAlignment="1" applyProtection="1">
      <alignment horizontal="center" vertical="center"/>
      <protection locked="0"/>
    </xf>
    <xf numFmtId="0" fontId="61" fillId="0" borderId="6" xfId="112" applyFont="1" applyFill="1" applyBorder="1" applyAlignment="1" applyProtection="1">
      <alignment horizontal="center" vertical="center"/>
      <protection locked="0"/>
    </xf>
    <xf numFmtId="0" fontId="61" fillId="0" borderId="7" xfId="112" applyFont="1" applyFill="1" applyBorder="1" applyAlignment="1" applyProtection="1">
      <alignment horizontal="center" vertical="center"/>
      <protection locked="0"/>
    </xf>
    <xf numFmtId="0" fontId="61" fillId="0" borderId="8" xfId="112" applyFont="1" applyFill="1" applyBorder="1" applyAlignment="1" applyProtection="1">
      <alignment horizontal="center" vertical="center"/>
      <protection locked="0"/>
    </xf>
    <xf numFmtId="0" fontId="61" fillId="0" borderId="9" xfId="112" applyFont="1" applyFill="1" applyBorder="1" applyAlignment="1" applyProtection="1">
      <alignment horizontal="center" vertical="center"/>
      <protection locked="0"/>
    </xf>
    <xf numFmtId="0" fontId="61" fillId="0" borderId="0" xfId="112" applyFont="1" applyFill="1" applyBorder="1" applyAlignment="1" applyProtection="1">
      <alignment horizontal="center" vertical="center"/>
      <protection locked="0"/>
    </xf>
    <xf numFmtId="0" fontId="61" fillId="0" borderId="10" xfId="112" applyFont="1" applyFill="1" applyBorder="1" applyAlignment="1" applyProtection="1">
      <alignment horizontal="center" vertical="center"/>
      <protection locked="0"/>
    </xf>
    <xf numFmtId="0" fontId="61" fillId="0" borderId="22" xfId="112" applyFont="1" applyFill="1" applyBorder="1" applyAlignment="1" applyProtection="1">
      <alignment horizontal="center" vertical="center"/>
      <protection locked="0"/>
    </xf>
    <xf numFmtId="0" fontId="61" fillId="0" borderId="5" xfId="112" applyFont="1" applyFill="1" applyBorder="1" applyAlignment="1" applyProtection="1">
      <alignment horizontal="center" vertical="center"/>
      <protection locked="0"/>
    </xf>
    <xf numFmtId="0" fontId="61" fillId="0" borderId="27" xfId="112" applyFont="1" applyFill="1" applyBorder="1" applyAlignment="1" applyProtection="1">
      <alignment horizontal="center" vertical="center"/>
      <protection locked="0"/>
    </xf>
    <xf numFmtId="0" fontId="64" fillId="3" borderId="10" xfId="407" applyFont="1" applyFill="1" applyBorder="1" applyAlignment="1" applyProtection="1">
      <alignment horizontal="center" vertical="center"/>
    </xf>
    <xf numFmtId="0" fontId="67" fillId="3" borderId="6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7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8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9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0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10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22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5" xfId="407" applyFont="1" applyFill="1" applyBorder="1" applyAlignment="1" applyProtection="1">
      <alignment horizontal="center" vertical="center" textRotation="90" wrapText="1"/>
      <protection locked="0"/>
    </xf>
    <xf numFmtId="0" fontId="67" fillId="3" borderId="27" xfId="407" applyFont="1" applyFill="1" applyBorder="1" applyAlignment="1" applyProtection="1">
      <alignment horizontal="center" vertical="center" textRotation="90" wrapText="1"/>
      <protection locked="0"/>
    </xf>
    <xf numFmtId="0" fontId="70" fillId="3" borderId="0" xfId="2" applyFont="1" applyFill="1" applyBorder="1" applyAlignment="1" applyProtection="1">
      <alignment horizontal="right" vertical="center" wrapText="1"/>
    </xf>
    <xf numFmtId="0" fontId="2" fillId="0" borderId="0" xfId="92" applyFont="1" applyFill="1" applyBorder="1" applyAlignment="1" applyProtection="1">
      <alignment horizontal="left"/>
      <protection locked="0"/>
    </xf>
    <xf numFmtId="0" fontId="22" fillId="0" borderId="0" xfId="112" applyFont="1" applyFill="1" applyBorder="1" applyAlignment="1" applyProtection="1">
      <alignment horizont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86" fontId="2" fillId="3" borderId="0" xfId="2" applyNumberFormat="1" applyFont="1" applyFill="1" applyBorder="1" applyAlignment="1" applyProtection="1">
      <alignment horizontal="center" vertical="center" wrapText="1"/>
      <protection locked="0"/>
    </xf>
    <xf numFmtId="0" fontId="73" fillId="0" borderId="7" xfId="407" applyFont="1" applyBorder="1" applyAlignment="1" applyProtection="1">
      <alignment horizontal="left" vertical="center"/>
    </xf>
    <xf numFmtId="0" fontId="71" fillId="0" borderId="0" xfId="92" applyFont="1" applyFill="1" applyBorder="1" applyAlignment="1" applyProtection="1">
      <alignment horizontal="right"/>
    </xf>
    <xf numFmtId="0" fontId="4" fillId="0" borderId="7" xfId="407" applyFont="1" applyBorder="1" applyAlignment="1" applyProtection="1">
      <alignment horizontal="center"/>
      <protection locked="0"/>
    </xf>
  </cellXfs>
  <cellStyles count="541">
    <cellStyle name="20% - Accent1" xfId="114"/>
    <cellStyle name="20% - Accent1 2" xfId="115"/>
    <cellStyle name="20% - Accent1 2 2" xfId="116"/>
    <cellStyle name="20% - Accent1 3" xfId="117"/>
    <cellStyle name="20% - Accent2" xfId="118"/>
    <cellStyle name="20% - Accent2 2" xfId="119"/>
    <cellStyle name="20% - Accent2 2 2" xfId="120"/>
    <cellStyle name="20% - Accent2 3" xfId="121"/>
    <cellStyle name="20% - Accent3" xfId="122"/>
    <cellStyle name="20% - Accent3 2" xfId="123"/>
    <cellStyle name="20% - Accent3 2 2" xfId="124"/>
    <cellStyle name="20% - Accent3 3" xfId="125"/>
    <cellStyle name="20% - Accent4" xfId="126"/>
    <cellStyle name="20% - Accent4 2" xfId="127"/>
    <cellStyle name="20% - Accent4 2 2" xfId="128"/>
    <cellStyle name="20% - Accent4 3" xfId="129"/>
    <cellStyle name="20% - Accent5" xfId="130"/>
    <cellStyle name="20% - Accent5 2" xfId="131"/>
    <cellStyle name="20% - Accent5 2 2" xfId="132"/>
    <cellStyle name="20% - Accent5 3" xfId="133"/>
    <cellStyle name="20% - Accent6" xfId="134"/>
    <cellStyle name="20% - Accent6 2" xfId="135"/>
    <cellStyle name="20% - Accent6 2 2" xfId="136"/>
    <cellStyle name="20% - Accent6 3" xfId="137"/>
    <cellStyle name="20% - Énfasis1 2" xfId="138"/>
    <cellStyle name="20% - Énfasis1 2 2" xfId="139"/>
    <cellStyle name="20% - Énfasis1 2 2 2" xfId="140"/>
    <cellStyle name="20% - Énfasis1 2 3" xfId="141"/>
    <cellStyle name="20% - Énfasis2 2" xfId="142"/>
    <cellStyle name="20% - Énfasis2 2 2" xfId="143"/>
    <cellStyle name="20% - Énfasis2 2 2 2" xfId="144"/>
    <cellStyle name="20% - Énfasis2 2 3" xfId="145"/>
    <cellStyle name="20% - Énfasis3 2" xfId="146"/>
    <cellStyle name="20% - Énfasis3 2 2" xfId="147"/>
    <cellStyle name="20% - Énfasis3 2 2 2" xfId="148"/>
    <cellStyle name="20% - Énfasis3 2 3" xfId="149"/>
    <cellStyle name="20% - Énfasis4 2" xfId="150"/>
    <cellStyle name="20% - Énfasis4 2 2" xfId="151"/>
    <cellStyle name="20% - Énfasis4 2 2 2" xfId="152"/>
    <cellStyle name="20% - Énfasis4 2 3" xfId="153"/>
    <cellStyle name="20% - Énfasis5 2" xfId="154"/>
    <cellStyle name="20% - Énfasis5 2 2" xfId="155"/>
    <cellStyle name="20% - Énfasis5 2 2 2" xfId="156"/>
    <cellStyle name="20% - Énfasis5 2 3" xfId="157"/>
    <cellStyle name="20% - Énfasis6 2" xfId="158"/>
    <cellStyle name="20% - Énfasis6 2 2" xfId="159"/>
    <cellStyle name="20% - Énfasis6 2 2 2" xfId="160"/>
    <cellStyle name="20% - Énfasis6 2 3" xfId="161"/>
    <cellStyle name="40% - Accent1" xfId="162"/>
    <cellStyle name="40% - Accent1 2" xfId="163"/>
    <cellStyle name="40% - Accent1 2 2" xfId="164"/>
    <cellStyle name="40% - Accent1 3" xfId="165"/>
    <cellStyle name="40% - Accent2" xfId="166"/>
    <cellStyle name="40% - Accent2 2" xfId="167"/>
    <cellStyle name="40% - Accent2 2 2" xfId="168"/>
    <cellStyle name="40% - Accent2 3" xfId="169"/>
    <cellStyle name="40% - Accent3" xfId="170"/>
    <cellStyle name="40% - Accent3 2" xfId="171"/>
    <cellStyle name="40% - Accent3 2 2" xfId="172"/>
    <cellStyle name="40% - Accent3 3" xfId="173"/>
    <cellStyle name="40% - Accent4" xfId="174"/>
    <cellStyle name="40% - Accent4 2" xfId="175"/>
    <cellStyle name="40% - Accent4 2 2" xfId="176"/>
    <cellStyle name="40% - Accent4 3" xfId="177"/>
    <cellStyle name="40% - Accent5" xfId="178"/>
    <cellStyle name="40% - Accent5 2" xfId="179"/>
    <cellStyle name="40% - Accent5 2 2" xfId="180"/>
    <cellStyle name="40% - Accent5 3" xfId="181"/>
    <cellStyle name="40% - Accent6" xfId="182"/>
    <cellStyle name="40% - Accent6 2" xfId="183"/>
    <cellStyle name="40% - Accent6 2 2" xfId="184"/>
    <cellStyle name="40% - Accent6 3" xfId="185"/>
    <cellStyle name="40% - Énfasis1 2" xfId="186"/>
    <cellStyle name="40% - Énfasis1 2 2" xfId="187"/>
    <cellStyle name="40% - Énfasis1 2 2 2" xfId="188"/>
    <cellStyle name="40% - Énfasis1 2 3" xfId="189"/>
    <cellStyle name="40% - Énfasis2 2" xfId="190"/>
    <cellStyle name="40% - Énfasis2 2 2" xfId="191"/>
    <cellStyle name="40% - Énfasis2 2 2 2" xfId="192"/>
    <cellStyle name="40% - Énfasis2 2 3" xfId="193"/>
    <cellStyle name="40% - Énfasis3 2" xfId="194"/>
    <cellStyle name="40% - Énfasis3 2 2" xfId="195"/>
    <cellStyle name="40% - Énfasis3 2 2 2" xfId="196"/>
    <cellStyle name="40% - Énfasis3 2 3" xfId="197"/>
    <cellStyle name="40% - Énfasis4 2" xfId="198"/>
    <cellStyle name="40% - Énfasis4 2 2" xfId="199"/>
    <cellStyle name="40% - Énfasis4 2 2 2" xfId="200"/>
    <cellStyle name="40% - Énfasis4 2 3" xfId="201"/>
    <cellStyle name="40% - Énfasis5 2" xfId="202"/>
    <cellStyle name="40% - Énfasis5 2 2" xfId="203"/>
    <cellStyle name="40% - Énfasis5 2 2 2" xfId="204"/>
    <cellStyle name="40% - Énfasis5 2 3" xfId="205"/>
    <cellStyle name="40% - Énfasis6 2" xfId="206"/>
    <cellStyle name="40% - Énfasis6 2 2" xfId="207"/>
    <cellStyle name="40% - Énfasis6 2 2 2" xfId="208"/>
    <cellStyle name="40% - Énfasis6 2 3" xfId="209"/>
    <cellStyle name="60% - Accent1" xfId="210"/>
    <cellStyle name="60% - Accent1 2" xfId="211"/>
    <cellStyle name="60% - Accent2" xfId="212"/>
    <cellStyle name="60% - Accent2 2" xfId="213"/>
    <cellStyle name="60% - Accent3" xfId="214"/>
    <cellStyle name="60% - Accent3 2" xfId="215"/>
    <cellStyle name="60% - Accent4" xfId="216"/>
    <cellStyle name="60% - Accent4 2" xfId="217"/>
    <cellStyle name="60% - Accent5" xfId="218"/>
    <cellStyle name="60% - Accent5 2" xfId="219"/>
    <cellStyle name="60% - Accent6" xfId="220"/>
    <cellStyle name="60% - Accent6 2" xfId="221"/>
    <cellStyle name="60% - Énfasis1 2" xfId="222"/>
    <cellStyle name="60% - Énfasis1 2 2" xfId="223"/>
    <cellStyle name="60% - Énfasis2 2" xfId="224"/>
    <cellStyle name="60% - Énfasis2 2 2" xfId="225"/>
    <cellStyle name="60% - Énfasis3 2" xfId="226"/>
    <cellStyle name="60% - Énfasis3 2 2" xfId="227"/>
    <cellStyle name="60% - Énfasis4 2" xfId="228"/>
    <cellStyle name="60% - Énfasis4 2 2" xfId="229"/>
    <cellStyle name="60% - Énfasis5 2" xfId="230"/>
    <cellStyle name="60% - Énfasis5 2 2" xfId="231"/>
    <cellStyle name="60% - Énfasis6 2" xfId="232"/>
    <cellStyle name="60% - Énfasis6 2 2" xfId="233"/>
    <cellStyle name="Accent1" xfId="234"/>
    <cellStyle name="Accent1 2" xfId="235"/>
    <cellStyle name="Accent2" xfId="236"/>
    <cellStyle name="Accent2 2" xfId="237"/>
    <cellStyle name="Accent3" xfId="238"/>
    <cellStyle name="Accent3 2" xfId="239"/>
    <cellStyle name="Accent4" xfId="240"/>
    <cellStyle name="Accent4 2" xfId="241"/>
    <cellStyle name="Accent5" xfId="242"/>
    <cellStyle name="Accent5 2" xfId="243"/>
    <cellStyle name="Accent6" xfId="244"/>
    <cellStyle name="Accent6 2" xfId="245"/>
    <cellStyle name="Bad" xfId="246"/>
    <cellStyle name="Bad 2" xfId="247"/>
    <cellStyle name="Buena 2" xfId="248"/>
    <cellStyle name="Buena 2 2" xfId="249"/>
    <cellStyle name="Calculation" xfId="250"/>
    <cellStyle name="Calculation 2" xfId="251"/>
    <cellStyle name="Cálculo 2" xfId="252"/>
    <cellStyle name="Cálculo 2 2" xfId="253"/>
    <cellStyle name="Celda de comprobación 2" xfId="254"/>
    <cellStyle name="Celda de comprobación 2 2" xfId="255"/>
    <cellStyle name="Celda vinculada 2" xfId="256"/>
    <cellStyle name="Celda vinculada 2 2" xfId="257"/>
    <cellStyle name="Check Cell" xfId="258"/>
    <cellStyle name="Check Cell 2" xfId="259"/>
    <cellStyle name="CIENTOS" xfId="260"/>
    <cellStyle name="CIENTOS 2D" xfId="261"/>
    <cellStyle name="CIENTOS 3D" xfId="262"/>
    <cellStyle name="CIENTOS 4D" xfId="263"/>
    <cellStyle name="CIENTOS_Acta 01 Sep15 a Oct 31_07 Rogelio" xfId="264"/>
    <cellStyle name="Comma" xfId="265"/>
    <cellStyle name="Comma [0]" xfId="266"/>
    <cellStyle name="Comma0" xfId="267"/>
    <cellStyle name="Comma0 - Modelo5" xfId="268"/>
    <cellStyle name="Comma1 - Modelo1" xfId="269"/>
    <cellStyle name="Curren - Modelo2" xfId="270"/>
    <cellStyle name="Curren - Modelo6" xfId="271"/>
    <cellStyle name="Currency" xfId="272"/>
    <cellStyle name="Currency [0]" xfId="273"/>
    <cellStyle name="Currency0" xfId="274"/>
    <cellStyle name="Date" xfId="275"/>
    <cellStyle name="Date - Modelo4" xfId="276"/>
    <cellStyle name="Encabezado 4 2" xfId="277"/>
    <cellStyle name="Encabezado 4 2 2" xfId="278"/>
    <cellStyle name="Énfasis1 2" xfId="279"/>
    <cellStyle name="Énfasis1 2 2" xfId="280"/>
    <cellStyle name="Énfasis2 2" xfId="281"/>
    <cellStyle name="Énfasis2 2 2" xfId="282"/>
    <cellStyle name="Énfasis3 2" xfId="283"/>
    <cellStyle name="Énfasis3 2 2" xfId="284"/>
    <cellStyle name="Énfasis4 2" xfId="285"/>
    <cellStyle name="Énfasis4 2 2" xfId="286"/>
    <cellStyle name="Énfasis5 2" xfId="287"/>
    <cellStyle name="Énfasis5 2 2" xfId="288"/>
    <cellStyle name="Énfasis6 2" xfId="289"/>
    <cellStyle name="Énfasis6 2 2" xfId="290"/>
    <cellStyle name="Entrada 2" xfId="291"/>
    <cellStyle name="Entrada 2 2" xfId="292"/>
    <cellStyle name="Estilo 1" xfId="293"/>
    <cellStyle name="Estilo 2" xfId="294"/>
    <cellStyle name="Estilo 3" xfId="295"/>
    <cellStyle name="Euro" xfId="5"/>
    <cellStyle name="Euro 2" xfId="296"/>
    <cellStyle name="Euro 2 2" xfId="297"/>
    <cellStyle name="Euro 3" xfId="298"/>
    <cellStyle name="Euro 4" xfId="299"/>
    <cellStyle name="Euro 5" xfId="300"/>
    <cellStyle name="Euro_ACTAS DE OBRA CONTRATO" xfId="301"/>
    <cellStyle name="Explanatory Text" xfId="302"/>
    <cellStyle name="Explanatory Text 2" xfId="303"/>
    <cellStyle name="F2" xfId="304"/>
    <cellStyle name="F3" xfId="305"/>
    <cellStyle name="F4" xfId="306"/>
    <cellStyle name="F5" xfId="307"/>
    <cellStyle name="F6" xfId="308"/>
    <cellStyle name="F7" xfId="309"/>
    <cellStyle name="F8" xfId="310"/>
    <cellStyle name="Fixed" xfId="311"/>
    <cellStyle name="Good" xfId="312"/>
    <cellStyle name="Good 2" xfId="313"/>
    <cellStyle name="Heading 1" xfId="314"/>
    <cellStyle name="Heading 1 2" xfId="315"/>
    <cellStyle name="Heading 1 3" xfId="316"/>
    <cellStyle name="Heading 2" xfId="317"/>
    <cellStyle name="Heading 2 2" xfId="318"/>
    <cellStyle name="Heading 2 3" xfId="319"/>
    <cellStyle name="Heading 3" xfId="320"/>
    <cellStyle name="Heading 3 2" xfId="321"/>
    <cellStyle name="Heading 4" xfId="322"/>
    <cellStyle name="Heading 4 2" xfId="323"/>
    <cellStyle name="Heading1" xfId="324"/>
    <cellStyle name="Heading2" xfId="325"/>
    <cellStyle name="Hipervínculo 2" xfId="6"/>
    <cellStyle name="Hipervínculo 2 2" xfId="7"/>
    <cellStyle name="Hipervínculo 2 3" xfId="8"/>
    <cellStyle name="Hipervínculo 2 4" xfId="9"/>
    <cellStyle name="Hipervínculo 3" xfId="10"/>
    <cellStyle name="Hipervínculo 3 2" xfId="326"/>
    <cellStyle name="Hipervínculo 4" xfId="11"/>
    <cellStyle name="Hipervínculo 4 2" xfId="12"/>
    <cellStyle name="Hipervínculo 4 3" xfId="13"/>
    <cellStyle name="Hipervínculo 5" xfId="14"/>
    <cellStyle name="Hipervínculo 5 2" xfId="15"/>
    <cellStyle name="Hipervínculo 6" xfId="16"/>
    <cellStyle name="Hipervínculo 6 2" xfId="17"/>
    <cellStyle name="Hipervínculo 7" xfId="327"/>
    <cellStyle name="Incorrecto 2" xfId="328"/>
    <cellStyle name="Incorrecto 2 2" xfId="329"/>
    <cellStyle name="Input" xfId="330"/>
    <cellStyle name="Input 2" xfId="331"/>
    <cellStyle name="Linked Cell" xfId="332"/>
    <cellStyle name="Linked Cell 2" xfId="333"/>
    <cellStyle name="MILE DE MILLONES" xfId="334"/>
    <cellStyle name="MILES" xfId="335"/>
    <cellStyle name="Millares [0] 2" xfId="336"/>
    <cellStyle name="Millares [0] 2 2" xfId="337"/>
    <cellStyle name="Millares [0] 2 2 2" xfId="338"/>
    <cellStyle name="Millares [0] 2 2 2 2" xfId="339"/>
    <cellStyle name="Millares [0] 2 3" xfId="340"/>
    <cellStyle name="Millares [0] 2 3 2" xfId="341"/>
    <cellStyle name="Millares [0] 2 3 2 2" xfId="342"/>
    <cellStyle name="Millares [0] 2 4" xfId="343"/>
    <cellStyle name="Millares [0] 2 4 2" xfId="344"/>
    <cellStyle name="Millares [0] 2 4 2 2" xfId="345"/>
    <cellStyle name="Millares [0] 2 5" xfId="346"/>
    <cellStyle name="Millares [0] 2 5 2" xfId="347"/>
    <cellStyle name="Millares [0] 2 5 2 2" xfId="348"/>
    <cellStyle name="Millares [0] 2 6" xfId="349"/>
    <cellStyle name="Millares [0] 2 6 2" xfId="350"/>
    <cellStyle name="Millares 10" xfId="351"/>
    <cellStyle name="Millares 11" xfId="352"/>
    <cellStyle name="Millares 12" xfId="353"/>
    <cellStyle name="Millares 13" xfId="354"/>
    <cellStyle name="Millares 14" xfId="355"/>
    <cellStyle name="Millares 15" xfId="356"/>
    <cellStyle name="Millares 2" xfId="357"/>
    <cellStyle name="Millares 2 2" xfId="358"/>
    <cellStyle name="Millares 2 2 2" xfId="359"/>
    <cellStyle name="Millares 2 2 2 2" xfId="360"/>
    <cellStyle name="Millares 2 2 3" xfId="361"/>
    <cellStyle name="Millares 3" xfId="362"/>
    <cellStyle name="Millares 3 2" xfId="363"/>
    <cellStyle name="Millares 3 2 2" xfId="364"/>
    <cellStyle name="Millares 3 2 2 2" xfId="365"/>
    <cellStyle name="Millares 4" xfId="366"/>
    <cellStyle name="Millares 5" xfId="367"/>
    <cellStyle name="Millares 6" xfId="368"/>
    <cellStyle name="Millares 7" xfId="369"/>
    <cellStyle name="Millares 8" xfId="370"/>
    <cellStyle name="Millares 9" xfId="371"/>
    <cellStyle name="MILLONES" xfId="372"/>
    <cellStyle name="Moneda 10" xfId="373"/>
    <cellStyle name="Moneda 11" xfId="374"/>
    <cellStyle name="Moneda 12" xfId="375"/>
    <cellStyle name="Moneda 13" xfId="376"/>
    <cellStyle name="Moneda 2" xfId="377"/>
    <cellStyle name="Moneda 3" xfId="378"/>
    <cellStyle name="Moneda 4" xfId="379"/>
    <cellStyle name="Moneda 5" xfId="380"/>
    <cellStyle name="Moneda 6" xfId="381"/>
    <cellStyle name="Moneda 7" xfId="382"/>
    <cellStyle name="Moneda 8" xfId="383"/>
    <cellStyle name="Moneda 9" xfId="384"/>
    <cellStyle name="Monetario0" xfId="385"/>
    <cellStyle name="Neutral 2" xfId="386"/>
    <cellStyle name="Neutral 2 2" xfId="387"/>
    <cellStyle name="Nïrmal_PROINVER" xfId="388"/>
    <cellStyle name="No. punto" xfId="389"/>
    <cellStyle name="Normal" xfId="0" builtinId="0"/>
    <cellStyle name="Normal 10" xfId="18"/>
    <cellStyle name="Normal 10 2" xfId="111"/>
    <cellStyle name="Normal 10 2 2" xfId="390"/>
    <cellStyle name="Normal 10 3" xfId="391"/>
    <cellStyle name="Normal 10 4" xfId="392"/>
    <cellStyle name="Normal 11" xfId="393"/>
    <cellStyle name="Normal 11 2" xfId="394"/>
    <cellStyle name="Normal 12" xfId="395"/>
    <cellStyle name="Normal 12 2" xfId="396"/>
    <cellStyle name="Normal 12 2 2" xfId="397"/>
    <cellStyle name="Normal 12 3" xfId="398"/>
    <cellStyle name="Normal 13" xfId="399"/>
    <cellStyle name="Normal 2" xfId="19"/>
    <cellStyle name="Normal 2 10" xfId="400"/>
    <cellStyle name="Normal 2 10 2" xfId="401"/>
    <cellStyle name="Normal 2 2" xfId="20"/>
    <cellStyle name="Normal 2 2 2" xfId="21"/>
    <cellStyle name="Normal 2 2 2 2" xfId="22"/>
    <cellStyle name="Normal 2 2 2 2 2" xfId="402"/>
    <cellStyle name="Normal 2 2 2 2 3" xfId="403"/>
    <cellStyle name="Normal 2 2 2 3" xfId="23"/>
    <cellStyle name="Normal 2 2 2 3 2" xfId="404"/>
    <cellStyle name="Normal 2 2 2 3 3" xfId="405"/>
    <cellStyle name="Normal 2 2 2 4" xfId="24"/>
    <cellStyle name="Normal 2 2 2 4 2" xfId="406"/>
    <cellStyle name="Normal 2 2 2 5" xfId="25"/>
    <cellStyle name="Normal 2 2 2 5 2" xfId="407"/>
    <cellStyle name="Normal 2 2 2 6" xfId="408"/>
    <cellStyle name="Normal 2 2 3" xfId="26"/>
    <cellStyle name="Normal 2 2 3 2" xfId="27"/>
    <cellStyle name="Normal 2 2 3 3" xfId="409"/>
    <cellStyle name="Normal 2 2 3 3 2" xfId="410"/>
    <cellStyle name="Normal 2 2 4" xfId="28"/>
    <cellStyle name="Normal 2 2 4 2" xfId="29"/>
    <cellStyle name="Normal 2 2 4 2 2" xfId="411"/>
    <cellStyle name="Normal 2 2 4 3" xfId="412"/>
    <cellStyle name="Normal 2 2 4 3 2" xfId="413"/>
    <cellStyle name="Normal 2 2 5" xfId="414"/>
    <cellStyle name="Normal 2 2 5 2" xfId="415"/>
    <cellStyle name="Normal 2 2 6" xfId="416"/>
    <cellStyle name="Normal 2 3" xfId="30"/>
    <cellStyle name="Normal 2 3 10" xfId="31"/>
    <cellStyle name="Normal 2 3 10 2" xfId="32"/>
    <cellStyle name="Normal 2 3 10 2 2" xfId="33"/>
    <cellStyle name="Normal 2 3 11" xfId="34"/>
    <cellStyle name="Normal 2 3 12" xfId="35"/>
    <cellStyle name="Normal 2 3 13" xfId="36"/>
    <cellStyle name="Normal 2 3 14" xfId="37"/>
    <cellStyle name="Normal 2 3 15" xfId="38"/>
    <cellStyle name="Normal 2 3 16" xfId="39"/>
    <cellStyle name="Normal 2 3 17" xfId="40"/>
    <cellStyle name="Normal 2 3 17 2" xfId="41"/>
    <cellStyle name="Normal 2 3 17 3" xfId="42"/>
    <cellStyle name="Normal 2 3 18" xfId="43"/>
    <cellStyle name="Normal 2 3 2" xfId="44"/>
    <cellStyle name="Normal 2 3 3" xfId="45"/>
    <cellStyle name="Normal 2 3 3 2" xfId="1"/>
    <cellStyle name="Normal 2 3 4" xfId="46"/>
    <cellStyle name="Normal 2 3 5" xfId="47"/>
    <cellStyle name="Normal 2 3 5 2" xfId="48"/>
    <cellStyle name="Normal 2 3 5 2 2" xfId="49"/>
    <cellStyle name="Normal 2 3 5 2 2 2" xfId="50"/>
    <cellStyle name="Normal 2 3 5 3" xfId="51"/>
    <cellStyle name="Normal 2 3 5 4" xfId="52"/>
    <cellStyle name="Normal 2 3 5 5" xfId="53"/>
    <cellStyle name="Normal 2 3 5 6" xfId="54"/>
    <cellStyle name="Normal 2 3 5 7" xfId="55"/>
    <cellStyle name="Normal 2 3 5 7 2" xfId="56"/>
    <cellStyle name="Normal 2 3 5 7 2 2" xfId="417"/>
    <cellStyle name="Normal 2 3 5 7 2 2 2" xfId="418"/>
    <cellStyle name="Normal 2 3 5 7 2 2 3" xfId="419"/>
    <cellStyle name="Normal 2 3 5 7 3" xfId="57"/>
    <cellStyle name="Normal 2 3 5 7 4" xfId="58"/>
    <cellStyle name="Normal 2 3 5 7 5" xfId="59"/>
    <cellStyle name="Normal 2 3 5 7 6" xfId="420"/>
    <cellStyle name="Normal 2 3 5 7 7" xfId="421"/>
    <cellStyle name="Normal 2 3 5 7 8" xfId="422"/>
    <cellStyle name="Normal 2 3 5 7 8 2" xfId="423"/>
    <cellStyle name="Normal 2 3 5 7 8 3" xfId="424"/>
    <cellStyle name="Normal 2 3 5 7 8 4" xfId="425"/>
    <cellStyle name="Normal 2 3 5 7 8 4 2" xfId="426"/>
    <cellStyle name="Normal 2 3 5 7 8 4 3" xfId="427"/>
    <cellStyle name="Normal 2 3 5 7 8 4 3 2" xfId="428"/>
    <cellStyle name="Normal 2 3 5 7 8 4 3 3" xfId="429"/>
    <cellStyle name="Normal 2 3 5 7 8 4 3 3 2" xfId="430"/>
    <cellStyle name="Normal 2 3 5 7 8 4 4" xfId="431"/>
    <cellStyle name="Normal 2 3 6" xfId="60"/>
    <cellStyle name="Normal 2 3 7" xfId="61"/>
    <cellStyle name="Normal 2 3 8" xfId="62"/>
    <cellStyle name="Normal 2 3 9" xfId="63"/>
    <cellStyle name="Normal 2 4" xfId="2"/>
    <cellStyle name="Normal 2 4 2" xfId="64"/>
    <cellStyle name="Normal 2 4 3" xfId="65"/>
    <cellStyle name="Normal 2 4 4" xfId="432"/>
    <cellStyle name="Normal 2 5" xfId="66"/>
    <cellStyle name="Normal 2 5 2" xfId="67"/>
    <cellStyle name="Normal 2 5 2 2" xfId="68"/>
    <cellStyle name="Normal 2 6" xfId="69"/>
    <cellStyle name="Normal 2 6 2" xfId="70"/>
    <cellStyle name="Normal 2 6 2 2" xfId="71"/>
    <cellStyle name="Normal 2 6 3" xfId="72"/>
    <cellStyle name="Normal 2 6 3 2" xfId="73"/>
    <cellStyle name="Normal 2 6 3 2 2" xfId="74"/>
    <cellStyle name="Normal 2 6 3 2 3" xfId="75"/>
    <cellStyle name="Normal 2 6 3 2 3 2" xfId="76"/>
    <cellStyle name="Normal 2 6 3 2 3 2 2" xfId="433"/>
    <cellStyle name="Normal 2 6 3 2 4" xfId="77"/>
    <cellStyle name="Normal 2 6 3 2 4 2" xfId="78"/>
    <cellStyle name="Normal 2 6 4" xfId="79"/>
    <cellStyle name="Normal 2 6 5" xfId="80"/>
    <cellStyle name="Normal 2 6 5 2" xfId="434"/>
    <cellStyle name="Normal 2 6 6" xfId="81"/>
    <cellStyle name="Normal 2 6 7" xfId="82"/>
    <cellStyle name="Normal 2 6 7 2" xfId="83"/>
    <cellStyle name="Normal 2 6 7 3" xfId="84"/>
    <cellStyle name="Normal 2 6 8" xfId="85"/>
    <cellStyle name="Normal 2 6 8 2" xfId="86"/>
    <cellStyle name="Normal 2 6 8 2 2" xfId="435"/>
    <cellStyle name="Normal 2 6 8 2 3" xfId="436"/>
    <cellStyle name="Normal 2 6 8 2 4" xfId="437"/>
    <cellStyle name="Normal 2 6 8 3" xfId="87"/>
    <cellStyle name="Normal 2 7" xfId="88"/>
    <cellStyle name="Normal 2 7 2" xfId="89"/>
    <cellStyle name="Normal 2 7 3" xfId="438"/>
    <cellStyle name="Normal 2 7 4" xfId="439"/>
    <cellStyle name="Normal 2 8" xfId="90"/>
    <cellStyle name="Normal 2 8 2" xfId="440"/>
    <cellStyle name="Normal 2 8 2 2" xfId="441"/>
    <cellStyle name="Normal 2 8 3" xfId="442"/>
    <cellStyle name="Normal 2 9" xfId="443"/>
    <cellStyle name="Normal 2 9 2" xfId="444"/>
    <cellStyle name="Normal 2 9 2 2" xfId="445"/>
    <cellStyle name="Normal 2 9 3" xfId="446"/>
    <cellStyle name="Normal 2_138-09" xfId="447"/>
    <cellStyle name="Normal 3" xfId="91"/>
    <cellStyle name="Normal 3 2" xfId="92"/>
    <cellStyle name="Normal 3 3" xfId="93"/>
    <cellStyle name="Normal 3 3 2" xfId="448"/>
    <cellStyle name="Normal 3 3 2 2" xfId="449"/>
    <cellStyle name="Normal 3 3 3" xfId="450"/>
    <cellStyle name="Normal 3 4" xfId="451"/>
    <cellStyle name="Normal 3 5" xfId="452"/>
    <cellStyle name="Normal 3 5 2" xfId="453"/>
    <cellStyle name="Normal 3 6" xfId="454"/>
    <cellStyle name="Normal 3_003-10" xfId="455"/>
    <cellStyle name="Normal 4" xfId="94"/>
    <cellStyle name="Normal 4 2" xfId="95"/>
    <cellStyle name="Normal 4 2 2" xfId="456"/>
    <cellStyle name="Normal 4 3" xfId="457"/>
    <cellStyle name="Normal 4 4" xfId="458"/>
    <cellStyle name="Normal 5" xfId="96"/>
    <cellStyle name="Normal 5 2" xfId="459"/>
    <cellStyle name="Normal 5 3" xfId="460"/>
    <cellStyle name="Normal 5 4" xfId="461"/>
    <cellStyle name="Normal 5 5" xfId="462"/>
    <cellStyle name="Normal 5 6" xfId="463"/>
    <cellStyle name="Normal 6" xfId="3"/>
    <cellStyle name="Normal 6 2" xfId="97"/>
    <cellStyle name="Normal 6 2 2" xfId="98"/>
    <cellStyle name="Normal 6 2 2 2" xfId="464"/>
    <cellStyle name="Normal 6 2 3" xfId="465"/>
    <cellStyle name="Normal 6 3" xfId="466"/>
    <cellStyle name="Normal 6 3 2" xfId="467"/>
    <cellStyle name="Normal 6 3 2 2" xfId="468"/>
    <cellStyle name="Normal 6 3 3" xfId="469"/>
    <cellStyle name="Normal 6 4" xfId="470"/>
    <cellStyle name="Normal 6 4 2" xfId="471"/>
    <cellStyle name="Normal 6 4 2 2" xfId="472"/>
    <cellStyle name="Normal 6 4 3" xfId="473"/>
    <cellStyle name="Normal 7" xfId="99"/>
    <cellStyle name="Normal 7 2" xfId="474"/>
    <cellStyle name="Normal 7 2 2" xfId="475"/>
    <cellStyle name="Normal 7 3" xfId="476"/>
    <cellStyle name="Normal 8" xfId="100"/>
    <cellStyle name="Normal 8 2" xfId="101"/>
    <cellStyle name="Normal 8 2 2" xfId="477"/>
    <cellStyle name="Normal 8 3" xfId="102"/>
    <cellStyle name="Normal 8 4" xfId="103"/>
    <cellStyle name="Normal 8 4 2" xfId="104"/>
    <cellStyle name="Normal 8 5" xfId="105"/>
    <cellStyle name="Normal 8 6" xfId="106"/>
    <cellStyle name="Normal 9" xfId="107"/>
    <cellStyle name="Normal 9 2" xfId="478"/>
    <cellStyle name="Normal 9 2 2" xfId="479"/>
    <cellStyle name="Normal 9 3" xfId="480"/>
    <cellStyle name="Normal_EXTRACCION" xfId="4"/>
    <cellStyle name="Normal_Grad. Lim. Auto 1-4" xfId="112"/>
    <cellStyle name="Normal_GRADACION (2)" xfId="113"/>
    <cellStyle name="Notas 2" xfId="481"/>
    <cellStyle name="Notas 2 2" xfId="482"/>
    <cellStyle name="Note" xfId="483"/>
    <cellStyle name="Output" xfId="484"/>
    <cellStyle name="Output 2" xfId="485"/>
    <cellStyle name="Percen - Modelo3" xfId="486"/>
    <cellStyle name="Percent" xfId="487"/>
    <cellStyle name="Porcentaje 2" xfId="488"/>
    <cellStyle name="Porcentaje 3" xfId="489"/>
    <cellStyle name="Porcentaje 4" xfId="490"/>
    <cellStyle name="Porcentaje 4 2" xfId="491"/>
    <cellStyle name="Porcentaje 4 2 2" xfId="492"/>
    <cellStyle name="Porcentaje 4 3" xfId="493"/>
    <cellStyle name="Porcentaje 5" xfId="494"/>
    <cellStyle name="Porcentaje 5 2" xfId="495"/>
    <cellStyle name="Porcentaje 6" xfId="496"/>
    <cellStyle name="Porcentaje 7" xfId="497"/>
    <cellStyle name="Porcentual 2" xfId="108"/>
    <cellStyle name="Porcentual 2 2" xfId="498"/>
    <cellStyle name="Porcentual 2 2 2" xfId="499"/>
    <cellStyle name="Porcentual 2 2 3" xfId="500"/>
    <cellStyle name="Porcentual 2 2 4" xfId="501"/>
    <cellStyle name="Porcentual 2 2 5" xfId="502"/>
    <cellStyle name="Porcentual 2 2 5 2" xfId="503"/>
    <cellStyle name="Porcentual 2 2 6" xfId="504"/>
    <cellStyle name="Porcentual 2 3" xfId="505"/>
    <cellStyle name="Porcentual 2 4" xfId="506"/>
    <cellStyle name="Porcentual 2 5" xfId="507"/>
    <cellStyle name="Porcentual 2 6" xfId="508"/>
    <cellStyle name="Porcentual 2 7" xfId="509"/>
    <cellStyle name="Porcentual 2 8" xfId="510"/>
    <cellStyle name="Porcentual 2 8 2" xfId="511"/>
    <cellStyle name="Porcentual 2 8 2 2" xfId="512"/>
    <cellStyle name="Porcentual 2 8 3" xfId="513"/>
    <cellStyle name="Porcentual 2 9" xfId="514"/>
    <cellStyle name="Porcentual 2 9 2" xfId="515"/>
    <cellStyle name="Porcentual 2 9 2 2" xfId="516"/>
    <cellStyle name="Porcentual 2 9 3" xfId="517"/>
    <cellStyle name="Porcentual 3" xfId="109"/>
    <cellStyle name="Porcentual 3 2" xfId="110"/>
    <cellStyle name="Porcentual 3 2 2" xfId="518"/>
    <cellStyle name="Porcentual 3 3" xfId="519"/>
    <cellStyle name="Porcentual 4" xfId="520"/>
    <cellStyle name="resaltado" xfId="521"/>
    <cellStyle name="Salida 2" xfId="522"/>
    <cellStyle name="Salida 2 2" xfId="523"/>
    <cellStyle name="Texto de advertencia 2" xfId="524"/>
    <cellStyle name="Texto de advertencia 2 2" xfId="525"/>
    <cellStyle name="Texto explicativo 2" xfId="526"/>
    <cellStyle name="Texto explicativo 2 2" xfId="527"/>
    <cellStyle name="Title" xfId="528"/>
    <cellStyle name="Title 2" xfId="529"/>
    <cellStyle name="Título 1 2" xfId="530"/>
    <cellStyle name="Título 1 2 2" xfId="531"/>
    <cellStyle name="Título 2 2" xfId="532"/>
    <cellStyle name="Título 2 2 2" xfId="533"/>
    <cellStyle name="Título 3 2" xfId="534"/>
    <cellStyle name="Título 3 2 2" xfId="535"/>
    <cellStyle name="Título 4" xfId="536"/>
    <cellStyle name="Título 4 2" xfId="537"/>
    <cellStyle name="Total 2" xfId="538"/>
    <cellStyle name="Warning Text" xfId="539"/>
    <cellStyle name="Warning Text 2" xfId="540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F8B308F9-B209-477F-B3C1-5DCCE8504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195929</xdr:colOff>
          <xdr:row>40</xdr:row>
          <xdr:rowOff>123824</xdr:rowOff>
        </xdr:from>
        <xdr:to>
          <xdr:col>15</xdr:col>
          <xdr:colOff>81629</xdr:colOff>
          <xdr:row>43</xdr:row>
          <xdr:rowOff>180975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3B40CE03-89A5-43D4-9AE2-9480BA7C987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19036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t="4524" r="2796" b="24377"/>
            <a:stretch>
              <a:fillRect/>
            </a:stretch>
          </xdr:blipFill>
          <xdr:spPr bwMode="auto">
            <a:xfrm>
              <a:off x="2339054" y="8010524"/>
              <a:ext cx="1314450" cy="628651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22</xdr:row>
      <xdr:rowOff>438150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03FD31-1D1D-46E3-A953-F144E6434BA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F248C92-AB40-41EA-BFC8-BFE1CA64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8A883A2C-536E-4314-BCC3-A84DFD1D4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5F248C92-AB40-41EA-BFC8-BFE1CA64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314325</xdr:colOff>
      <xdr:row>7</xdr:row>
      <xdr:rowOff>85724</xdr:rowOff>
    </xdr:from>
    <xdr:to>
      <xdr:col>31</xdr:col>
      <xdr:colOff>1062958</xdr:colOff>
      <xdr:row>9</xdr:row>
      <xdr:rowOff>152399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68275" y="1419224"/>
          <a:ext cx="748633" cy="447675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43</xdr:row>
      <xdr:rowOff>0</xdr:rowOff>
    </xdr:from>
    <xdr:to>
      <xdr:col>18</xdr:col>
      <xdr:colOff>95250</xdr:colOff>
      <xdr:row>43</xdr:row>
      <xdr:rowOff>0</xdr:rowOff>
    </xdr:to>
    <xdr:cxnSp macro="">
      <xdr:nvCxnSpPr>
        <xdr:cNvPr id="13" name="Conector recto 12"/>
        <xdr:cNvCxnSpPr/>
      </xdr:nvCxnSpPr>
      <xdr:spPr>
        <a:xfrm>
          <a:off x="1809750" y="8458200"/>
          <a:ext cx="257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773112</xdr:colOff>
      <xdr:row>4</xdr:row>
      <xdr:rowOff>90740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"/>
          <a:ext cx="725487" cy="71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782637</xdr:colOff>
      <xdr:row>4</xdr:row>
      <xdr:rowOff>71690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725487" cy="719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782637</xdr:colOff>
      <xdr:row>4</xdr:row>
      <xdr:rowOff>71690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725487" cy="719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173037</xdr:colOff>
      <xdr:row>4</xdr:row>
      <xdr:rowOff>33590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25487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1%20V3%20Inf.%20Perfil%20estratigrafic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para%20digitar\8.%20Materiales%20Granulares\Relleno%20para%20%20conformacion%20subrasante\Relleno%20para%20%20conformacion%20subrasante%20(Mensual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Nueva%20carpeta/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CNSG\Nueva%20carpeta\Listo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Formatos/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Concreto/Agregado%20Fino/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Mezcla%20asfaltica/Agregado%20fino/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Laboratorio/1.%20Calidad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Laboratorio/1.%20Calidad/1.%20Formatos/1.%20Formatos%20de%20informe/3.%20Nucleos/GLAB-FM-036%20V10%20Inf.%20Testigos%20de%20pavimento%20asfal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EQUIVALENTE 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/>
      <sheetData sheetId="1"/>
      <sheetData sheetId="2"/>
      <sheetData sheetId="3">
        <row r="57">
          <cell r="C57" t="str">
            <v>--</v>
          </cell>
          <cell r="D57">
            <v>0</v>
          </cell>
          <cell r="E57">
            <v>0</v>
          </cell>
          <cell r="F57">
            <v>0</v>
          </cell>
          <cell r="G57" t="str">
            <v>--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>--</v>
          </cell>
          <cell r="M57">
            <v>0</v>
          </cell>
          <cell r="N57">
            <v>0</v>
          </cell>
          <cell r="O57">
            <v>0</v>
          </cell>
        </row>
      </sheetData>
      <sheetData sheetId="4">
        <row r="61">
          <cell r="E61" t="str">
            <v>--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--</v>
          </cell>
          <cell r="K61">
            <v>0</v>
          </cell>
          <cell r="L61">
            <v>0</v>
          </cell>
          <cell r="M61">
            <v>0</v>
          </cell>
          <cell r="N61" t="str">
            <v>--</v>
          </cell>
          <cell r="O61">
            <v>0</v>
          </cell>
          <cell r="P61">
            <v>0</v>
          </cell>
        </row>
      </sheetData>
      <sheetData sheetId="5">
        <row r="29">
          <cell r="D29" t="str">
            <v>--</v>
          </cell>
          <cell r="E29">
            <v>0</v>
          </cell>
          <cell r="F29">
            <v>0</v>
          </cell>
          <cell r="G29" t="str">
            <v>--</v>
          </cell>
          <cell r="H29">
            <v>0</v>
          </cell>
          <cell r="I29">
            <v>0</v>
          </cell>
          <cell r="J29" t="str">
            <v>--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6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G27">
            <v>0</v>
          </cell>
          <cell r="H27">
            <v>0</v>
          </cell>
          <cell r="I27" t="str">
            <v>--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7">
        <row r="61">
          <cell r="E61" t="str">
            <v>--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--</v>
          </cell>
          <cell r="K61">
            <v>0</v>
          </cell>
          <cell r="L61">
            <v>0</v>
          </cell>
          <cell r="M61">
            <v>0</v>
          </cell>
          <cell r="N61" t="str">
            <v>--</v>
          </cell>
          <cell r="O61">
            <v>0</v>
          </cell>
          <cell r="P61">
            <v>0</v>
          </cell>
        </row>
      </sheetData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G27">
            <v>0</v>
          </cell>
          <cell r="H27">
            <v>0</v>
          </cell>
          <cell r="I27" t="str">
            <v>--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9">
        <row r="61">
          <cell r="E61" t="str">
            <v>--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--</v>
          </cell>
          <cell r="K61">
            <v>0</v>
          </cell>
          <cell r="L61">
            <v>0</v>
          </cell>
          <cell r="M61">
            <v>0</v>
          </cell>
          <cell r="N61" t="str">
            <v>--</v>
          </cell>
          <cell r="O61">
            <v>0</v>
          </cell>
          <cell r="P61">
            <v>0</v>
          </cell>
        </row>
      </sheetData>
      <sheetData sheetId="10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G27">
            <v>0</v>
          </cell>
          <cell r="H27">
            <v>0</v>
          </cell>
          <cell r="I27" t="str">
            <v>--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  <cell r="C11">
            <v>0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>ACHIARDI LEONARDO</v>
          </cell>
          <cell r="B13" t="str">
            <v>Auxiliar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B28" t="str">
            <v>Analista  técnico</v>
          </cell>
          <cell r="C28">
            <v>0</v>
          </cell>
        </row>
        <row r="29">
          <cell r="A29" t="str">
            <v>ARIAS JEIMY</v>
          </cell>
          <cell r="B29" t="str">
            <v>Analista administrativo</v>
          </cell>
          <cell r="C29">
            <v>0</v>
          </cell>
        </row>
        <row r="30">
          <cell r="A30" t="str">
            <v>RINCON SATURNINO</v>
          </cell>
          <cell r="B30" t="str">
            <v>Coordinador operativo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Solidez"/>
      <sheetName val="CLASIFICACION "/>
      <sheetName val="EQUIVALENTE"/>
      <sheetName val="TERRONES DE ARCILLA"/>
      <sheetName val="CF - IF "/>
      <sheetName val="ANGULARIDAD"/>
      <sheetName val="M.O.  M1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/>
      <sheetData sheetId="3"/>
      <sheetData sheetId="4"/>
      <sheetData sheetId="5">
        <row r="7">
          <cell r="O7">
            <v>0</v>
          </cell>
        </row>
      </sheetData>
      <sheetData sheetId="6"/>
      <sheetData sheetId="7"/>
      <sheetData sheetId="8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9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0"/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 xml:space="preserve">CASTAÑEDA CATHERINE 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CLEOS"/>
      <sheetName val="Resumen 1"/>
      <sheetName val="NUCLEOS "/>
      <sheetName val="NUCLEOS (2)"/>
      <sheetName val="REG FOTOGRAFICO"/>
      <sheetName val="firmas"/>
    </sheetNames>
    <sheetDataSet>
      <sheetData sheetId="0" refreshError="1"/>
      <sheetData sheetId="1"/>
      <sheetData sheetId="2" refreshError="1"/>
      <sheetData sheetId="3" refreshError="1"/>
      <sheetData sheetId="4">
        <row r="53">
          <cell r="F53" t="str">
            <v>--</v>
          </cell>
        </row>
      </sheetData>
      <sheetData sheetId="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B11" t="str">
            <v>Coordinador Operativo</v>
          </cell>
          <cell r="C11">
            <v>1</v>
          </cell>
        </row>
        <row r="12">
          <cell r="A12" t="str">
            <v>ACHIARDI LEONARDO</v>
          </cell>
          <cell r="B12" t="str">
            <v>Laboratorista</v>
          </cell>
        </row>
        <row r="13">
          <cell r="A13" t="str">
            <v>SAENZ JESSICA</v>
          </cell>
          <cell r="B13" t="str">
            <v>Laboratorista</v>
          </cell>
        </row>
        <row r="14">
          <cell r="A14" t="str">
            <v>PRADA CESAR</v>
          </cell>
        </row>
        <row r="15">
          <cell r="A15" t="str">
            <v xml:space="preserve">CORDOBA VICTOR 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 xml:space="preserve">VELASQUEZ JUAN CAMILO </v>
          </cell>
        </row>
        <row r="20">
          <cell r="A20" t="str">
            <v xml:space="preserve">QUIÑONES ETIEL </v>
          </cell>
        </row>
        <row r="21">
          <cell r="A21" t="str">
            <v>VILLALBA ROBINSSON</v>
          </cell>
        </row>
        <row r="22">
          <cell r="A22" t="str">
            <v>RIOS JOSE</v>
          </cell>
        </row>
        <row r="23">
          <cell r="A23" t="str">
            <v xml:space="preserve">VAQUIRO JUAN CAMILO </v>
          </cell>
        </row>
        <row r="24">
          <cell r="A24" t="str">
            <v xml:space="preserve">RINCON ALVARO JOSE </v>
          </cell>
        </row>
        <row r="25">
          <cell r="A25" t="str">
            <v>JUNCO DIEGO</v>
          </cell>
        </row>
        <row r="26">
          <cell r="A26" t="str">
            <v>MONTENEGRO EDGAR</v>
          </cell>
        </row>
        <row r="27">
          <cell r="A27" t="str">
            <v>PRADA PEDRO</v>
          </cell>
        </row>
        <row r="28">
          <cell r="A28" t="str">
            <v>GONZALEZ CAMILO</v>
          </cell>
        </row>
        <row r="29">
          <cell r="A29" t="str">
            <v>SUAREZ JUAN</v>
          </cell>
        </row>
        <row r="30">
          <cell r="A30" t="str">
            <v>RIAÑO JOSE</v>
          </cell>
        </row>
        <row r="31">
          <cell r="A31" t="str">
            <v>VANEGAS BRAYAN</v>
          </cell>
        </row>
        <row r="32">
          <cell r="A32" t="str">
            <v>--</v>
          </cell>
        </row>
        <row r="34">
          <cell r="A34" t="str">
            <v>ARIAS JENNIFER</v>
          </cell>
          <cell r="B34" t="str">
            <v>Auxiliar  técnico</v>
          </cell>
        </row>
        <row r="35">
          <cell r="A35" t="str">
            <v>RINCON SATURNINO</v>
          </cell>
          <cell r="B35" t="str">
            <v>Coordinador Operativo</v>
          </cell>
          <cell r="C35">
            <v>1</v>
          </cell>
        </row>
        <row r="37">
          <cell r="A37" t="str">
            <v>--</v>
          </cell>
        </row>
        <row r="39">
          <cell r="A39" t="str">
            <v>CINDY NATHALY SASTOQUE</v>
          </cell>
        </row>
        <row r="40">
          <cell r="A40" t="str">
            <v>CONTRERAS WILINTONG</v>
          </cell>
        </row>
        <row r="41">
          <cell r="A41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8"/>
  <sheetViews>
    <sheetView showGridLines="0" view="pageBreakPreview" zoomScaleSheetLayoutView="100" workbookViewId="0">
      <selection activeCell="AB16" sqref="AB16"/>
    </sheetView>
  </sheetViews>
  <sheetFormatPr baseColWidth="10" defaultColWidth="9.140625" defaultRowHeight="12.75"/>
  <cols>
    <col min="1" max="26" width="3.5703125" style="271" customWidth="1"/>
    <col min="27" max="27" width="13.28515625" style="271" customWidth="1"/>
    <col min="28" max="29" width="19.7109375" style="271" customWidth="1"/>
    <col min="30" max="30" width="23" style="271" customWidth="1"/>
    <col min="31" max="32" width="19.7109375" style="271" customWidth="1"/>
    <col min="33" max="33" width="3.5703125" style="271" customWidth="1"/>
    <col min="34" max="34" width="19.140625" style="271" customWidth="1"/>
    <col min="35" max="52" width="25.5703125" style="271" customWidth="1"/>
    <col min="53" max="53" width="7.28515625" style="271" customWidth="1"/>
    <col min="54" max="54" width="4.42578125" style="271" customWidth="1"/>
    <col min="55" max="55" width="25" style="271" customWidth="1"/>
    <col min="56" max="62" width="23.28515625" style="271" customWidth="1"/>
    <col min="63" max="63" width="15.85546875" style="271" customWidth="1"/>
    <col min="64" max="64" width="19.42578125" style="271" customWidth="1"/>
    <col min="65" max="277" width="9.140625" style="271"/>
    <col min="278" max="278" width="17.140625" style="271" customWidth="1"/>
    <col min="279" max="284" width="8.7109375" style="271" customWidth="1"/>
    <col min="285" max="285" width="6.7109375" style="271" customWidth="1"/>
    <col min="286" max="286" width="3.7109375" style="271" customWidth="1"/>
    <col min="287" max="287" width="15.7109375" style="271" customWidth="1"/>
    <col min="288" max="533" width="9.140625" style="271"/>
    <col min="534" max="534" width="17.140625" style="271" customWidth="1"/>
    <col min="535" max="540" width="8.7109375" style="271" customWidth="1"/>
    <col min="541" max="541" width="6.7109375" style="271" customWidth="1"/>
    <col min="542" max="542" width="3.7109375" style="271" customWidth="1"/>
    <col min="543" max="543" width="15.7109375" style="271" customWidth="1"/>
    <col min="544" max="789" width="9.140625" style="271"/>
    <col min="790" max="790" width="17.140625" style="271" customWidth="1"/>
    <col min="791" max="796" width="8.7109375" style="271" customWidth="1"/>
    <col min="797" max="797" width="6.7109375" style="271" customWidth="1"/>
    <col min="798" max="798" width="3.7109375" style="271" customWidth="1"/>
    <col min="799" max="799" width="15.7109375" style="271" customWidth="1"/>
    <col min="800" max="1045" width="9.140625" style="271"/>
    <col min="1046" max="1046" width="17.140625" style="271" customWidth="1"/>
    <col min="1047" max="1052" width="8.7109375" style="271" customWidth="1"/>
    <col min="1053" max="1053" width="6.7109375" style="271" customWidth="1"/>
    <col min="1054" max="1054" width="3.7109375" style="271" customWidth="1"/>
    <col min="1055" max="1055" width="15.7109375" style="271" customWidth="1"/>
    <col min="1056" max="1301" width="9.140625" style="271"/>
    <col min="1302" max="1302" width="17.140625" style="271" customWidth="1"/>
    <col min="1303" max="1308" width="8.7109375" style="271" customWidth="1"/>
    <col min="1309" max="1309" width="6.7109375" style="271" customWidth="1"/>
    <col min="1310" max="1310" width="3.7109375" style="271" customWidth="1"/>
    <col min="1311" max="1311" width="15.7109375" style="271" customWidth="1"/>
    <col min="1312" max="1557" width="9.140625" style="271"/>
    <col min="1558" max="1558" width="17.140625" style="271" customWidth="1"/>
    <col min="1559" max="1564" width="8.7109375" style="271" customWidth="1"/>
    <col min="1565" max="1565" width="6.7109375" style="271" customWidth="1"/>
    <col min="1566" max="1566" width="3.7109375" style="271" customWidth="1"/>
    <col min="1567" max="1567" width="15.7109375" style="271" customWidth="1"/>
    <col min="1568" max="1813" width="9.140625" style="271"/>
    <col min="1814" max="1814" width="17.140625" style="271" customWidth="1"/>
    <col min="1815" max="1820" width="8.7109375" style="271" customWidth="1"/>
    <col min="1821" max="1821" width="6.7109375" style="271" customWidth="1"/>
    <col min="1822" max="1822" width="3.7109375" style="271" customWidth="1"/>
    <col min="1823" max="1823" width="15.7109375" style="271" customWidth="1"/>
    <col min="1824" max="2069" width="9.140625" style="271"/>
    <col min="2070" max="2070" width="17.140625" style="271" customWidth="1"/>
    <col min="2071" max="2076" width="8.7109375" style="271" customWidth="1"/>
    <col min="2077" max="2077" width="6.7109375" style="271" customWidth="1"/>
    <col min="2078" max="2078" width="3.7109375" style="271" customWidth="1"/>
    <col min="2079" max="2079" width="15.7109375" style="271" customWidth="1"/>
    <col min="2080" max="2325" width="9.140625" style="271"/>
    <col min="2326" max="2326" width="17.140625" style="271" customWidth="1"/>
    <col min="2327" max="2332" width="8.7109375" style="271" customWidth="1"/>
    <col min="2333" max="2333" width="6.7109375" style="271" customWidth="1"/>
    <col min="2334" max="2334" width="3.7109375" style="271" customWidth="1"/>
    <col min="2335" max="2335" width="15.7109375" style="271" customWidth="1"/>
    <col min="2336" max="2581" width="9.140625" style="271"/>
    <col min="2582" max="2582" width="17.140625" style="271" customWidth="1"/>
    <col min="2583" max="2588" width="8.7109375" style="271" customWidth="1"/>
    <col min="2589" max="2589" width="6.7109375" style="271" customWidth="1"/>
    <col min="2590" max="2590" width="3.7109375" style="271" customWidth="1"/>
    <col min="2591" max="2591" width="15.7109375" style="271" customWidth="1"/>
    <col min="2592" max="2837" width="9.140625" style="271"/>
    <col min="2838" max="2838" width="17.140625" style="271" customWidth="1"/>
    <col min="2839" max="2844" width="8.7109375" style="271" customWidth="1"/>
    <col min="2845" max="2845" width="6.7109375" style="271" customWidth="1"/>
    <col min="2846" max="2846" width="3.7109375" style="271" customWidth="1"/>
    <col min="2847" max="2847" width="15.7109375" style="271" customWidth="1"/>
    <col min="2848" max="3093" width="9.140625" style="271"/>
    <col min="3094" max="3094" width="17.140625" style="271" customWidth="1"/>
    <col min="3095" max="3100" width="8.7109375" style="271" customWidth="1"/>
    <col min="3101" max="3101" width="6.7109375" style="271" customWidth="1"/>
    <col min="3102" max="3102" width="3.7109375" style="271" customWidth="1"/>
    <col min="3103" max="3103" width="15.7109375" style="271" customWidth="1"/>
    <col min="3104" max="3349" width="9.140625" style="271"/>
    <col min="3350" max="3350" width="17.140625" style="271" customWidth="1"/>
    <col min="3351" max="3356" width="8.7109375" style="271" customWidth="1"/>
    <col min="3357" max="3357" width="6.7109375" style="271" customWidth="1"/>
    <col min="3358" max="3358" width="3.7109375" style="271" customWidth="1"/>
    <col min="3359" max="3359" width="15.7109375" style="271" customWidth="1"/>
    <col min="3360" max="3605" width="9.140625" style="271"/>
    <col min="3606" max="3606" width="17.140625" style="271" customWidth="1"/>
    <col min="3607" max="3612" width="8.7109375" style="271" customWidth="1"/>
    <col min="3613" max="3613" width="6.7109375" style="271" customWidth="1"/>
    <col min="3614" max="3614" width="3.7109375" style="271" customWidth="1"/>
    <col min="3615" max="3615" width="15.7109375" style="271" customWidth="1"/>
    <col min="3616" max="3861" width="9.140625" style="271"/>
    <col min="3862" max="3862" width="17.140625" style="271" customWidth="1"/>
    <col min="3863" max="3868" width="8.7109375" style="271" customWidth="1"/>
    <col min="3869" max="3869" width="6.7109375" style="271" customWidth="1"/>
    <col min="3870" max="3870" width="3.7109375" style="271" customWidth="1"/>
    <col min="3871" max="3871" width="15.7109375" style="271" customWidth="1"/>
    <col min="3872" max="4117" width="9.140625" style="271"/>
    <col min="4118" max="4118" width="17.140625" style="271" customWidth="1"/>
    <col min="4119" max="4124" width="8.7109375" style="271" customWidth="1"/>
    <col min="4125" max="4125" width="6.7109375" style="271" customWidth="1"/>
    <col min="4126" max="4126" width="3.7109375" style="271" customWidth="1"/>
    <col min="4127" max="4127" width="15.7109375" style="271" customWidth="1"/>
    <col min="4128" max="4373" width="9.140625" style="271"/>
    <col min="4374" max="4374" width="17.140625" style="271" customWidth="1"/>
    <col min="4375" max="4380" width="8.7109375" style="271" customWidth="1"/>
    <col min="4381" max="4381" width="6.7109375" style="271" customWidth="1"/>
    <col min="4382" max="4382" width="3.7109375" style="271" customWidth="1"/>
    <col min="4383" max="4383" width="15.7109375" style="271" customWidth="1"/>
    <col min="4384" max="4629" width="9.140625" style="271"/>
    <col min="4630" max="4630" width="17.140625" style="271" customWidth="1"/>
    <col min="4631" max="4636" width="8.7109375" style="271" customWidth="1"/>
    <col min="4637" max="4637" width="6.7109375" style="271" customWidth="1"/>
    <col min="4638" max="4638" width="3.7109375" style="271" customWidth="1"/>
    <col min="4639" max="4639" width="15.7109375" style="271" customWidth="1"/>
    <col min="4640" max="4885" width="9.140625" style="271"/>
    <col min="4886" max="4886" width="17.140625" style="271" customWidth="1"/>
    <col min="4887" max="4892" width="8.7109375" style="271" customWidth="1"/>
    <col min="4893" max="4893" width="6.7109375" style="271" customWidth="1"/>
    <col min="4894" max="4894" width="3.7109375" style="271" customWidth="1"/>
    <col min="4895" max="4895" width="15.7109375" style="271" customWidth="1"/>
    <col min="4896" max="5141" width="9.140625" style="271"/>
    <col min="5142" max="5142" width="17.140625" style="271" customWidth="1"/>
    <col min="5143" max="5148" width="8.7109375" style="271" customWidth="1"/>
    <col min="5149" max="5149" width="6.7109375" style="271" customWidth="1"/>
    <col min="5150" max="5150" width="3.7109375" style="271" customWidth="1"/>
    <col min="5151" max="5151" width="15.7109375" style="271" customWidth="1"/>
    <col min="5152" max="5397" width="9.140625" style="271"/>
    <col min="5398" max="5398" width="17.140625" style="271" customWidth="1"/>
    <col min="5399" max="5404" width="8.7109375" style="271" customWidth="1"/>
    <col min="5405" max="5405" width="6.7109375" style="271" customWidth="1"/>
    <col min="5406" max="5406" width="3.7109375" style="271" customWidth="1"/>
    <col min="5407" max="5407" width="15.7109375" style="271" customWidth="1"/>
    <col min="5408" max="5653" width="9.140625" style="271"/>
    <col min="5654" max="5654" width="17.140625" style="271" customWidth="1"/>
    <col min="5655" max="5660" width="8.7109375" style="271" customWidth="1"/>
    <col min="5661" max="5661" width="6.7109375" style="271" customWidth="1"/>
    <col min="5662" max="5662" width="3.7109375" style="271" customWidth="1"/>
    <col min="5663" max="5663" width="15.7109375" style="271" customWidth="1"/>
    <col min="5664" max="5909" width="9.140625" style="271"/>
    <col min="5910" max="5910" width="17.140625" style="271" customWidth="1"/>
    <col min="5911" max="5916" width="8.7109375" style="271" customWidth="1"/>
    <col min="5917" max="5917" width="6.7109375" style="271" customWidth="1"/>
    <col min="5918" max="5918" width="3.7109375" style="271" customWidth="1"/>
    <col min="5919" max="5919" width="15.7109375" style="271" customWidth="1"/>
    <col min="5920" max="6165" width="9.140625" style="271"/>
    <col min="6166" max="6166" width="17.140625" style="271" customWidth="1"/>
    <col min="6167" max="6172" width="8.7109375" style="271" customWidth="1"/>
    <col min="6173" max="6173" width="6.7109375" style="271" customWidth="1"/>
    <col min="6174" max="6174" width="3.7109375" style="271" customWidth="1"/>
    <col min="6175" max="6175" width="15.7109375" style="271" customWidth="1"/>
    <col min="6176" max="6421" width="9.140625" style="271"/>
    <col min="6422" max="6422" width="17.140625" style="271" customWidth="1"/>
    <col min="6423" max="6428" width="8.7109375" style="271" customWidth="1"/>
    <col min="6429" max="6429" width="6.7109375" style="271" customWidth="1"/>
    <col min="6430" max="6430" width="3.7109375" style="271" customWidth="1"/>
    <col min="6431" max="6431" width="15.7109375" style="271" customWidth="1"/>
    <col min="6432" max="6677" width="9.140625" style="271"/>
    <col min="6678" max="6678" width="17.140625" style="271" customWidth="1"/>
    <col min="6679" max="6684" width="8.7109375" style="271" customWidth="1"/>
    <col min="6685" max="6685" width="6.7109375" style="271" customWidth="1"/>
    <col min="6686" max="6686" width="3.7109375" style="271" customWidth="1"/>
    <col min="6687" max="6687" width="15.7109375" style="271" customWidth="1"/>
    <col min="6688" max="6933" width="9.140625" style="271"/>
    <col min="6934" max="6934" width="17.140625" style="271" customWidth="1"/>
    <col min="6935" max="6940" width="8.7109375" style="271" customWidth="1"/>
    <col min="6941" max="6941" width="6.7109375" style="271" customWidth="1"/>
    <col min="6942" max="6942" width="3.7109375" style="271" customWidth="1"/>
    <col min="6943" max="6943" width="15.7109375" style="271" customWidth="1"/>
    <col min="6944" max="7189" width="9.140625" style="271"/>
    <col min="7190" max="7190" width="17.140625" style="271" customWidth="1"/>
    <col min="7191" max="7196" width="8.7109375" style="271" customWidth="1"/>
    <col min="7197" max="7197" width="6.7109375" style="271" customWidth="1"/>
    <col min="7198" max="7198" width="3.7109375" style="271" customWidth="1"/>
    <col min="7199" max="7199" width="15.7109375" style="271" customWidth="1"/>
    <col min="7200" max="7445" width="9.140625" style="271"/>
    <col min="7446" max="7446" width="17.140625" style="271" customWidth="1"/>
    <col min="7447" max="7452" width="8.7109375" style="271" customWidth="1"/>
    <col min="7453" max="7453" width="6.7109375" style="271" customWidth="1"/>
    <col min="7454" max="7454" width="3.7109375" style="271" customWidth="1"/>
    <col min="7455" max="7455" width="15.7109375" style="271" customWidth="1"/>
    <col min="7456" max="7701" width="9.140625" style="271"/>
    <col min="7702" max="7702" width="17.140625" style="271" customWidth="1"/>
    <col min="7703" max="7708" width="8.7109375" style="271" customWidth="1"/>
    <col min="7709" max="7709" width="6.7109375" style="271" customWidth="1"/>
    <col min="7710" max="7710" width="3.7109375" style="271" customWidth="1"/>
    <col min="7711" max="7711" width="15.7109375" style="271" customWidth="1"/>
    <col min="7712" max="7957" width="9.140625" style="271"/>
    <col min="7958" max="7958" width="17.140625" style="271" customWidth="1"/>
    <col min="7959" max="7964" width="8.7109375" style="271" customWidth="1"/>
    <col min="7965" max="7965" width="6.7109375" style="271" customWidth="1"/>
    <col min="7966" max="7966" width="3.7109375" style="271" customWidth="1"/>
    <col min="7967" max="7967" width="15.7109375" style="271" customWidth="1"/>
    <col min="7968" max="8213" width="9.140625" style="271"/>
    <col min="8214" max="8214" width="17.140625" style="271" customWidth="1"/>
    <col min="8215" max="8220" width="8.7109375" style="271" customWidth="1"/>
    <col min="8221" max="8221" width="6.7109375" style="271" customWidth="1"/>
    <col min="8222" max="8222" width="3.7109375" style="271" customWidth="1"/>
    <col min="8223" max="8223" width="15.7109375" style="271" customWidth="1"/>
    <col min="8224" max="8469" width="9.140625" style="271"/>
    <col min="8470" max="8470" width="17.140625" style="271" customWidth="1"/>
    <col min="8471" max="8476" width="8.7109375" style="271" customWidth="1"/>
    <col min="8477" max="8477" width="6.7109375" style="271" customWidth="1"/>
    <col min="8478" max="8478" width="3.7109375" style="271" customWidth="1"/>
    <col min="8479" max="8479" width="15.7109375" style="271" customWidth="1"/>
    <col min="8480" max="8725" width="9.140625" style="271"/>
    <col min="8726" max="8726" width="17.140625" style="271" customWidth="1"/>
    <col min="8727" max="8732" width="8.7109375" style="271" customWidth="1"/>
    <col min="8733" max="8733" width="6.7109375" style="271" customWidth="1"/>
    <col min="8734" max="8734" width="3.7109375" style="271" customWidth="1"/>
    <col min="8735" max="8735" width="15.7109375" style="271" customWidth="1"/>
    <col min="8736" max="8981" width="9.140625" style="271"/>
    <col min="8982" max="8982" width="17.140625" style="271" customWidth="1"/>
    <col min="8983" max="8988" width="8.7109375" style="271" customWidth="1"/>
    <col min="8989" max="8989" width="6.7109375" style="271" customWidth="1"/>
    <col min="8990" max="8990" width="3.7109375" style="271" customWidth="1"/>
    <col min="8991" max="8991" width="15.7109375" style="271" customWidth="1"/>
    <col min="8992" max="9237" width="9.140625" style="271"/>
    <col min="9238" max="9238" width="17.140625" style="271" customWidth="1"/>
    <col min="9239" max="9244" width="8.7109375" style="271" customWidth="1"/>
    <col min="9245" max="9245" width="6.7109375" style="271" customWidth="1"/>
    <col min="9246" max="9246" width="3.7109375" style="271" customWidth="1"/>
    <col min="9247" max="9247" width="15.7109375" style="271" customWidth="1"/>
    <col min="9248" max="9493" width="9.140625" style="271"/>
    <col min="9494" max="9494" width="17.140625" style="271" customWidth="1"/>
    <col min="9495" max="9500" width="8.7109375" style="271" customWidth="1"/>
    <col min="9501" max="9501" width="6.7109375" style="271" customWidth="1"/>
    <col min="9502" max="9502" width="3.7109375" style="271" customWidth="1"/>
    <col min="9503" max="9503" width="15.7109375" style="271" customWidth="1"/>
    <col min="9504" max="9749" width="9.140625" style="271"/>
    <col min="9750" max="9750" width="17.140625" style="271" customWidth="1"/>
    <col min="9751" max="9756" width="8.7109375" style="271" customWidth="1"/>
    <col min="9757" max="9757" width="6.7109375" style="271" customWidth="1"/>
    <col min="9758" max="9758" width="3.7109375" style="271" customWidth="1"/>
    <col min="9759" max="9759" width="15.7109375" style="271" customWidth="1"/>
    <col min="9760" max="10005" width="9.140625" style="271"/>
    <col min="10006" max="10006" width="17.140625" style="271" customWidth="1"/>
    <col min="10007" max="10012" width="8.7109375" style="271" customWidth="1"/>
    <col min="10013" max="10013" width="6.7109375" style="271" customWidth="1"/>
    <col min="10014" max="10014" width="3.7109375" style="271" customWidth="1"/>
    <col min="10015" max="10015" width="15.7109375" style="271" customWidth="1"/>
    <col min="10016" max="10261" width="9.140625" style="271"/>
    <col min="10262" max="10262" width="17.140625" style="271" customWidth="1"/>
    <col min="10263" max="10268" width="8.7109375" style="271" customWidth="1"/>
    <col min="10269" max="10269" width="6.7109375" style="271" customWidth="1"/>
    <col min="10270" max="10270" width="3.7109375" style="271" customWidth="1"/>
    <col min="10271" max="10271" width="15.7109375" style="271" customWidth="1"/>
    <col min="10272" max="10517" width="9.140625" style="271"/>
    <col min="10518" max="10518" width="17.140625" style="271" customWidth="1"/>
    <col min="10519" max="10524" width="8.7109375" style="271" customWidth="1"/>
    <col min="10525" max="10525" width="6.7109375" style="271" customWidth="1"/>
    <col min="10526" max="10526" width="3.7109375" style="271" customWidth="1"/>
    <col min="10527" max="10527" width="15.7109375" style="271" customWidth="1"/>
    <col min="10528" max="10773" width="9.140625" style="271"/>
    <col min="10774" max="10774" width="17.140625" style="271" customWidth="1"/>
    <col min="10775" max="10780" width="8.7109375" style="271" customWidth="1"/>
    <col min="10781" max="10781" width="6.7109375" style="271" customWidth="1"/>
    <col min="10782" max="10782" width="3.7109375" style="271" customWidth="1"/>
    <col min="10783" max="10783" width="15.7109375" style="271" customWidth="1"/>
    <col min="10784" max="11029" width="9.140625" style="271"/>
    <col min="11030" max="11030" width="17.140625" style="271" customWidth="1"/>
    <col min="11031" max="11036" width="8.7109375" style="271" customWidth="1"/>
    <col min="11037" max="11037" width="6.7109375" style="271" customWidth="1"/>
    <col min="11038" max="11038" width="3.7109375" style="271" customWidth="1"/>
    <col min="11039" max="11039" width="15.7109375" style="271" customWidth="1"/>
    <col min="11040" max="11285" width="9.140625" style="271"/>
    <col min="11286" max="11286" width="17.140625" style="271" customWidth="1"/>
    <col min="11287" max="11292" width="8.7109375" style="271" customWidth="1"/>
    <col min="11293" max="11293" width="6.7109375" style="271" customWidth="1"/>
    <col min="11294" max="11294" width="3.7109375" style="271" customWidth="1"/>
    <col min="11295" max="11295" width="15.7109375" style="271" customWidth="1"/>
    <col min="11296" max="11541" width="9.140625" style="271"/>
    <col min="11542" max="11542" width="17.140625" style="271" customWidth="1"/>
    <col min="11543" max="11548" width="8.7109375" style="271" customWidth="1"/>
    <col min="11549" max="11549" width="6.7109375" style="271" customWidth="1"/>
    <col min="11550" max="11550" width="3.7109375" style="271" customWidth="1"/>
    <col min="11551" max="11551" width="15.7109375" style="271" customWidth="1"/>
    <col min="11552" max="11797" width="9.140625" style="271"/>
    <col min="11798" max="11798" width="17.140625" style="271" customWidth="1"/>
    <col min="11799" max="11804" width="8.7109375" style="271" customWidth="1"/>
    <col min="11805" max="11805" width="6.7109375" style="271" customWidth="1"/>
    <col min="11806" max="11806" width="3.7109375" style="271" customWidth="1"/>
    <col min="11807" max="11807" width="15.7109375" style="271" customWidth="1"/>
    <col min="11808" max="12053" width="9.140625" style="271"/>
    <col min="12054" max="12054" width="17.140625" style="271" customWidth="1"/>
    <col min="12055" max="12060" width="8.7109375" style="271" customWidth="1"/>
    <col min="12061" max="12061" width="6.7109375" style="271" customWidth="1"/>
    <col min="12062" max="12062" width="3.7109375" style="271" customWidth="1"/>
    <col min="12063" max="12063" width="15.7109375" style="271" customWidth="1"/>
    <col min="12064" max="12309" width="9.140625" style="271"/>
    <col min="12310" max="12310" width="17.140625" style="271" customWidth="1"/>
    <col min="12311" max="12316" width="8.7109375" style="271" customWidth="1"/>
    <col min="12317" max="12317" width="6.7109375" style="271" customWidth="1"/>
    <col min="12318" max="12318" width="3.7109375" style="271" customWidth="1"/>
    <col min="12319" max="12319" width="15.7109375" style="271" customWidth="1"/>
    <col min="12320" max="12565" width="9.140625" style="271"/>
    <col min="12566" max="12566" width="17.140625" style="271" customWidth="1"/>
    <col min="12567" max="12572" width="8.7109375" style="271" customWidth="1"/>
    <col min="12573" max="12573" width="6.7109375" style="271" customWidth="1"/>
    <col min="12574" max="12574" width="3.7109375" style="271" customWidth="1"/>
    <col min="12575" max="12575" width="15.7109375" style="271" customWidth="1"/>
    <col min="12576" max="12821" width="9.140625" style="271"/>
    <col min="12822" max="12822" width="17.140625" style="271" customWidth="1"/>
    <col min="12823" max="12828" width="8.7109375" style="271" customWidth="1"/>
    <col min="12829" max="12829" width="6.7109375" style="271" customWidth="1"/>
    <col min="12830" max="12830" width="3.7109375" style="271" customWidth="1"/>
    <col min="12831" max="12831" width="15.7109375" style="271" customWidth="1"/>
    <col min="12832" max="13077" width="9.140625" style="271"/>
    <col min="13078" max="13078" width="17.140625" style="271" customWidth="1"/>
    <col min="13079" max="13084" width="8.7109375" style="271" customWidth="1"/>
    <col min="13085" max="13085" width="6.7109375" style="271" customWidth="1"/>
    <col min="13086" max="13086" width="3.7109375" style="271" customWidth="1"/>
    <col min="13087" max="13087" width="15.7109375" style="271" customWidth="1"/>
    <col min="13088" max="13333" width="9.140625" style="271"/>
    <col min="13334" max="13334" width="17.140625" style="271" customWidth="1"/>
    <col min="13335" max="13340" width="8.7109375" style="271" customWidth="1"/>
    <col min="13341" max="13341" width="6.7109375" style="271" customWidth="1"/>
    <col min="13342" max="13342" width="3.7109375" style="271" customWidth="1"/>
    <col min="13343" max="13343" width="15.7109375" style="271" customWidth="1"/>
    <col min="13344" max="13589" width="9.140625" style="271"/>
    <col min="13590" max="13590" width="17.140625" style="271" customWidth="1"/>
    <col min="13591" max="13596" width="8.7109375" style="271" customWidth="1"/>
    <col min="13597" max="13597" width="6.7109375" style="271" customWidth="1"/>
    <col min="13598" max="13598" width="3.7109375" style="271" customWidth="1"/>
    <col min="13599" max="13599" width="15.7109375" style="271" customWidth="1"/>
    <col min="13600" max="13845" width="9.140625" style="271"/>
    <col min="13846" max="13846" width="17.140625" style="271" customWidth="1"/>
    <col min="13847" max="13852" width="8.7109375" style="271" customWidth="1"/>
    <col min="13853" max="13853" width="6.7109375" style="271" customWidth="1"/>
    <col min="13854" max="13854" width="3.7109375" style="271" customWidth="1"/>
    <col min="13855" max="13855" width="15.7109375" style="271" customWidth="1"/>
    <col min="13856" max="14101" width="9.140625" style="271"/>
    <col min="14102" max="14102" width="17.140625" style="271" customWidth="1"/>
    <col min="14103" max="14108" width="8.7109375" style="271" customWidth="1"/>
    <col min="14109" max="14109" width="6.7109375" style="271" customWidth="1"/>
    <col min="14110" max="14110" width="3.7109375" style="271" customWidth="1"/>
    <col min="14111" max="14111" width="15.7109375" style="271" customWidth="1"/>
    <col min="14112" max="14357" width="9.140625" style="271"/>
    <col min="14358" max="14358" width="17.140625" style="271" customWidth="1"/>
    <col min="14359" max="14364" width="8.7109375" style="271" customWidth="1"/>
    <col min="14365" max="14365" width="6.7109375" style="271" customWidth="1"/>
    <col min="14366" max="14366" width="3.7109375" style="271" customWidth="1"/>
    <col min="14367" max="14367" width="15.7109375" style="271" customWidth="1"/>
    <col min="14368" max="14613" width="9.140625" style="271"/>
    <col min="14614" max="14614" width="17.140625" style="271" customWidth="1"/>
    <col min="14615" max="14620" width="8.7109375" style="271" customWidth="1"/>
    <col min="14621" max="14621" width="6.7109375" style="271" customWidth="1"/>
    <col min="14622" max="14622" width="3.7109375" style="271" customWidth="1"/>
    <col min="14623" max="14623" width="15.7109375" style="271" customWidth="1"/>
    <col min="14624" max="14869" width="9.140625" style="271"/>
    <col min="14870" max="14870" width="17.140625" style="271" customWidth="1"/>
    <col min="14871" max="14876" width="8.7109375" style="271" customWidth="1"/>
    <col min="14877" max="14877" width="6.7109375" style="271" customWidth="1"/>
    <col min="14878" max="14878" width="3.7109375" style="271" customWidth="1"/>
    <col min="14879" max="14879" width="15.7109375" style="271" customWidth="1"/>
    <col min="14880" max="15125" width="9.140625" style="271"/>
    <col min="15126" max="15126" width="17.140625" style="271" customWidth="1"/>
    <col min="15127" max="15132" width="8.7109375" style="271" customWidth="1"/>
    <col min="15133" max="15133" width="6.7109375" style="271" customWidth="1"/>
    <col min="15134" max="15134" width="3.7109375" style="271" customWidth="1"/>
    <col min="15135" max="15135" width="15.7109375" style="271" customWidth="1"/>
    <col min="15136" max="15381" width="9.140625" style="271"/>
    <col min="15382" max="15382" width="17.140625" style="271" customWidth="1"/>
    <col min="15383" max="15388" width="8.7109375" style="271" customWidth="1"/>
    <col min="15389" max="15389" width="6.7109375" style="271" customWidth="1"/>
    <col min="15390" max="15390" width="3.7109375" style="271" customWidth="1"/>
    <col min="15391" max="15391" width="15.7109375" style="271" customWidth="1"/>
    <col min="15392" max="15637" width="9.140625" style="271"/>
    <col min="15638" max="15638" width="17.140625" style="271" customWidth="1"/>
    <col min="15639" max="15644" width="8.7109375" style="271" customWidth="1"/>
    <col min="15645" max="15645" width="6.7109375" style="271" customWidth="1"/>
    <col min="15646" max="15646" width="3.7109375" style="271" customWidth="1"/>
    <col min="15647" max="15647" width="15.7109375" style="271" customWidth="1"/>
    <col min="15648" max="15893" width="9.140625" style="271"/>
    <col min="15894" max="15894" width="17.140625" style="271" customWidth="1"/>
    <col min="15895" max="15900" width="8.7109375" style="271" customWidth="1"/>
    <col min="15901" max="15901" width="6.7109375" style="271" customWidth="1"/>
    <col min="15902" max="15902" width="3.7109375" style="271" customWidth="1"/>
    <col min="15903" max="15903" width="15.7109375" style="271" customWidth="1"/>
    <col min="15904" max="16149" width="9.140625" style="271"/>
    <col min="16150" max="16150" width="17.140625" style="271" customWidth="1"/>
    <col min="16151" max="16156" width="8.7109375" style="271" customWidth="1"/>
    <col min="16157" max="16157" width="6.7109375" style="271" customWidth="1"/>
    <col min="16158" max="16158" width="3.7109375" style="271" customWidth="1"/>
    <col min="16159" max="16159" width="15.7109375" style="271" customWidth="1"/>
    <col min="16160" max="16384" width="9.140625" style="271"/>
  </cols>
  <sheetData>
    <row r="1" spans="1:65" s="168" customFormat="1" ht="15" customHeight="1">
      <c r="A1" s="427"/>
      <c r="B1" s="428"/>
      <c r="C1" s="428"/>
      <c r="D1" s="429"/>
      <c r="E1" s="436" t="s">
        <v>92</v>
      </c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8"/>
      <c r="AA1" s="167"/>
      <c r="AB1" s="167"/>
      <c r="AC1" s="167"/>
      <c r="AD1" s="167"/>
      <c r="AE1" s="167"/>
      <c r="AF1" s="167"/>
      <c r="AG1" s="167"/>
      <c r="AH1" s="167"/>
    </row>
    <row r="2" spans="1:65" s="168" customFormat="1" ht="15" customHeight="1">
      <c r="A2" s="430"/>
      <c r="B2" s="431"/>
      <c r="C2" s="431"/>
      <c r="D2" s="432"/>
      <c r="E2" s="439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1"/>
      <c r="AA2" s="167"/>
      <c r="AB2" s="167"/>
      <c r="AC2" s="167"/>
      <c r="AD2" s="167"/>
      <c r="AE2" s="167"/>
      <c r="AF2" s="167"/>
      <c r="AG2" s="167"/>
      <c r="AH2" s="167"/>
      <c r="AT2" s="169">
        <f>+IF(AA7="","",IF(OR(AA7=AH7,AH14),AT7,IF(OR(AA7=AH15,AA7=AH16,AA7=AH9,AA7=AH10),AU7,IF(AA7=AH8,AV7,IF(AA7=AH11,AW7,IF(AA7=AH12,AX7,IF(AA7=AH17,AY7,"")))))))</f>
        <v>2</v>
      </c>
    </row>
    <row r="3" spans="1:65" s="168" customFormat="1" ht="15" customHeight="1">
      <c r="A3" s="430"/>
      <c r="B3" s="431"/>
      <c r="C3" s="431"/>
      <c r="D3" s="432"/>
      <c r="E3" s="439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1"/>
      <c r="AA3" s="167"/>
      <c r="AB3" s="167"/>
      <c r="AC3" s="167"/>
      <c r="AD3" s="167"/>
      <c r="AE3" s="167"/>
      <c r="AF3" s="167"/>
      <c r="AG3" s="167"/>
      <c r="AH3" s="167"/>
      <c r="AT3" s="442" t="str">
        <f>CONCATENATE(AI7, " y ",AP7)</f>
        <v>Densidades y Materiales granulares</v>
      </c>
      <c r="AU3" s="444" t="str">
        <f>CONCATENATE(AQ7," , ",AL7, " , ",AR7," y ",AK7)</f>
        <v>Mezcla asfaltica , Diseños , Concreto hidráulico y Núcleos</v>
      </c>
      <c r="AV3" s="420" t="str">
        <f>+AJ7</f>
        <v>Apiques</v>
      </c>
      <c r="AW3" s="420" t="str">
        <f>+AM7</f>
        <v>Cemento asfaltico</v>
      </c>
      <c r="AX3" s="420" t="str">
        <f>+AN7</f>
        <v>Emulsión asfaltica</v>
      </c>
      <c r="AY3" s="420" t="str">
        <f>+AS7</f>
        <v>Otros</v>
      </c>
      <c r="AZ3" s="422" t="str">
        <f>+AH13</f>
        <v>Materiales pétreos</v>
      </c>
    </row>
    <row r="4" spans="1:65" s="168" customFormat="1" ht="15" customHeight="1">
      <c r="A4" s="430"/>
      <c r="B4" s="431"/>
      <c r="C4" s="431"/>
      <c r="D4" s="432"/>
      <c r="E4" s="424" t="s">
        <v>93</v>
      </c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 t="s">
        <v>235</v>
      </c>
      <c r="V4" s="424"/>
      <c r="W4" s="424"/>
      <c r="X4" s="424"/>
      <c r="Y4" s="424"/>
      <c r="Z4" s="424"/>
      <c r="AA4" s="170"/>
      <c r="AB4" s="170"/>
      <c r="AC4" s="170"/>
      <c r="AD4" s="170"/>
      <c r="AE4" s="170"/>
      <c r="AF4" s="170"/>
      <c r="AG4" s="170"/>
      <c r="AH4" s="170"/>
      <c r="AT4" s="443"/>
      <c r="AU4" s="445"/>
      <c r="AV4" s="421"/>
      <c r="AW4" s="421"/>
      <c r="AX4" s="421"/>
      <c r="AY4" s="421"/>
      <c r="AZ4" s="423"/>
    </row>
    <row r="5" spans="1:65" s="168" customFormat="1" ht="15" customHeight="1">
      <c r="A5" s="433"/>
      <c r="B5" s="434"/>
      <c r="C5" s="434"/>
      <c r="D5" s="435"/>
      <c r="E5" s="424" t="s">
        <v>236</v>
      </c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171" t="s">
        <v>94</v>
      </c>
      <c r="AB5" s="170"/>
      <c r="AC5" s="170"/>
      <c r="AD5" s="170"/>
      <c r="AE5" s="170"/>
      <c r="AF5" s="170"/>
      <c r="AG5" s="170"/>
      <c r="AH5" s="170"/>
      <c r="AT5" s="443"/>
      <c r="AU5" s="445"/>
      <c r="AV5" s="421"/>
      <c r="AW5" s="421"/>
      <c r="AX5" s="421"/>
      <c r="AY5" s="421"/>
      <c r="AZ5" s="423"/>
    </row>
    <row r="6" spans="1:65" s="181" customFormat="1" ht="15" customHeight="1">
      <c r="A6" s="172"/>
      <c r="B6" s="173"/>
      <c r="C6" s="173"/>
      <c r="D6" s="173"/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3"/>
      <c r="U6" s="173"/>
      <c r="V6" s="173"/>
      <c r="W6" s="173"/>
      <c r="X6" s="173"/>
      <c r="Y6" s="173"/>
      <c r="Z6" s="175"/>
      <c r="AA6" s="317" t="str">
        <f>+AH6</f>
        <v>Servicios</v>
      </c>
      <c r="AB6" s="176" t="s">
        <v>82</v>
      </c>
      <c r="AC6" s="177" t="str">
        <f>+B26</f>
        <v>Cliente:</v>
      </c>
      <c r="AD6" s="409" t="e">
        <f>+#REF!</f>
        <v>#REF!</v>
      </c>
      <c r="AE6" s="410"/>
      <c r="AF6" s="411"/>
      <c r="AG6" s="178"/>
      <c r="AH6" s="179" t="s">
        <v>95</v>
      </c>
      <c r="AI6" s="425" t="str">
        <f>+B11</f>
        <v>Material ensayado:</v>
      </c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43"/>
      <c r="AU6" s="445"/>
      <c r="AV6" s="421"/>
      <c r="AW6" s="421"/>
      <c r="AX6" s="421"/>
      <c r="AY6" s="421"/>
      <c r="AZ6" s="423"/>
      <c r="BA6" s="180"/>
      <c r="BB6" s="414" t="str">
        <f>+B14</f>
        <v>Fuente:</v>
      </c>
      <c r="BC6" s="415"/>
      <c r="BD6" s="415"/>
      <c r="BE6" s="415"/>
      <c r="BF6" s="415"/>
      <c r="BG6" s="415"/>
      <c r="BH6" s="415"/>
      <c r="BI6" s="415"/>
      <c r="BJ6" s="415"/>
      <c r="BK6" s="415"/>
      <c r="BL6" s="415"/>
      <c r="BM6" s="416"/>
    </row>
    <row r="7" spans="1:65" s="181" customFormat="1" ht="15" customHeight="1">
      <c r="A7" s="182"/>
      <c r="B7" s="183"/>
      <c r="C7" s="183"/>
      <c r="D7" s="183"/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5" t="s">
        <v>1</v>
      </c>
      <c r="R7" s="184"/>
      <c r="S7" s="186"/>
      <c r="T7" s="417"/>
      <c r="U7" s="417"/>
      <c r="V7" s="417"/>
      <c r="W7" s="417"/>
      <c r="X7" s="417"/>
      <c r="Y7" s="417"/>
      <c r="Z7" s="187"/>
      <c r="AA7" s="318" t="s">
        <v>116</v>
      </c>
      <c r="AB7" s="188" t="s">
        <v>83</v>
      </c>
      <c r="AC7" s="189" t="s">
        <v>96</v>
      </c>
      <c r="AD7" s="190" t="s">
        <v>97</v>
      </c>
      <c r="AE7" s="191" t="s">
        <v>98</v>
      </c>
      <c r="AF7" s="192" t="s">
        <v>8</v>
      </c>
      <c r="AG7" s="193">
        <v>1</v>
      </c>
      <c r="AH7" s="193" t="s">
        <v>99</v>
      </c>
      <c r="AI7" s="194" t="str">
        <f>+AH7</f>
        <v>Densidades</v>
      </c>
      <c r="AJ7" s="195" t="str">
        <f>+AH8</f>
        <v>Apiques</v>
      </c>
      <c r="AK7" s="195" t="str">
        <f>+AH9</f>
        <v>Núcleos</v>
      </c>
      <c r="AL7" s="195" t="str">
        <f>+AH10</f>
        <v>Diseños</v>
      </c>
      <c r="AM7" s="195" t="str">
        <f>+AH11</f>
        <v>Cemento asfaltico</v>
      </c>
      <c r="AN7" s="195" t="str">
        <f>+AH12</f>
        <v>Emulsión asfaltica</v>
      </c>
      <c r="AO7" s="195" t="str">
        <f>+AH13</f>
        <v>Materiales pétreos</v>
      </c>
      <c r="AP7" s="195" t="str">
        <f>+AH14</f>
        <v>Materiales granulares</v>
      </c>
      <c r="AQ7" s="195" t="str">
        <f>+AH15</f>
        <v>Mezcla asfaltica</v>
      </c>
      <c r="AR7" s="195" t="str">
        <f>+AH16</f>
        <v>Concreto hidráulico</v>
      </c>
      <c r="AS7" s="195" t="str">
        <f>+AH17</f>
        <v>Otros</v>
      </c>
      <c r="AT7" s="196">
        <v>1</v>
      </c>
      <c r="AU7" s="195">
        <v>2</v>
      </c>
      <c r="AV7" s="195">
        <v>3</v>
      </c>
      <c r="AW7" s="195">
        <v>4</v>
      </c>
      <c r="AX7" s="195">
        <v>5</v>
      </c>
      <c r="AY7" s="195">
        <v>6</v>
      </c>
      <c r="AZ7" s="197">
        <v>7</v>
      </c>
      <c r="BB7" s="198"/>
      <c r="BC7" s="199" t="str">
        <f>+AH7</f>
        <v>Densidades</v>
      </c>
      <c r="BD7" s="199" t="str">
        <f>+AH8</f>
        <v>Apiques</v>
      </c>
      <c r="BE7" s="199" t="str">
        <f>+AH9</f>
        <v>Núcleos</v>
      </c>
      <c r="BF7" s="199" t="str">
        <f>+AH10</f>
        <v>Diseños</v>
      </c>
      <c r="BG7" s="199" t="str">
        <f>+AH11</f>
        <v>Cemento asfaltico</v>
      </c>
      <c r="BH7" s="199" t="str">
        <f>+AH12</f>
        <v>Emulsión asfaltica</v>
      </c>
      <c r="BI7" s="199" t="str">
        <f>+AH13</f>
        <v>Materiales pétreos</v>
      </c>
      <c r="BJ7" s="199" t="str">
        <f>+AH14</f>
        <v>Materiales granulares</v>
      </c>
      <c r="BK7" s="199" t="str">
        <f>+AH15</f>
        <v>Mezcla asfaltica</v>
      </c>
      <c r="BL7" s="199" t="str">
        <f>+AH16</f>
        <v>Concreto hidráulico</v>
      </c>
      <c r="BM7" s="200" t="str">
        <f>+AH17</f>
        <v>Otros</v>
      </c>
    </row>
    <row r="8" spans="1:65" s="181" customFormat="1" ht="15" customHeight="1">
      <c r="A8" s="182"/>
      <c r="B8" s="183"/>
      <c r="C8" s="183"/>
      <c r="D8" s="183"/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3"/>
      <c r="U8" s="184"/>
      <c r="V8" s="418" t="str">
        <f>IF(T7="",AB11,CONCATENATE(AB7," ",AB8," ",AB9," ", AB10))</f>
        <v>Pagina xx de xx</v>
      </c>
      <c r="W8" s="418"/>
      <c r="X8" s="418"/>
      <c r="Y8" s="418"/>
      <c r="Z8" s="187"/>
      <c r="AA8" s="193"/>
      <c r="AB8" s="201" t="str">
        <f>IF(T7="","",1)</f>
        <v/>
      </c>
      <c r="AC8" s="189" t="s">
        <v>100</v>
      </c>
      <c r="AD8" s="404" t="s">
        <v>234</v>
      </c>
      <c r="AE8" s="392" t="s">
        <v>101</v>
      </c>
      <c r="AF8" s="394"/>
      <c r="AG8" s="185">
        <v>2</v>
      </c>
      <c r="AH8" s="185" t="s">
        <v>102</v>
      </c>
      <c r="AI8" s="202" t="s">
        <v>103</v>
      </c>
      <c r="AJ8" s="203" t="s">
        <v>104</v>
      </c>
      <c r="AK8" s="297" t="s">
        <v>208</v>
      </c>
      <c r="AL8" s="203" t="str">
        <f t="shared" ref="AL8:AL13" si="0">+AQ8</f>
        <v>MD-10</v>
      </c>
      <c r="AM8" s="203" t="s">
        <v>106</v>
      </c>
      <c r="AN8" s="203" t="s">
        <v>107</v>
      </c>
      <c r="AO8" s="203" t="s">
        <v>108</v>
      </c>
      <c r="AP8" s="203" t="s">
        <v>109</v>
      </c>
      <c r="AQ8" s="203" t="s">
        <v>105</v>
      </c>
      <c r="AR8" s="203" t="s">
        <v>110</v>
      </c>
      <c r="AS8" s="203" t="str">
        <f>+AI8:AI17</f>
        <v>Base granular tipo A</v>
      </c>
      <c r="AT8" s="202" t="str">
        <f>+AP8</f>
        <v>Base granular Tipo A</v>
      </c>
      <c r="AU8" s="203" t="str">
        <f>+AL8</f>
        <v>MD-10</v>
      </c>
      <c r="AV8" s="203" t="str">
        <f>+AJ8</f>
        <v>Ver perfil estratigráfico del suelo INV E-101 y 102-13</v>
      </c>
      <c r="AW8" s="203" t="str">
        <f t="shared" ref="AW8:AX10" si="1">+AM8</f>
        <v>Cemento asfaltico CA-14</v>
      </c>
      <c r="AX8" s="203" t="str">
        <f t="shared" si="1"/>
        <v>Emulsión asfaltica CRL-1 (60-100)</v>
      </c>
      <c r="AY8" s="203" t="str">
        <f>+AS8</f>
        <v>Base granular tipo A</v>
      </c>
      <c r="AZ8" s="204" t="str">
        <f>+AO8</f>
        <v>Grava 1"</v>
      </c>
      <c r="BB8" s="205">
        <v>1</v>
      </c>
      <c r="BC8" s="206" t="s">
        <v>111</v>
      </c>
      <c r="BD8" s="206" t="s">
        <v>112</v>
      </c>
      <c r="BE8" s="206" t="s">
        <v>111</v>
      </c>
      <c r="BF8" s="206"/>
      <c r="BG8" s="206" t="s">
        <v>113</v>
      </c>
      <c r="BH8" s="206" t="s">
        <v>113</v>
      </c>
      <c r="BI8" s="206" t="s">
        <v>113</v>
      </c>
      <c r="BJ8" s="206" t="s">
        <v>113</v>
      </c>
      <c r="BK8" s="207" t="s">
        <v>113</v>
      </c>
      <c r="BL8" s="206" t="s">
        <v>113</v>
      </c>
      <c r="BM8" s="208"/>
    </row>
    <row r="9" spans="1:65" s="181" customFormat="1" ht="15" customHeight="1">
      <c r="A9" s="209"/>
      <c r="B9" s="419" t="s">
        <v>114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210"/>
      <c r="AA9" s="185"/>
      <c r="AB9" s="211" t="s">
        <v>84</v>
      </c>
      <c r="AC9" s="189" t="s">
        <v>115</v>
      </c>
      <c r="AD9" s="404"/>
      <c r="AE9" s="392"/>
      <c r="AF9" s="394"/>
      <c r="AG9" s="212">
        <v>3</v>
      </c>
      <c r="AH9" s="185" t="s">
        <v>116</v>
      </c>
      <c r="AI9" s="202" t="s">
        <v>117</v>
      </c>
      <c r="AJ9" s="203"/>
      <c r="AK9" s="297" t="s">
        <v>207</v>
      </c>
      <c r="AL9" s="203" t="str">
        <f t="shared" si="0"/>
        <v>MD-12</v>
      </c>
      <c r="AM9" s="203" t="s">
        <v>119</v>
      </c>
      <c r="AN9" s="203" t="s">
        <v>120</v>
      </c>
      <c r="AO9" s="203" t="s">
        <v>121</v>
      </c>
      <c r="AP9" s="203" t="s">
        <v>122</v>
      </c>
      <c r="AQ9" s="203" t="s">
        <v>118</v>
      </c>
      <c r="AR9" s="203" t="s">
        <v>123</v>
      </c>
      <c r="AS9" s="203" t="str">
        <f t="shared" ref="AS9:AS17" si="2">+AI9:AI18</f>
        <v>Base granular tipo B</v>
      </c>
      <c r="AT9" s="202" t="str">
        <f t="shared" ref="AT9:AT17" si="3">+AP9</f>
        <v>Base granular Tipo B</v>
      </c>
      <c r="AU9" s="203" t="str">
        <f t="shared" ref="AU9:AU16" si="4">+AL9</f>
        <v>MD-12</v>
      </c>
      <c r="AV9" s="203"/>
      <c r="AW9" s="203" t="str">
        <f t="shared" si="1"/>
        <v>Cemento asfaltico modificado con GCR</v>
      </c>
      <c r="AX9" s="203" t="str">
        <f t="shared" si="1"/>
        <v>Emulsión asfaltica CRL-1 (100-250)</v>
      </c>
      <c r="AY9" s="203" t="str">
        <f t="shared" ref="AY9:AY48" si="5">+AS9</f>
        <v>Base granular tipo B</v>
      </c>
      <c r="AZ9" s="204" t="str">
        <f t="shared" ref="AZ9:AZ17" si="6">+AO9</f>
        <v>Grava ¾"</v>
      </c>
      <c r="BB9" s="205">
        <v>2</v>
      </c>
      <c r="BC9" s="206" t="s">
        <v>112</v>
      </c>
      <c r="BD9" s="206" t="s">
        <v>124</v>
      </c>
      <c r="BE9" s="181" t="s">
        <v>112</v>
      </c>
      <c r="BF9" s="206"/>
      <c r="BG9" s="206" t="s">
        <v>125</v>
      </c>
      <c r="BH9" s="206" t="s">
        <v>125</v>
      </c>
      <c r="BI9" s="206" t="s">
        <v>126</v>
      </c>
      <c r="BJ9" s="213" t="s">
        <v>127</v>
      </c>
      <c r="BK9" s="207" t="s">
        <v>128</v>
      </c>
      <c r="BL9" s="207" t="s">
        <v>111</v>
      </c>
      <c r="BM9" s="208"/>
    </row>
    <row r="10" spans="1:65" s="181" customFormat="1" ht="15" customHeight="1">
      <c r="A10" s="214"/>
      <c r="B10" s="215"/>
      <c r="C10" s="215"/>
      <c r="D10" s="215"/>
      <c r="E10" s="215"/>
      <c r="F10" s="215"/>
      <c r="G10" s="185"/>
      <c r="H10" s="185"/>
      <c r="I10" s="364" t="str">
        <f>IF(AB15="","","Capa 1")</f>
        <v>Capa 1</v>
      </c>
      <c r="J10" s="364"/>
      <c r="K10" s="185"/>
      <c r="L10" s="185"/>
      <c r="M10" s="185"/>
      <c r="N10" s="319"/>
      <c r="O10" s="368" t="str">
        <f>IF(AB15="","",IF(OR(AB15=2,AB15=3),"Capa 2",""))</f>
        <v/>
      </c>
      <c r="P10" s="368"/>
      <c r="Q10" s="185"/>
      <c r="R10" s="185"/>
      <c r="S10" s="319"/>
      <c r="T10" s="319"/>
      <c r="U10" s="364" t="str">
        <f>IF(AB15="","",IF(AB15=3,"Capa 3",""))</f>
        <v/>
      </c>
      <c r="V10" s="364"/>
      <c r="W10" s="185"/>
      <c r="X10" s="185"/>
      <c r="Y10" s="185"/>
      <c r="Z10" s="210"/>
      <c r="AA10" s="216"/>
      <c r="AB10" s="217" t="str">
        <f>IF(T7="","",AB13)</f>
        <v/>
      </c>
      <c r="AC10" s="218" t="s">
        <v>129</v>
      </c>
      <c r="AD10" s="404"/>
      <c r="AE10" s="392"/>
      <c r="AF10" s="394"/>
      <c r="AG10" s="193">
        <v>4</v>
      </c>
      <c r="AH10" s="212" t="s">
        <v>130</v>
      </c>
      <c r="AI10" s="202" t="s">
        <v>131</v>
      </c>
      <c r="AJ10" s="203"/>
      <c r="AK10" s="97" t="s">
        <v>206</v>
      </c>
      <c r="AL10" s="203" t="str">
        <f t="shared" si="0"/>
        <v>MGCR Tipo 1</v>
      </c>
      <c r="AM10" s="203" t="s">
        <v>132</v>
      </c>
      <c r="AN10" s="203" t="s">
        <v>133</v>
      </c>
      <c r="AO10" s="203" t="s">
        <v>134</v>
      </c>
      <c r="AP10" s="203" t="s">
        <v>135</v>
      </c>
      <c r="AQ10" s="203" t="s">
        <v>136</v>
      </c>
      <c r="AR10" s="203" t="s">
        <v>137</v>
      </c>
      <c r="AS10" s="203" t="str">
        <f t="shared" si="2"/>
        <v>Base granular tipo C</v>
      </c>
      <c r="AT10" s="202" t="str">
        <f t="shared" si="3"/>
        <v>Base granular Tipo C</v>
      </c>
      <c r="AU10" s="203" t="str">
        <f t="shared" si="4"/>
        <v>MGCR Tipo 1</v>
      </c>
      <c r="AV10" s="203"/>
      <c r="AW10" s="203" t="str">
        <f t="shared" si="1"/>
        <v>Asfalto modificado para sello de fisuras</v>
      </c>
      <c r="AX10" s="203" t="str">
        <f t="shared" si="1"/>
        <v>Emulsión asfaltica CRR-1</v>
      </c>
      <c r="AY10" s="203" t="str">
        <f t="shared" si="5"/>
        <v>Base granular tipo C</v>
      </c>
      <c r="AZ10" s="204" t="str">
        <f t="shared" si="6"/>
        <v>Grava ½"</v>
      </c>
      <c r="BB10" s="205">
        <v>3</v>
      </c>
      <c r="BC10" s="206" t="s">
        <v>124</v>
      </c>
      <c r="BD10" s="213" t="s">
        <v>138</v>
      </c>
      <c r="BE10" s="206" t="s">
        <v>124</v>
      </c>
      <c r="BF10" s="213"/>
      <c r="BG10" s="206" t="s">
        <v>139</v>
      </c>
      <c r="BH10" s="206" t="s">
        <v>139</v>
      </c>
      <c r="BI10" s="213" t="str">
        <f>""</f>
        <v/>
      </c>
      <c r="BJ10" s="213" t="str">
        <f>""</f>
        <v/>
      </c>
      <c r="BK10" s="207" t="s">
        <v>140</v>
      </c>
      <c r="BL10" s="206" t="s">
        <v>124</v>
      </c>
      <c r="BM10" s="208"/>
    </row>
    <row r="11" spans="1:65" s="181" customFormat="1" ht="15" customHeight="1">
      <c r="A11" s="214"/>
      <c r="B11" s="412" t="s">
        <v>141</v>
      </c>
      <c r="C11" s="412"/>
      <c r="D11" s="412"/>
      <c r="E11" s="412"/>
      <c r="F11" s="412"/>
      <c r="G11" s="412"/>
      <c r="H11" s="412"/>
      <c r="I11" s="365"/>
      <c r="J11" s="365"/>
      <c r="K11" s="365"/>
      <c r="L11" s="365"/>
      <c r="M11" s="365"/>
      <c r="N11" s="362"/>
      <c r="O11" s="365"/>
      <c r="P11" s="365"/>
      <c r="Q11" s="365"/>
      <c r="R11" s="365"/>
      <c r="S11" s="365"/>
      <c r="T11" s="362"/>
      <c r="U11" s="367"/>
      <c r="V11" s="367"/>
      <c r="W11" s="367"/>
      <c r="X11" s="367"/>
      <c r="Y11" s="367"/>
      <c r="Z11" s="210"/>
      <c r="AA11" s="212"/>
      <c r="AB11" s="219" t="s">
        <v>85</v>
      </c>
      <c r="AC11" s="220"/>
      <c r="AD11" s="404" t="s">
        <v>232</v>
      </c>
      <c r="AE11" s="392" t="s">
        <v>233</v>
      </c>
      <c r="AF11" s="394"/>
      <c r="AG11" s="185">
        <v>5</v>
      </c>
      <c r="AH11" s="212" t="s">
        <v>144</v>
      </c>
      <c r="AI11" s="202" t="s">
        <v>145</v>
      </c>
      <c r="AJ11" s="203"/>
      <c r="AK11" s="203" t="s">
        <v>136</v>
      </c>
      <c r="AL11" s="203" t="str">
        <f t="shared" si="0"/>
        <v>Pavimento asfaltico reciclado MBR</v>
      </c>
      <c r="AM11" s="203"/>
      <c r="AN11" s="203"/>
      <c r="AO11" s="203" t="s">
        <v>146</v>
      </c>
      <c r="AP11" s="203" t="s">
        <v>147</v>
      </c>
      <c r="AQ11" s="203" t="s">
        <v>148</v>
      </c>
      <c r="AR11" s="203"/>
      <c r="AS11" s="203" t="str">
        <f t="shared" si="2"/>
        <v>Sub-base granular  tipo A</v>
      </c>
      <c r="AT11" s="202" t="str">
        <f t="shared" si="3"/>
        <v xml:space="preserve">Sub-base granular Tipo A </v>
      </c>
      <c r="AU11" s="203" t="str">
        <f t="shared" si="4"/>
        <v>Pavimento asfaltico reciclado MBR</v>
      </c>
      <c r="AV11" s="203"/>
      <c r="AW11" s="203"/>
      <c r="AX11" s="203"/>
      <c r="AY11" s="203" t="str">
        <f t="shared" si="5"/>
        <v>Sub-base granular  tipo A</v>
      </c>
      <c r="AZ11" s="204" t="str">
        <f t="shared" si="6"/>
        <v>Arena triturada de rio</v>
      </c>
      <c r="BB11" s="205">
        <v>4</v>
      </c>
      <c r="BC11" s="213" t="str">
        <f>""</f>
        <v/>
      </c>
      <c r="BD11" s="213" t="s">
        <v>127</v>
      </c>
      <c r="BE11" s="213" t="s">
        <v>127</v>
      </c>
      <c r="BF11" s="213"/>
      <c r="BG11" s="213" t="s">
        <v>126</v>
      </c>
      <c r="BH11" s="213" t="s">
        <v>126</v>
      </c>
      <c r="BI11" s="213" t="s">
        <v>149</v>
      </c>
      <c r="BJ11" s="213" t="s">
        <v>149</v>
      </c>
      <c r="BK11" s="213" t="str">
        <f>""</f>
        <v/>
      </c>
      <c r="BL11" s="207" t="s">
        <v>150</v>
      </c>
      <c r="BM11" s="208"/>
    </row>
    <row r="12" spans="1:65" s="181" customFormat="1" ht="15" customHeight="1">
      <c r="A12" s="214"/>
      <c r="B12" s="413" t="s">
        <v>151</v>
      </c>
      <c r="C12" s="413"/>
      <c r="D12" s="413"/>
      <c r="E12" s="413"/>
      <c r="F12" s="413"/>
      <c r="G12" s="413"/>
      <c r="H12" s="413"/>
      <c r="I12" s="366" t="str">
        <f>+IF(I11="","",I11)</f>
        <v/>
      </c>
      <c r="J12" s="366"/>
      <c r="K12" s="366"/>
      <c r="L12" s="366"/>
      <c r="M12" s="366"/>
      <c r="N12" s="277"/>
      <c r="O12" s="366" t="str">
        <f>+IF(O11="","",O11)</f>
        <v/>
      </c>
      <c r="P12" s="366"/>
      <c r="Q12" s="366"/>
      <c r="R12" s="366"/>
      <c r="S12" s="366"/>
      <c r="T12" s="277"/>
      <c r="U12" s="366" t="str">
        <f>+IF(U11="","",U11)</f>
        <v/>
      </c>
      <c r="V12" s="366"/>
      <c r="W12" s="366"/>
      <c r="X12" s="366"/>
      <c r="Y12" s="366"/>
      <c r="Z12" s="210"/>
      <c r="AB12" s="221" t="s">
        <v>194</v>
      </c>
      <c r="AD12" s="404"/>
      <c r="AE12" s="392"/>
      <c r="AF12" s="394"/>
      <c r="AG12" s="212">
        <v>6</v>
      </c>
      <c r="AH12" s="222" t="s">
        <v>152</v>
      </c>
      <c r="AI12" s="202" t="s">
        <v>153</v>
      </c>
      <c r="AJ12" s="203"/>
      <c r="AK12" s="297" t="s">
        <v>209</v>
      </c>
      <c r="AL12" s="203" t="str">
        <f t="shared" si="0"/>
        <v>Fresado</v>
      </c>
      <c r="AM12" s="203"/>
      <c r="AN12" s="203"/>
      <c r="AO12" s="203" t="s">
        <v>154</v>
      </c>
      <c r="AP12" s="203" t="s">
        <v>155</v>
      </c>
      <c r="AQ12" s="203" t="s">
        <v>156</v>
      </c>
      <c r="AR12" s="203"/>
      <c r="AS12" s="203" t="str">
        <f t="shared" si="2"/>
        <v>Sub-base granular  tipo B</v>
      </c>
      <c r="AT12" s="202" t="str">
        <f t="shared" si="3"/>
        <v>Sub-base granular Tipo B</v>
      </c>
      <c r="AU12" s="203" t="str">
        <f t="shared" si="4"/>
        <v>Fresado</v>
      </c>
      <c r="AV12" s="203"/>
      <c r="AW12" s="203"/>
      <c r="AX12" s="203"/>
      <c r="AY12" s="203" t="str">
        <f t="shared" si="5"/>
        <v>Sub-base granular  tipo B</v>
      </c>
      <c r="AZ12" s="204" t="str">
        <f t="shared" si="6"/>
        <v>Arena triturada de cantera</v>
      </c>
      <c r="BB12" s="205">
        <v>5</v>
      </c>
      <c r="BC12" s="213" t="s">
        <v>157</v>
      </c>
      <c r="BD12" s="223" t="s">
        <v>158</v>
      </c>
      <c r="BE12" s="213" t="str">
        <f>"PK:"</f>
        <v>PK:</v>
      </c>
      <c r="BF12" s="213"/>
      <c r="BG12" s="213" t="str">
        <f>""</f>
        <v/>
      </c>
      <c r="BH12" s="213" t="str">
        <f>""</f>
        <v/>
      </c>
      <c r="BI12" s="213" t="str">
        <f>""</f>
        <v/>
      </c>
      <c r="BJ12" s="213" t="str">
        <f>""</f>
        <v/>
      </c>
      <c r="BK12" s="213" t="str">
        <f>""</f>
        <v/>
      </c>
      <c r="BL12" s="213" t="str">
        <f>""</f>
        <v/>
      </c>
      <c r="BM12" s="208"/>
    </row>
    <row r="13" spans="1:65" s="228" customFormat="1" ht="15" customHeight="1">
      <c r="A13" s="224"/>
      <c r="B13" s="225"/>
      <c r="C13" s="225"/>
      <c r="D13" s="225"/>
      <c r="E13" s="225"/>
      <c r="F13" s="225"/>
      <c r="G13" s="225"/>
      <c r="H13" s="225"/>
      <c r="I13" s="366"/>
      <c r="J13" s="366"/>
      <c r="K13" s="366"/>
      <c r="L13" s="366"/>
      <c r="M13" s="366"/>
      <c r="N13" s="277"/>
      <c r="O13" s="366"/>
      <c r="P13" s="366"/>
      <c r="Q13" s="366"/>
      <c r="R13" s="366"/>
      <c r="S13" s="366"/>
      <c r="T13" s="277"/>
      <c r="U13" s="366"/>
      <c r="V13" s="366"/>
      <c r="W13" s="366"/>
      <c r="X13" s="366"/>
      <c r="Y13" s="366"/>
      <c r="Z13" s="226"/>
      <c r="AA13" s="222"/>
      <c r="AB13" s="227">
        <v>4</v>
      </c>
      <c r="AC13" s="222"/>
      <c r="AD13" s="404"/>
      <c r="AE13" s="392"/>
      <c r="AF13" s="394"/>
      <c r="AG13" s="193">
        <v>7</v>
      </c>
      <c r="AH13" s="222" t="s">
        <v>159</v>
      </c>
      <c r="AI13" s="202" t="s">
        <v>160</v>
      </c>
      <c r="AJ13" s="203"/>
      <c r="AK13" s="297" t="s">
        <v>210</v>
      </c>
      <c r="AL13" s="203" t="str">
        <f t="shared" si="0"/>
        <v>Fresado estabilizado con emulsión y cemento</v>
      </c>
      <c r="AM13" s="203"/>
      <c r="AN13" s="203"/>
      <c r="AO13" s="203" t="s">
        <v>161</v>
      </c>
      <c r="AP13" s="203" t="s">
        <v>162</v>
      </c>
      <c r="AQ13" s="203" t="s">
        <v>163</v>
      </c>
      <c r="AR13" s="203"/>
      <c r="AS13" s="203" t="str">
        <f t="shared" si="2"/>
        <v>Sub-base granular  tipo C</v>
      </c>
      <c r="AT13" s="202" t="str">
        <f t="shared" si="3"/>
        <v>Sub-base granular Tipo C</v>
      </c>
      <c r="AU13" s="203" t="str">
        <f t="shared" si="4"/>
        <v>Fresado estabilizado con emulsión y cemento</v>
      </c>
      <c r="AV13" s="203"/>
      <c r="AW13" s="203"/>
      <c r="AX13" s="203"/>
      <c r="AY13" s="203" t="str">
        <f t="shared" si="5"/>
        <v>Sub-base granular  tipo C</v>
      </c>
      <c r="AZ13" s="204" t="str">
        <f t="shared" si="6"/>
        <v>Arena natural</v>
      </c>
      <c r="BB13" s="205">
        <v>6</v>
      </c>
      <c r="BC13" s="213" t="str">
        <f>""</f>
        <v/>
      </c>
      <c r="BD13" s="213" t="str">
        <f>""</f>
        <v/>
      </c>
      <c r="BE13" s="228" t="str">
        <f>""</f>
        <v/>
      </c>
      <c r="BF13" s="223"/>
      <c r="BG13" s="213" t="str">
        <f>""</f>
        <v/>
      </c>
      <c r="BH13" s="213" t="str">
        <f>""</f>
        <v/>
      </c>
      <c r="BI13" s="213" t="str">
        <f>""</f>
        <v/>
      </c>
      <c r="BJ13" s="213" t="str">
        <f>""</f>
        <v/>
      </c>
      <c r="BK13" s="207" t="s">
        <v>165</v>
      </c>
      <c r="BL13" s="207" t="s">
        <v>165</v>
      </c>
      <c r="BM13" s="208"/>
    </row>
    <row r="14" spans="1:65" s="234" customFormat="1" ht="15" customHeight="1">
      <c r="A14" s="229"/>
      <c r="B14" s="406" t="s">
        <v>166</v>
      </c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230"/>
      <c r="AA14" s="231"/>
      <c r="AB14" s="221" t="s">
        <v>195</v>
      </c>
      <c r="AC14" s="232"/>
      <c r="AD14" s="404" t="s">
        <v>142</v>
      </c>
      <c r="AE14" s="392" t="s">
        <v>143</v>
      </c>
      <c r="AF14" s="394"/>
      <c r="AG14" s="185">
        <v>8</v>
      </c>
      <c r="AH14" s="222" t="s">
        <v>167</v>
      </c>
      <c r="AI14" s="202" t="s">
        <v>168</v>
      </c>
      <c r="AJ14" s="203"/>
      <c r="AK14" s="203"/>
      <c r="AL14" s="203" t="str">
        <f>+AR8</f>
        <v>MR-43</v>
      </c>
      <c r="AM14" s="203"/>
      <c r="AN14" s="203"/>
      <c r="AO14" s="233" t="s">
        <v>169</v>
      </c>
      <c r="AP14" s="203" t="s">
        <v>170</v>
      </c>
      <c r="AQ14" s="203"/>
      <c r="AR14" s="203"/>
      <c r="AS14" s="203" t="str">
        <f t="shared" si="2"/>
        <v>Remanente</v>
      </c>
      <c r="AT14" s="202" t="str">
        <f t="shared" si="3"/>
        <v>Piedra rajón</v>
      </c>
      <c r="AU14" s="203" t="str">
        <f t="shared" si="4"/>
        <v>MR-43</v>
      </c>
      <c r="AV14" s="203"/>
      <c r="AW14" s="203"/>
      <c r="AX14" s="203"/>
      <c r="AY14" s="203" t="str">
        <f t="shared" si="5"/>
        <v>Remanente</v>
      </c>
      <c r="AZ14" s="204" t="str">
        <f t="shared" si="6"/>
        <v>Arena de peña</v>
      </c>
      <c r="BB14" s="205">
        <v>7</v>
      </c>
      <c r="BC14" s="213" t="str">
        <f>""</f>
        <v/>
      </c>
      <c r="BD14" s="223" t="s">
        <v>171</v>
      </c>
      <c r="BE14" s="213" t="s">
        <v>164</v>
      </c>
      <c r="BF14" s="223"/>
      <c r="BG14" s="213" t="str">
        <f>""</f>
        <v/>
      </c>
      <c r="BH14" s="213" t="str">
        <f>""</f>
        <v/>
      </c>
      <c r="BI14" s="213" t="str">
        <f>""</f>
        <v/>
      </c>
      <c r="BJ14" s="213" t="str">
        <f>""</f>
        <v/>
      </c>
      <c r="BK14" s="207" t="s">
        <v>172</v>
      </c>
      <c r="BL14" s="207" t="s">
        <v>172</v>
      </c>
      <c r="BM14" s="208"/>
    </row>
    <row r="15" spans="1:65" s="234" customFormat="1" ht="15" customHeight="1">
      <c r="A15" s="205"/>
      <c r="B15" s="235"/>
      <c r="C15" s="235"/>
      <c r="D15" s="235"/>
      <c r="E15" s="235"/>
      <c r="F15" s="235"/>
      <c r="G15" s="235"/>
      <c r="H15" s="235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7"/>
      <c r="V15" s="237"/>
      <c r="W15" s="237"/>
      <c r="X15" s="237"/>
      <c r="Y15" s="237"/>
      <c r="Z15" s="230"/>
      <c r="AA15" s="238"/>
      <c r="AB15" s="227">
        <v>1</v>
      </c>
      <c r="AC15" s="238"/>
      <c r="AD15" s="404"/>
      <c r="AE15" s="392"/>
      <c r="AF15" s="394"/>
      <c r="AG15" s="212">
        <v>9</v>
      </c>
      <c r="AH15" s="222" t="s">
        <v>173</v>
      </c>
      <c r="AI15" s="202" t="s">
        <v>156</v>
      </c>
      <c r="AJ15" s="203"/>
      <c r="AK15" s="203"/>
      <c r="AL15" s="203" t="str">
        <f>+AR9</f>
        <v>3000 psi</v>
      </c>
      <c r="AM15" s="203"/>
      <c r="AN15" s="203"/>
      <c r="AO15" s="203" t="s">
        <v>174</v>
      </c>
      <c r="AP15" s="203" t="s">
        <v>175</v>
      </c>
      <c r="AQ15" s="203"/>
      <c r="AR15" s="203"/>
      <c r="AS15" s="203" t="str">
        <f t="shared" si="2"/>
        <v>Fresado</v>
      </c>
      <c r="AT15" s="202" t="str">
        <f t="shared" si="3"/>
        <v>Recebo común</v>
      </c>
      <c r="AU15" s="203" t="str">
        <f t="shared" si="4"/>
        <v>3000 psi</v>
      </c>
      <c r="AV15" s="203"/>
      <c r="AW15" s="203"/>
      <c r="AX15" s="203"/>
      <c r="AY15" s="203" t="str">
        <f t="shared" si="5"/>
        <v>Fresado</v>
      </c>
      <c r="AZ15" s="204" t="str">
        <f t="shared" si="6"/>
        <v>Agregados combinados MD-10</v>
      </c>
      <c r="BB15" s="205">
        <v>8</v>
      </c>
      <c r="BC15" s="213" t="str">
        <f>""</f>
        <v/>
      </c>
      <c r="BD15" s="213" t="str">
        <f>""</f>
        <v/>
      </c>
      <c r="BE15" s="213" t="str">
        <f>""</f>
        <v/>
      </c>
      <c r="BF15" s="233"/>
      <c r="BG15" s="213" t="str">
        <f>""</f>
        <v/>
      </c>
      <c r="BH15" s="213" t="str">
        <f>""</f>
        <v/>
      </c>
      <c r="BI15" s="213" t="str">
        <f>""</f>
        <v/>
      </c>
      <c r="BJ15" s="213" t="str">
        <f>""</f>
        <v/>
      </c>
      <c r="BK15" s="207" t="s">
        <v>157</v>
      </c>
      <c r="BL15" s="207" t="s">
        <v>157</v>
      </c>
      <c r="BM15" s="239"/>
    </row>
    <row r="16" spans="1:65" s="234" customFormat="1" ht="15" customHeight="1">
      <c r="A16" s="205"/>
      <c r="B16" s="402" t="str">
        <f t="shared" ref="B16:B20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402"/>
      <c r="D16" s="402"/>
      <c r="E16" s="402"/>
      <c r="F16" s="402"/>
      <c r="G16" s="402"/>
      <c r="H16" s="402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230"/>
      <c r="AA16" s="238"/>
      <c r="AB16" s="238"/>
      <c r="AC16" s="238"/>
      <c r="AD16" s="404"/>
      <c r="AE16" s="392"/>
      <c r="AF16" s="394"/>
      <c r="AG16" s="193">
        <v>10</v>
      </c>
      <c r="AH16" s="222" t="s">
        <v>176</v>
      </c>
      <c r="AI16" s="202" t="s">
        <v>177</v>
      </c>
      <c r="AJ16" s="203"/>
      <c r="AK16" s="203"/>
      <c r="AL16" s="203" t="str">
        <f>+AR10</f>
        <v>2500 psi</v>
      </c>
      <c r="AM16" s="203"/>
      <c r="AN16" s="203"/>
      <c r="AO16" s="203" t="s">
        <v>178</v>
      </c>
      <c r="AP16" s="203" t="s">
        <v>179</v>
      </c>
      <c r="AQ16" s="203"/>
      <c r="AR16" s="203"/>
      <c r="AS16" s="203" t="str">
        <f t="shared" si="2"/>
        <v>Base estabilizada con emulsión y cemento</v>
      </c>
      <c r="AT16" s="202" t="str">
        <f t="shared" si="3"/>
        <v>Material filtrante de 3"</v>
      </c>
      <c r="AU16" s="203" t="str">
        <f t="shared" si="4"/>
        <v>2500 psi</v>
      </c>
      <c r="AV16" s="203"/>
      <c r="AW16" s="203"/>
      <c r="AX16" s="203"/>
      <c r="AY16" s="203" t="str">
        <f t="shared" si="5"/>
        <v>Base estabilizada con emulsión y cemento</v>
      </c>
      <c r="AZ16" s="204" t="str">
        <f t="shared" si="6"/>
        <v>Agregados combinados MD-12</v>
      </c>
      <c r="BB16" s="240">
        <v>9</v>
      </c>
      <c r="BC16" s="241" t="str">
        <f>""</f>
        <v/>
      </c>
      <c r="BD16" s="241" t="str">
        <f>""</f>
        <v/>
      </c>
      <c r="BE16" s="241" t="str">
        <f>""</f>
        <v/>
      </c>
      <c r="BF16" s="241"/>
      <c r="BG16" s="241" t="str">
        <f>""</f>
        <v/>
      </c>
      <c r="BH16" s="241" t="str">
        <f>""</f>
        <v/>
      </c>
      <c r="BI16" s="241" t="str">
        <f>""</f>
        <v/>
      </c>
      <c r="BJ16" s="241" t="str">
        <f>""</f>
        <v/>
      </c>
      <c r="BK16" s="241" t="str">
        <f>""</f>
        <v/>
      </c>
      <c r="BL16" s="242"/>
      <c r="BM16" s="243"/>
    </row>
    <row r="17" spans="1:65" s="234" customFormat="1" ht="15" customHeight="1">
      <c r="A17" s="205"/>
      <c r="B17" s="402" t="str">
        <f t="shared" si="7"/>
        <v/>
      </c>
      <c r="C17" s="402"/>
      <c r="D17" s="402"/>
      <c r="E17" s="402"/>
      <c r="F17" s="402"/>
      <c r="G17" s="402"/>
      <c r="H17" s="402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230"/>
      <c r="AA17" s="238"/>
      <c r="AB17" s="238"/>
      <c r="AC17" s="238"/>
      <c r="AD17" s="403" t="s">
        <v>12</v>
      </c>
      <c r="AE17" s="391" t="s">
        <v>12</v>
      </c>
      <c r="AF17" s="394"/>
      <c r="AG17" s="242">
        <v>11</v>
      </c>
      <c r="AH17" s="242" t="s">
        <v>180</v>
      </c>
      <c r="AI17" s="202" t="s">
        <v>181</v>
      </c>
      <c r="AJ17" s="203"/>
      <c r="AK17" s="203"/>
      <c r="AL17" s="203"/>
      <c r="AM17" s="203"/>
      <c r="AN17" s="203"/>
      <c r="AO17" s="203" t="s">
        <v>182</v>
      </c>
      <c r="AP17" s="203" t="s">
        <v>183</v>
      </c>
      <c r="AQ17" s="203"/>
      <c r="AR17" s="203"/>
      <c r="AS17" s="203" t="str">
        <f t="shared" si="2"/>
        <v xml:space="preserve">70%SBG-A + 30% Fresado </v>
      </c>
      <c r="AT17" s="202" t="str">
        <f t="shared" si="3"/>
        <v>Material filtrante de 1"</v>
      </c>
      <c r="AU17" s="203" t="str">
        <f>+AK11</f>
        <v>MGCR Tipo 1</v>
      </c>
      <c r="AV17" s="203"/>
      <c r="AW17" s="203"/>
      <c r="AX17" s="203"/>
      <c r="AY17" s="203" t="str">
        <f t="shared" si="5"/>
        <v xml:space="preserve">70%SBG-A + 30% Fresado </v>
      </c>
      <c r="AZ17" s="204" t="str">
        <f t="shared" si="6"/>
        <v>Agregados combinados MGCR Tipo 1</v>
      </c>
      <c r="BK17" s="233"/>
      <c r="BL17" s="233"/>
      <c r="BM17" s="233"/>
    </row>
    <row r="18" spans="1:65" s="234" customFormat="1" ht="15" customHeight="1">
      <c r="A18" s="205"/>
      <c r="B18" s="402" t="str">
        <f t="shared" si="7"/>
        <v/>
      </c>
      <c r="C18" s="402"/>
      <c r="D18" s="402"/>
      <c r="E18" s="402"/>
      <c r="F18" s="402"/>
      <c r="G18" s="402"/>
      <c r="H18" s="402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230"/>
      <c r="AA18" s="238"/>
      <c r="AB18" s="238"/>
      <c r="AC18" s="238"/>
      <c r="AD18" s="404"/>
      <c r="AE18" s="392"/>
      <c r="AF18" s="394"/>
      <c r="AG18" s="244">
        <v>12</v>
      </c>
      <c r="AH18" s="238"/>
      <c r="AI18" s="205"/>
      <c r="AJ18" s="233"/>
      <c r="AK18" s="233"/>
      <c r="AL18" s="233"/>
      <c r="AM18" s="233"/>
      <c r="AN18" s="233"/>
      <c r="AO18" s="233"/>
      <c r="AP18" s="233"/>
      <c r="AQ18" s="233"/>
      <c r="AR18" s="233"/>
      <c r="AS18" s="203" t="str">
        <f>+AP14</f>
        <v>Piedra rajón</v>
      </c>
      <c r="AT18" s="202" t="str">
        <f>+AI14</f>
        <v>Remanente</v>
      </c>
      <c r="AU18" s="203" t="str">
        <f>+AK12</f>
        <v>MD 12 CTO 552-17 (ICEIN)</v>
      </c>
      <c r="AV18" s="203"/>
      <c r="AW18" s="203"/>
      <c r="AX18" s="203"/>
      <c r="AY18" s="203" t="str">
        <f t="shared" si="5"/>
        <v>Piedra rajón</v>
      </c>
      <c r="AZ18" s="204"/>
    </row>
    <row r="19" spans="1:65" s="234" customFormat="1" ht="15" customHeight="1">
      <c r="A19" s="205"/>
      <c r="B19" s="402" t="str">
        <f t="shared" si="7"/>
        <v/>
      </c>
      <c r="C19" s="402"/>
      <c r="D19" s="402"/>
      <c r="E19" s="402"/>
      <c r="F19" s="402"/>
      <c r="G19" s="402"/>
      <c r="H19" s="402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230"/>
      <c r="AA19" s="238"/>
      <c r="AB19" s="238"/>
      <c r="AC19" s="238"/>
      <c r="AD19" s="405"/>
      <c r="AE19" s="393"/>
      <c r="AF19" s="395"/>
      <c r="AG19" s="244">
        <v>13</v>
      </c>
      <c r="AH19" s="238"/>
      <c r="AI19" s="205"/>
      <c r="AJ19" s="233"/>
      <c r="AK19" s="233"/>
      <c r="AL19" s="233"/>
      <c r="AM19" s="233"/>
      <c r="AN19" s="233"/>
      <c r="AO19" s="233"/>
      <c r="AP19" s="233"/>
      <c r="AQ19" s="233"/>
      <c r="AR19" s="233"/>
      <c r="AS19" s="203" t="str">
        <f>+AP15</f>
        <v>Recebo común</v>
      </c>
      <c r="AT19" s="202" t="str">
        <f>+AI15</f>
        <v>Fresado</v>
      </c>
      <c r="AU19" s="203"/>
      <c r="AV19" s="203"/>
      <c r="AW19" s="203"/>
      <c r="AX19" s="203"/>
      <c r="AY19" s="203" t="str">
        <f t="shared" si="5"/>
        <v>Recebo común</v>
      </c>
      <c r="AZ19" s="204"/>
    </row>
    <row r="20" spans="1:65" s="234" customFormat="1" ht="15" customHeight="1">
      <c r="A20" s="205"/>
      <c r="B20" s="402" t="str">
        <f t="shared" si="7"/>
        <v/>
      </c>
      <c r="C20" s="402"/>
      <c r="D20" s="402"/>
      <c r="E20" s="402"/>
      <c r="F20" s="402"/>
      <c r="G20" s="402"/>
      <c r="H20" s="402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230"/>
      <c r="AA20" s="238"/>
      <c r="AB20" s="238"/>
      <c r="AC20" s="238"/>
      <c r="AD20" s="232"/>
      <c r="AE20" s="232"/>
      <c r="AF20" s="232"/>
      <c r="AG20" s="244">
        <v>14</v>
      </c>
      <c r="AH20" s="238"/>
      <c r="AI20" s="205"/>
      <c r="AJ20" s="233"/>
      <c r="AK20" s="233"/>
      <c r="AL20" s="233"/>
      <c r="AM20" s="233"/>
      <c r="AN20" s="233"/>
      <c r="AO20" s="233"/>
      <c r="AP20" s="233"/>
      <c r="AQ20" s="233"/>
      <c r="AR20" s="233"/>
      <c r="AS20" s="203" t="str">
        <f>+AP16</f>
        <v>Material filtrante de 3"</v>
      </c>
      <c r="AT20" s="202" t="str">
        <f>+AI16</f>
        <v>Base estabilizada con emulsión y cemento</v>
      </c>
      <c r="AU20" s="203"/>
      <c r="AV20" s="203"/>
      <c r="AW20" s="203"/>
      <c r="AX20" s="203"/>
      <c r="AY20" s="203" t="str">
        <f t="shared" si="5"/>
        <v>Material filtrante de 3"</v>
      </c>
      <c r="AZ20" s="204"/>
    </row>
    <row r="21" spans="1:65" s="234" customFormat="1" ht="15" customHeight="1">
      <c r="A21" s="205"/>
      <c r="B21" s="360"/>
      <c r="C21" s="360"/>
      <c r="D21" s="360"/>
      <c r="E21" s="360"/>
      <c r="F21" s="360"/>
      <c r="G21" s="360"/>
      <c r="H21" s="360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230"/>
      <c r="AA21" s="238"/>
      <c r="AB21" s="238"/>
      <c r="AC21" s="238"/>
      <c r="AD21" s="409" t="str">
        <f>+A40</f>
        <v>Aprobó</v>
      </c>
      <c r="AE21" s="410"/>
      <c r="AF21" s="411"/>
      <c r="AG21" s="244">
        <v>15</v>
      </c>
      <c r="AH21" s="238"/>
      <c r="AI21" s="205"/>
      <c r="AJ21" s="233"/>
      <c r="AK21" s="233"/>
      <c r="AL21" s="233"/>
      <c r="AM21" s="233"/>
      <c r="AN21" s="233"/>
      <c r="AO21" s="233"/>
      <c r="AP21" s="233"/>
      <c r="AQ21" s="233"/>
      <c r="AR21" s="233"/>
      <c r="AS21" s="203" t="str">
        <f>+AP17</f>
        <v>Material filtrante de 1"</v>
      </c>
      <c r="AT21" s="202" t="str">
        <f>+AI17</f>
        <v xml:space="preserve">70%SBG-A + 30% Fresado </v>
      </c>
      <c r="AU21" s="203"/>
      <c r="AV21" s="203"/>
      <c r="AW21" s="203"/>
      <c r="AX21" s="203"/>
      <c r="AY21" s="203" t="str">
        <f t="shared" si="5"/>
        <v>Material filtrante de 1"</v>
      </c>
      <c r="AZ21" s="204"/>
    </row>
    <row r="22" spans="1:65" s="234" customFormat="1" ht="15" customHeight="1">
      <c r="A22" s="205"/>
      <c r="B22" s="402" t="str">
        <f>IF($T$7="","",IF($AA$7=$AH$7,BC13,IF($AA$7=$AH$8,BD13,IF($AA$7=$AH$9,BE13,IF($AA$7=$AH$10,BF13,IF($AA$7=$AH$11,BG13,IF($AA$7=$AH$12,BH13,IF($AA$7=$AH$13,BI13,IF($AA$7=$AH$14,BJ13,IF($AA$7=$AH$15,BK13,IF($AA$7=$AH$16,BL13,IF($AA$7=$AH$17,BM13,""))))))))))))</f>
        <v/>
      </c>
      <c r="C22" s="402"/>
      <c r="D22" s="402"/>
      <c r="E22" s="402"/>
      <c r="F22" s="402"/>
      <c r="G22" s="402"/>
      <c r="H22" s="402"/>
      <c r="I22" s="364" t="str">
        <f>IF(AB15="","","Capa 1")</f>
        <v>Capa 1</v>
      </c>
      <c r="J22" s="364"/>
      <c r="K22" s="185"/>
      <c r="L22" s="185"/>
      <c r="M22" s="185"/>
      <c r="N22" s="319"/>
      <c r="O22" s="368" t="str">
        <f>IF(AB15="","",IF(OR(AB15=2,AB15=3),"Capa 2",""))</f>
        <v/>
      </c>
      <c r="P22" s="368"/>
      <c r="Q22" s="185"/>
      <c r="R22" s="185"/>
      <c r="S22" s="319"/>
      <c r="T22" s="319"/>
      <c r="U22" s="364" t="str">
        <f>IF(AB15="","",IF(AB15=3,"Capa 3",""))</f>
        <v/>
      </c>
      <c r="V22" s="364"/>
      <c r="W22" s="185"/>
      <c r="X22" s="185"/>
      <c r="Y22" s="185"/>
      <c r="Z22" s="230"/>
      <c r="AA22" s="238"/>
      <c r="AB22" s="238"/>
      <c r="AC22" s="238"/>
      <c r="AD22" s="190" t="s">
        <v>97</v>
      </c>
      <c r="AE22" s="191" t="s">
        <v>98</v>
      </c>
      <c r="AF22" s="192" t="s">
        <v>8</v>
      </c>
      <c r="AG22" s="244">
        <v>16</v>
      </c>
      <c r="AH22" s="238"/>
      <c r="AI22" s="205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 t="str">
        <f>+AO8</f>
        <v>Grava 1"</v>
      </c>
      <c r="AT22" s="205"/>
      <c r="AU22" s="233"/>
      <c r="AV22" s="233"/>
      <c r="AW22" s="233"/>
      <c r="AX22" s="233"/>
      <c r="AY22" s="203" t="str">
        <f t="shared" si="5"/>
        <v>Grava 1"</v>
      </c>
      <c r="AZ22" s="204"/>
    </row>
    <row r="23" spans="1:65" s="234" customFormat="1" ht="36" customHeight="1">
      <c r="A23" s="205"/>
      <c r="B23" s="402" t="str">
        <f>IF($T$7="","",IF($AA$7=$AH$7,BC14,IF($AA$7=$AH$8,BD14,IF($AA$7=$AH$9,BE14,IF($AA$7=$AH$10,BF14,IF($AA$7=$AH$11,BG14,IF($AA$7=$AH$12,BH14,IF($AA$7=$AH$13,BI14,IF($AA$7=$AH$14,BJ14,IF($AA$7=$AH$15,BK14,IF($AA$7=$AH$16,BL14,IF($AA$7=$AH$17,BM14,""))))))))))))</f>
        <v/>
      </c>
      <c r="C23" s="402"/>
      <c r="D23" s="402"/>
      <c r="E23" s="402"/>
      <c r="F23" s="402"/>
      <c r="G23" s="402"/>
      <c r="H23" s="402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320"/>
      <c r="AA23" s="238"/>
      <c r="AB23" s="238"/>
      <c r="AC23" s="238"/>
      <c r="AD23" s="404" t="s">
        <v>184</v>
      </c>
      <c r="AE23" s="392" t="s">
        <v>185</v>
      </c>
      <c r="AF23" s="394"/>
      <c r="AG23" s="238"/>
      <c r="AH23" s="238"/>
      <c r="AI23" s="205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 t="str">
        <f t="shared" ref="AS23:AS31" si="8">+AO9</f>
        <v>Grava ¾"</v>
      </c>
      <c r="AT23" s="205"/>
      <c r="AU23" s="233"/>
      <c r="AV23" s="233"/>
      <c r="AW23" s="233"/>
      <c r="AX23" s="233"/>
      <c r="AY23" s="203" t="str">
        <f t="shared" si="5"/>
        <v>Grava ¾"</v>
      </c>
      <c r="AZ23" s="204"/>
    </row>
    <row r="24" spans="1:65" s="234" customFormat="1" ht="15" customHeight="1">
      <c r="A24" s="205"/>
      <c r="B24" s="402" t="str">
        <f>IF($T$7="","",IF($AA$7=$AH$7,BC15,IF($AA$7=$AH$8,BD15,IF($AA$7=$AH$9,BE15,IF($AA$7=$AH$10,BF15,IF($AA$7=$AH$11,BG15,IF($AA$7=$AH$12,BH15,IF($AA$7=$AH$13,BI15,IF($AA$7=$AH$14,BJ15,IF($AA$7=$AH$15,BK15,IF($AA$7=$AH$16,BL15,IF($AA$7=$AH$17,BM15,""))))))))))))</f>
        <v/>
      </c>
      <c r="C24" s="402"/>
      <c r="D24" s="402"/>
      <c r="E24" s="402"/>
      <c r="F24" s="402"/>
      <c r="G24" s="402"/>
      <c r="H24" s="402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230"/>
      <c r="AA24" s="238"/>
      <c r="AB24" s="238"/>
      <c r="AC24" s="238"/>
      <c r="AD24" s="404"/>
      <c r="AE24" s="392"/>
      <c r="AF24" s="394"/>
      <c r="AG24" s="238"/>
      <c r="AH24" s="238"/>
      <c r="AI24" s="205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 t="str">
        <f t="shared" si="8"/>
        <v>Grava ½"</v>
      </c>
      <c r="AT24" s="205"/>
      <c r="AU24" s="233"/>
      <c r="AV24" s="233"/>
      <c r="AW24" s="233"/>
      <c r="AX24" s="233"/>
      <c r="AY24" s="203" t="str">
        <f t="shared" si="5"/>
        <v>Grava ½"</v>
      </c>
      <c r="AZ24" s="204"/>
    </row>
    <row r="25" spans="1:65" s="234" customFormat="1" ht="15" customHeight="1">
      <c r="A25" s="205"/>
      <c r="B25" s="402" t="str">
        <f>IF($T$7="","",IF($AA$7=$AH$7,BC16,IF($AA$7=$AH$8,BD16,IF($AA$7=$AH$9,BE16,IF($AA$7=$AH$10,BF16,IF($AA$7=$AH$11,BG16,IF($AA$7=$AH$12,BH16,IF($AA$7=$AH$13,BI16,IF($AA$7=$AH$14,BJ16,IF($AA$7=$AH$15,BK16,IF($AA$7=$AH$16,BL16,IF($AA$7=$AH$17,BM16,""))))))))))))</f>
        <v/>
      </c>
      <c r="C25" s="402"/>
      <c r="D25" s="402"/>
      <c r="E25" s="402"/>
      <c r="F25" s="402"/>
      <c r="G25" s="402"/>
      <c r="H25" s="402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230"/>
      <c r="AA25" s="212"/>
      <c r="AB25" s="212"/>
      <c r="AC25" s="212"/>
      <c r="AD25" s="404"/>
      <c r="AE25" s="392"/>
      <c r="AF25" s="394"/>
      <c r="AG25" s="212"/>
      <c r="AI25" s="205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 t="str">
        <f t="shared" si="8"/>
        <v>Arena triturada de rio</v>
      </c>
      <c r="AT25" s="205"/>
      <c r="AU25" s="233"/>
      <c r="AV25" s="233"/>
      <c r="AW25" s="233"/>
      <c r="AX25" s="233"/>
      <c r="AY25" s="203" t="str">
        <f t="shared" si="5"/>
        <v>Arena triturada de rio</v>
      </c>
      <c r="AZ25" s="204"/>
    </row>
    <row r="26" spans="1:65" s="234" customFormat="1" ht="15" customHeight="1">
      <c r="A26" s="205"/>
      <c r="B26" s="235" t="s">
        <v>0</v>
      </c>
      <c r="C26" s="235"/>
      <c r="D26" s="235"/>
      <c r="E26" s="235"/>
      <c r="F26" s="235"/>
      <c r="G26" s="235"/>
      <c r="H26" s="235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210"/>
      <c r="AA26" s="212"/>
      <c r="AB26" s="212"/>
      <c r="AC26" s="212"/>
      <c r="AD26" s="404" t="s">
        <v>186</v>
      </c>
      <c r="AE26" s="392" t="s">
        <v>187</v>
      </c>
      <c r="AF26" s="394"/>
      <c r="AG26" s="212"/>
      <c r="AI26" s="205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 t="str">
        <f t="shared" si="8"/>
        <v>Arena triturada de cantera</v>
      </c>
      <c r="AT26" s="205"/>
      <c r="AU26" s="233"/>
      <c r="AV26" s="233"/>
      <c r="AW26" s="233"/>
      <c r="AX26" s="233"/>
      <c r="AY26" s="203" t="str">
        <f t="shared" si="5"/>
        <v>Arena triturada de cantera</v>
      </c>
      <c r="AZ26" s="204"/>
    </row>
    <row r="27" spans="1:65" s="234" customFormat="1" ht="15" customHeight="1">
      <c r="A27" s="205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185"/>
      <c r="U27" s="185"/>
      <c r="V27" s="185"/>
      <c r="W27" s="185"/>
      <c r="X27" s="185"/>
      <c r="Y27" s="185"/>
      <c r="Z27" s="210"/>
      <c r="AA27" s="212"/>
      <c r="AB27" s="212"/>
      <c r="AC27" s="212"/>
      <c r="AD27" s="404"/>
      <c r="AE27" s="392"/>
      <c r="AF27" s="394"/>
      <c r="AG27" s="212"/>
      <c r="AI27" s="205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 t="str">
        <f t="shared" si="8"/>
        <v>Arena natural</v>
      </c>
      <c r="AT27" s="205"/>
      <c r="AU27" s="233"/>
      <c r="AV27" s="233"/>
      <c r="AW27" s="233"/>
      <c r="AX27" s="233"/>
      <c r="AY27" s="203" t="str">
        <f t="shared" si="5"/>
        <v>Arena natural</v>
      </c>
      <c r="AZ27" s="204"/>
    </row>
    <row r="28" spans="1:65" s="234" customFormat="1" ht="15" customHeight="1">
      <c r="A28" s="205"/>
      <c r="B28" s="235" t="s">
        <v>188</v>
      </c>
      <c r="C28" s="235"/>
      <c r="D28" s="235"/>
      <c r="E28" s="235"/>
      <c r="F28" s="235"/>
      <c r="G28" s="235"/>
      <c r="H28" s="235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210"/>
      <c r="AA28" s="212"/>
      <c r="AB28" s="212"/>
      <c r="AC28" s="212"/>
      <c r="AD28" s="404"/>
      <c r="AE28" s="392"/>
      <c r="AF28" s="394"/>
      <c r="AG28" s="212"/>
      <c r="AI28" s="205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 t="str">
        <f t="shared" si="8"/>
        <v>Arena de peña</v>
      </c>
      <c r="AT28" s="205"/>
      <c r="AU28" s="233"/>
      <c r="AV28" s="233"/>
      <c r="AW28" s="233"/>
      <c r="AX28" s="233"/>
      <c r="AY28" s="203" t="str">
        <f t="shared" si="5"/>
        <v>Arena de peña</v>
      </c>
      <c r="AZ28" s="204"/>
    </row>
    <row r="29" spans="1:65" s="234" customFormat="1" ht="15" customHeight="1">
      <c r="A29" s="205"/>
      <c r="B29" s="235" t="s">
        <v>189</v>
      </c>
      <c r="C29" s="235"/>
      <c r="D29" s="235"/>
      <c r="E29" s="235"/>
      <c r="F29" s="235"/>
      <c r="G29" s="235"/>
      <c r="H29" s="235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210"/>
      <c r="AA29" s="212"/>
      <c r="AB29" s="212"/>
      <c r="AC29" s="212"/>
      <c r="AD29" s="403" t="s">
        <v>12</v>
      </c>
      <c r="AE29" s="391" t="s">
        <v>12</v>
      </c>
      <c r="AF29" s="394"/>
      <c r="AG29" s="212"/>
      <c r="AI29" s="205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 t="str">
        <f t="shared" si="8"/>
        <v>Agregados combinados MD-10</v>
      </c>
      <c r="AT29" s="205"/>
      <c r="AU29" s="233"/>
      <c r="AV29" s="233"/>
      <c r="AW29" s="233"/>
      <c r="AX29" s="233"/>
      <c r="AY29" s="203" t="str">
        <f t="shared" si="5"/>
        <v>Agregados combinados MD-10</v>
      </c>
      <c r="AZ29" s="204"/>
    </row>
    <row r="30" spans="1:65" s="234" customFormat="1" ht="15" customHeight="1">
      <c r="A30" s="205"/>
      <c r="B30" s="235" t="s">
        <v>190</v>
      </c>
      <c r="C30" s="235"/>
      <c r="D30" s="235"/>
      <c r="E30" s="235"/>
      <c r="F30" s="235"/>
      <c r="G30" s="235"/>
      <c r="H30" s="235"/>
      <c r="I30" s="390" t="str">
        <f>+IF(AB10="","",AB10)</f>
        <v/>
      </c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210"/>
      <c r="AA30" s="212"/>
      <c r="AB30" s="212"/>
      <c r="AC30" s="212"/>
      <c r="AD30" s="404"/>
      <c r="AE30" s="392"/>
      <c r="AF30" s="394"/>
      <c r="AG30" s="212"/>
      <c r="AH30" s="212"/>
      <c r="AI30" s="205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 t="str">
        <f t="shared" si="8"/>
        <v>Agregados combinados MD-12</v>
      </c>
      <c r="AT30" s="205"/>
      <c r="AU30" s="233"/>
      <c r="AV30" s="233"/>
      <c r="AW30" s="233"/>
      <c r="AX30" s="233"/>
      <c r="AY30" s="203" t="str">
        <f t="shared" si="5"/>
        <v>Agregados combinados MD-12</v>
      </c>
      <c r="AZ30" s="204"/>
    </row>
    <row r="31" spans="1:65" s="234" customFormat="1" ht="15" customHeight="1">
      <c r="A31" s="205"/>
      <c r="B31" s="235"/>
      <c r="C31" s="235"/>
      <c r="D31" s="235"/>
      <c r="E31" s="235"/>
      <c r="F31" s="235"/>
      <c r="G31" s="235"/>
      <c r="H31" s="235"/>
      <c r="I31" s="24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46"/>
      <c r="AA31" s="233"/>
      <c r="AB31" s="233"/>
      <c r="AC31" s="233"/>
      <c r="AD31" s="405"/>
      <c r="AE31" s="393"/>
      <c r="AF31" s="395"/>
      <c r="AG31" s="233"/>
      <c r="AH31" s="233"/>
      <c r="AI31" s="205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 t="str">
        <f t="shared" si="8"/>
        <v>Agregados combinados MGCR Tipo 1</v>
      </c>
      <c r="AT31" s="205"/>
      <c r="AU31" s="233"/>
      <c r="AV31" s="233"/>
      <c r="AW31" s="233"/>
      <c r="AX31" s="233"/>
      <c r="AY31" s="203" t="str">
        <f t="shared" si="5"/>
        <v>Agregados combinados MGCR Tipo 1</v>
      </c>
      <c r="AZ31" s="204"/>
    </row>
    <row r="32" spans="1:65" s="234" customFormat="1" ht="15" customHeight="1">
      <c r="A32" s="247"/>
      <c r="B32" s="248" t="s">
        <v>191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9"/>
      <c r="AA32" s="233"/>
      <c r="AB32" s="233"/>
      <c r="AC32" s="233"/>
      <c r="AD32" s="238"/>
      <c r="AE32" s="238"/>
      <c r="AF32" s="238"/>
      <c r="AG32" s="233"/>
      <c r="AH32" s="233"/>
      <c r="AI32" s="205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 t="str">
        <f>+AJ8</f>
        <v>Ver perfil estratigráfico del suelo INV E-101 y 102-13</v>
      </c>
      <c r="AT32" s="205"/>
      <c r="AU32" s="233"/>
      <c r="AV32" s="233"/>
      <c r="AW32" s="233"/>
      <c r="AX32" s="233"/>
      <c r="AY32" s="203" t="str">
        <f t="shared" si="5"/>
        <v>Ver perfil estratigráfico del suelo INV E-101 y 102-13</v>
      </c>
      <c r="AZ32" s="204"/>
    </row>
    <row r="33" spans="1:52" s="234" customFormat="1" ht="15" customHeight="1">
      <c r="A33" s="251"/>
      <c r="B33" s="389" t="s">
        <v>192</v>
      </c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252"/>
      <c r="AA33" s="253"/>
      <c r="AB33" s="253"/>
      <c r="AC33" s="253"/>
      <c r="AD33" s="386" t="e">
        <f>+AD6</f>
        <v>#REF!</v>
      </c>
      <c r="AE33" s="387"/>
      <c r="AF33" s="388"/>
      <c r="AG33" s="253"/>
      <c r="AH33" s="253"/>
      <c r="AI33" s="205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 t="str">
        <f>+AK11</f>
        <v>MGCR Tipo 1</v>
      </c>
      <c r="AT33" s="205"/>
      <c r="AU33" s="233"/>
      <c r="AV33" s="233"/>
      <c r="AW33" s="233"/>
      <c r="AX33" s="233"/>
      <c r="AY33" s="203" t="str">
        <f t="shared" si="5"/>
        <v>MGCR Tipo 1</v>
      </c>
      <c r="AZ33" s="204"/>
    </row>
    <row r="34" spans="1:52" s="234" customFormat="1" ht="15" customHeight="1">
      <c r="A34" s="251"/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252"/>
      <c r="AA34" s="253"/>
      <c r="AB34" s="253"/>
      <c r="AC34" s="253"/>
      <c r="AD34" s="249" t="s">
        <v>97</v>
      </c>
      <c r="AE34" s="250" t="s">
        <v>98</v>
      </c>
      <c r="AF34" s="388"/>
      <c r="AG34" s="253"/>
      <c r="AH34" s="253"/>
      <c r="AI34" s="205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 t="str">
        <f>+AK12</f>
        <v>MD 12 CTO 552-17 (ICEIN)</v>
      </c>
      <c r="AT34" s="205"/>
      <c r="AU34" s="233"/>
      <c r="AV34" s="233"/>
      <c r="AW34" s="233"/>
      <c r="AX34" s="233"/>
      <c r="AY34" s="203" t="str">
        <f t="shared" si="5"/>
        <v>MD 12 CTO 552-17 (ICEIN)</v>
      </c>
      <c r="AZ34" s="204"/>
    </row>
    <row r="35" spans="1:52" s="234" customFormat="1" ht="15" customHeight="1">
      <c r="A35" s="251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252"/>
      <c r="AA35" s="253"/>
      <c r="AB35" s="253"/>
      <c r="AC35" s="253"/>
      <c r="AD35" s="229" t="str">
        <f>+AD8</f>
        <v>Juan Camilo Váquiro</v>
      </c>
      <c r="AE35" s="246" t="s">
        <v>101</v>
      </c>
      <c r="AF35" s="388"/>
      <c r="AG35" s="253"/>
      <c r="AH35" s="253"/>
      <c r="AI35" s="205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 t="str">
        <f>+AL8</f>
        <v>MD-10</v>
      </c>
      <c r="AT35" s="205"/>
      <c r="AU35" s="233"/>
      <c r="AV35" s="233"/>
      <c r="AW35" s="233"/>
      <c r="AX35" s="233"/>
      <c r="AY35" s="203" t="str">
        <f t="shared" si="5"/>
        <v>MD-10</v>
      </c>
      <c r="AZ35" s="204"/>
    </row>
    <row r="36" spans="1:52" s="234" customFormat="1" ht="15" customHeight="1">
      <c r="A36" s="251"/>
      <c r="B36" s="389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252"/>
      <c r="AA36" s="253"/>
      <c r="AB36" s="253"/>
      <c r="AC36" s="253"/>
      <c r="AD36" s="229" t="str">
        <f>+AD11</f>
        <v>Karen Flórez Barón</v>
      </c>
      <c r="AE36" s="246" t="str">
        <f>+AE11</f>
        <v>Auxiliar de Acreditación</v>
      </c>
      <c r="AF36" s="388"/>
      <c r="AG36" s="253"/>
      <c r="AH36" s="253"/>
      <c r="AI36" s="205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 t="str">
        <f t="shared" ref="AS36:AS43" si="9">+AL9</f>
        <v>MD-12</v>
      </c>
      <c r="AT36" s="205"/>
      <c r="AU36" s="233"/>
      <c r="AV36" s="233"/>
      <c r="AW36" s="233"/>
      <c r="AX36" s="233"/>
      <c r="AY36" s="203" t="str">
        <f t="shared" si="5"/>
        <v>MD-12</v>
      </c>
      <c r="AZ36" s="204"/>
    </row>
    <row r="37" spans="1:52" s="234" customFormat="1" ht="15" customHeight="1">
      <c r="A37" s="251"/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  <c r="X37" s="389"/>
      <c r="Y37" s="389"/>
      <c r="Z37" s="252"/>
      <c r="AA37" s="253"/>
      <c r="AB37" s="253"/>
      <c r="AC37" s="253"/>
      <c r="AD37" s="229" t="s">
        <v>142</v>
      </c>
      <c r="AE37" s="246" t="s">
        <v>143</v>
      </c>
      <c r="AF37" s="388"/>
      <c r="AG37" s="253"/>
      <c r="AH37" s="253"/>
      <c r="AI37" s="205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 t="str">
        <f t="shared" si="9"/>
        <v>MGCR Tipo 1</v>
      </c>
      <c r="AT37" s="205"/>
      <c r="AU37" s="233"/>
      <c r="AV37" s="233"/>
      <c r="AW37" s="233"/>
      <c r="AX37" s="233"/>
      <c r="AY37" s="203" t="str">
        <f t="shared" si="5"/>
        <v>MGCR Tipo 1</v>
      </c>
      <c r="AZ37" s="204"/>
    </row>
    <row r="38" spans="1:52" s="234" customFormat="1" ht="15" customHeight="1">
      <c r="A38" s="251"/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252"/>
      <c r="AA38" s="253"/>
      <c r="AB38" s="253"/>
      <c r="AC38" s="253"/>
      <c r="AD38" s="254" t="s">
        <v>12</v>
      </c>
      <c r="AE38" s="255" t="s">
        <v>12</v>
      </c>
      <c r="AF38" s="388"/>
      <c r="AG38" s="253"/>
      <c r="AH38" s="253"/>
      <c r="AI38" s="205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 t="str">
        <f t="shared" si="9"/>
        <v>Pavimento asfaltico reciclado MBR</v>
      </c>
      <c r="AT38" s="205"/>
      <c r="AU38" s="233"/>
      <c r="AV38" s="233"/>
      <c r="AW38" s="233"/>
      <c r="AX38" s="233"/>
      <c r="AY38" s="203" t="str">
        <f t="shared" si="5"/>
        <v>Pavimento asfaltico reciclado MBR</v>
      </c>
      <c r="AZ38" s="204"/>
    </row>
    <row r="39" spans="1:52" s="234" customFormat="1" ht="1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8"/>
      <c r="AA39" s="259"/>
      <c r="AB39" s="259"/>
      <c r="AC39" s="259"/>
      <c r="AD39" s="386" t="str">
        <f>+AD21</f>
        <v>Aprobó</v>
      </c>
      <c r="AE39" s="387"/>
      <c r="AF39" s="388"/>
      <c r="AG39" s="259"/>
      <c r="AH39" s="259"/>
      <c r="AI39" s="205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 t="str">
        <f t="shared" si="9"/>
        <v>Fresado</v>
      </c>
      <c r="AT39" s="205"/>
      <c r="AU39" s="233"/>
      <c r="AV39" s="233"/>
      <c r="AW39" s="233"/>
      <c r="AX39" s="233"/>
      <c r="AY39" s="203" t="str">
        <f t="shared" si="5"/>
        <v>Fresado</v>
      </c>
      <c r="AZ39" s="204"/>
    </row>
    <row r="40" spans="1:52" s="234" customFormat="1" ht="15" customHeight="1">
      <c r="A40" s="396" t="s">
        <v>13</v>
      </c>
      <c r="B40" s="397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8"/>
      <c r="AA40" s="233"/>
      <c r="AB40" s="261"/>
      <c r="AC40" s="261"/>
      <c r="AD40" s="229" t="str">
        <f>+AD23</f>
        <v>Cindy Nathaly Sastoque G</v>
      </c>
      <c r="AE40" s="246" t="str">
        <f>+AE23</f>
        <v>Coordinador Técnico</v>
      </c>
      <c r="AF40" s="388"/>
      <c r="AG40" s="261"/>
      <c r="AH40" s="261"/>
      <c r="AI40" s="205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 t="str">
        <f t="shared" si="9"/>
        <v>Fresado estabilizado con emulsión y cemento</v>
      </c>
      <c r="AT40" s="205"/>
      <c r="AU40" s="233"/>
      <c r="AV40" s="233"/>
      <c r="AW40" s="233"/>
      <c r="AX40" s="233"/>
      <c r="AY40" s="203" t="str">
        <f t="shared" si="5"/>
        <v>Fresado estabilizado con emulsión y cemento</v>
      </c>
      <c r="AZ40" s="204"/>
    </row>
    <row r="41" spans="1:52" s="262" customFormat="1" ht="15" customHeight="1">
      <c r="A41" s="371"/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3"/>
      <c r="AA41" s="233"/>
      <c r="AB41" s="261"/>
      <c r="AC41" s="261"/>
      <c r="AD41" s="229" t="s">
        <v>186</v>
      </c>
      <c r="AE41" s="246" t="str">
        <f>+AE26</f>
        <v>Líder Operativo</v>
      </c>
      <c r="AF41" s="233"/>
      <c r="AG41" s="261"/>
      <c r="AH41" s="261"/>
      <c r="AI41" s="224"/>
      <c r="AJ41" s="222"/>
      <c r="AK41" s="222"/>
      <c r="AL41" s="222"/>
      <c r="AM41" s="222"/>
      <c r="AN41" s="222"/>
      <c r="AO41" s="222"/>
      <c r="AP41" s="222"/>
      <c r="AQ41" s="222"/>
      <c r="AR41" s="222"/>
      <c r="AS41" s="233" t="str">
        <f t="shared" si="9"/>
        <v>MR-43</v>
      </c>
      <c r="AT41" s="205"/>
      <c r="AU41" s="233"/>
      <c r="AV41" s="233"/>
      <c r="AW41" s="233"/>
      <c r="AX41" s="233"/>
      <c r="AY41" s="203" t="str">
        <f t="shared" si="5"/>
        <v>MR-43</v>
      </c>
      <c r="AZ41" s="204"/>
    </row>
    <row r="42" spans="1:52" s="262" customFormat="1" ht="15" customHeight="1">
      <c r="A42" s="371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3"/>
      <c r="AA42" s="260"/>
      <c r="AB42" s="260"/>
      <c r="AC42" s="260"/>
      <c r="AD42" s="254" t="s">
        <v>12</v>
      </c>
      <c r="AE42" s="255" t="s">
        <v>12</v>
      </c>
      <c r="AF42" s="253"/>
      <c r="AG42" s="260"/>
      <c r="AH42" s="260"/>
      <c r="AI42" s="224"/>
      <c r="AJ42" s="222"/>
      <c r="AK42" s="222"/>
      <c r="AL42" s="222"/>
      <c r="AM42" s="222"/>
      <c r="AN42" s="222"/>
      <c r="AO42" s="222"/>
      <c r="AP42" s="222"/>
      <c r="AQ42" s="222"/>
      <c r="AR42" s="222"/>
      <c r="AS42" s="233" t="str">
        <f t="shared" si="9"/>
        <v>3000 psi</v>
      </c>
      <c r="AT42" s="205"/>
      <c r="AU42" s="233"/>
      <c r="AV42" s="233"/>
      <c r="AW42" s="233"/>
      <c r="AX42" s="233"/>
      <c r="AY42" s="203" t="str">
        <f t="shared" si="5"/>
        <v>3000 psi</v>
      </c>
      <c r="AZ42" s="204"/>
    </row>
    <row r="43" spans="1:52" s="262" customFormat="1" ht="15" customHeight="1">
      <c r="A43" s="374"/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6"/>
      <c r="AA43" s="263"/>
      <c r="AB43" s="264"/>
      <c r="AC43" s="264"/>
      <c r="AD43" s="253"/>
      <c r="AE43" s="253"/>
      <c r="AF43" s="253"/>
      <c r="AG43" s="264"/>
      <c r="AH43" s="264"/>
      <c r="AI43" s="224"/>
      <c r="AJ43" s="222"/>
      <c r="AK43" s="222"/>
      <c r="AL43" s="222"/>
      <c r="AM43" s="222"/>
      <c r="AN43" s="222"/>
      <c r="AO43" s="222"/>
      <c r="AP43" s="222"/>
      <c r="AQ43" s="222"/>
      <c r="AR43" s="222"/>
      <c r="AS43" s="233" t="str">
        <f t="shared" si="9"/>
        <v>2500 psi</v>
      </c>
      <c r="AT43" s="205"/>
      <c r="AU43" s="233"/>
      <c r="AV43" s="233"/>
      <c r="AW43" s="233"/>
      <c r="AX43" s="233"/>
      <c r="AY43" s="203" t="str">
        <f t="shared" si="5"/>
        <v>2500 psi</v>
      </c>
      <c r="AZ43" s="204"/>
    </row>
    <row r="44" spans="1:52" s="262" customFormat="1" ht="15" customHeight="1">
      <c r="A44" s="377" t="s">
        <v>184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9"/>
      <c r="AA44" s="265"/>
      <c r="AB44" s="266"/>
      <c r="AC44" s="266"/>
      <c r="AD44" s="253"/>
      <c r="AE44" s="253"/>
      <c r="AF44" s="253"/>
      <c r="AG44" s="266"/>
      <c r="AH44" s="266"/>
      <c r="AI44" s="224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 t="str">
        <f>+AM8</f>
        <v>Cemento asfaltico CA-14</v>
      </c>
      <c r="AT44" s="224"/>
      <c r="AU44" s="222"/>
      <c r="AV44" s="222"/>
      <c r="AW44" s="222"/>
      <c r="AX44" s="222"/>
      <c r="AY44" s="203" t="str">
        <f t="shared" si="5"/>
        <v>Cemento asfaltico CA-14</v>
      </c>
      <c r="AZ44" s="204"/>
    </row>
    <row r="45" spans="1:52" s="269" customFormat="1" ht="15" customHeight="1">
      <c r="A45" s="380" t="str">
        <f>IF(A44="","",VLOOKUP(A44,AD40:AE42,2,0))</f>
        <v>Coordinador Técnico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2"/>
      <c r="AA45" s="265"/>
      <c r="AB45" s="265"/>
      <c r="AC45" s="265"/>
      <c r="AD45" s="253"/>
      <c r="AE45" s="253"/>
      <c r="AF45" s="253"/>
      <c r="AG45" s="265"/>
      <c r="AH45" s="265"/>
      <c r="AI45" s="267"/>
      <c r="AJ45" s="268"/>
      <c r="AK45" s="268"/>
      <c r="AL45" s="268"/>
      <c r="AM45" s="268"/>
      <c r="AN45" s="268"/>
      <c r="AO45" s="268"/>
      <c r="AP45" s="268"/>
      <c r="AQ45" s="268"/>
      <c r="AR45" s="268"/>
      <c r="AS45" s="222" t="str">
        <f>+AM9</f>
        <v>Cemento asfaltico modificado con GCR</v>
      </c>
      <c r="AT45" s="224"/>
      <c r="AU45" s="222"/>
      <c r="AV45" s="222"/>
      <c r="AW45" s="222"/>
      <c r="AX45" s="222"/>
      <c r="AY45" s="203" t="str">
        <f t="shared" si="5"/>
        <v>Cemento asfaltico modificado con GCR</v>
      </c>
      <c r="AZ45" s="204"/>
    </row>
    <row r="46" spans="1:52" s="269" customFormat="1" ht="15" customHeight="1" thickBot="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5"/>
      <c r="AA46" s="270"/>
      <c r="AB46" s="270"/>
      <c r="AC46" s="270"/>
      <c r="AD46" s="253"/>
      <c r="AE46" s="253"/>
      <c r="AF46" s="253"/>
      <c r="AG46" s="270"/>
      <c r="AH46" s="270"/>
      <c r="AI46" s="267"/>
      <c r="AJ46" s="268"/>
      <c r="AK46" s="268"/>
      <c r="AL46" s="268"/>
      <c r="AM46" s="268"/>
      <c r="AN46" s="268"/>
      <c r="AO46" s="268"/>
      <c r="AP46" s="268"/>
      <c r="AQ46" s="268"/>
      <c r="AR46" s="268"/>
      <c r="AS46" s="222" t="str">
        <f>+AM10</f>
        <v>Asfalto modificado para sello de fisuras</v>
      </c>
      <c r="AT46" s="224"/>
      <c r="AU46" s="222"/>
      <c r="AV46" s="222"/>
      <c r="AW46" s="222"/>
      <c r="AX46" s="222"/>
      <c r="AY46" s="203" t="str">
        <f t="shared" si="5"/>
        <v>Asfalto modificado para sello de fisuras</v>
      </c>
      <c r="AZ46" s="204"/>
    </row>
    <row r="47" spans="1:52" s="262" customFormat="1" ht="15" customHeight="1" thickTop="1">
      <c r="A47" s="369" t="s">
        <v>193</v>
      </c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270"/>
      <c r="AB47" s="270"/>
      <c r="AC47" s="270"/>
      <c r="AD47" s="253"/>
      <c r="AE47" s="253"/>
      <c r="AF47" s="253"/>
      <c r="AG47" s="270"/>
      <c r="AH47" s="270"/>
      <c r="AI47" s="224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 t="str">
        <f>+AN8</f>
        <v>Emulsión asfaltica CRL-1 (60-100)</v>
      </c>
      <c r="AT47" s="224"/>
      <c r="AU47" s="222"/>
      <c r="AV47" s="222"/>
      <c r="AW47" s="222"/>
      <c r="AX47" s="222"/>
      <c r="AY47" s="203" t="str">
        <f t="shared" si="5"/>
        <v>Emulsión asfaltica CRL-1 (60-100)</v>
      </c>
      <c r="AZ47" s="204"/>
    </row>
    <row r="48" spans="1:52" s="262" customFormat="1" ht="27.95" customHeight="1">
      <c r="A48" s="370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D48" s="253"/>
      <c r="AE48" s="253"/>
      <c r="AF48" s="259"/>
      <c r="AI48" s="224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 t="str">
        <f>+AN10</f>
        <v>Emulsión asfaltica CRR-1</v>
      </c>
      <c r="AT48" s="224"/>
      <c r="AU48" s="222"/>
      <c r="AV48" s="222"/>
      <c r="AW48" s="222"/>
      <c r="AX48" s="222"/>
      <c r="AY48" s="203" t="str">
        <f t="shared" si="5"/>
        <v>Emulsión asfaltica CRR-1</v>
      </c>
      <c r="AZ48" s="204"/>
    </row>
    <row r="49" spans="1:52">
      <c r="A49" s="262"/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D49" s="259"/>
      <c r="AE49" s="259"/>
      <c r="AF49" s="261"/>
      <c r="AI49" s="214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14"/>
      <c r="AU49" s="272"/>
      <c r="AV49" s="272"/>
      <c r="AW49" s="272"/>
      <c r="AX49" s="272"/>
      <c r="AY49" s="272"/>
      <c r="AZ49" s="273"/>
    </row>
    <row r="50" spans="1:52">
      <c r="AD50" s="261"/>
      <c r="AE50" s="261"/>
      <c r="AF50" s="261"/>
      <c r="AI50" s="214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14"/>
      <c r="AU50" s="272"/>
      <c r="AV50" s="272"/>
      <c r="AW50" s="272"/>
      <c r="AX50" s="272"/>
      <c r="AY50" s="272"/>
      <c r="AZ50" s="273"/>
    </row>
    <row r="51" spans="1:52">
      <c r="AD51" s="261"/>
      <c r="AE51" s="261"/>
      <c r="AF51" s="264"/>
      <c r="AI51" s="274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274"/>
      <c r="AU51" s="275"/>
      <c r="AV51" s="275"/>
      <c r="AW51" s="275"/>
      <c r="AX51" s="275"/>
      <c r="AY51" s="275"/>
      <c r="AZ51" s="276"/>
    </row>
    <row r="52" spans="1:52">
      <c r="AD52" s="264"/>
      <c r="AE52" s="264"/>
      <c r="AF52" s="266"/>
    </row>
    <row r="53" spans="1:52">
      <c r="AD53" s="266"/>
      <c r="AE53" s="266"/>
      <c r="AF53" s="265"/>
    </row>
    <row r="54" spans="1:52">
      <c r="AD54" s="265"/>
      <c r="AE54" s="265"/>
      <c r="AF54" s="270"/>
    </row>
    <row r="55" spans="1:52">
      <c r="AD55" s="270"/>
      <c r="AE55" s="270"/>
      <c r="AF55" s="270"/>
    </row>
    <row r="56" spans="1:52">
      <c r="AD56" s="270"/>
      <c r="AE56" s="270"/>
      <c r="AF56" s="270"/>
    </row>
    <row r="57" spans="1:52">
      <c r="AD57" s="270"/>
      <c r="AE57" s="270"/>
      <c r="AF57" s="262"/>
    </row>
    <row r="58" spans="1:52">
      <c r="AD58" s="262"/>
      <c r="AE58" s="262"/>
    </row>
  </sheetData>
  <sheetProtection password="B39D" sheet="1" formatCells="0" formatColumns="0" formatRows="0"/>
  <mergeCells count="94">
    <mergeCell ref="A1:D5"/>
    <mergeCell ref="E1:Z3"/>
    <mergeCell ref="AT3:AT6"/>
    <mergeCell ref="AU3:AU6"/>
    <mergeCell ref="AV3:AV6"/>
    <mergeCell ref="BB6:BM6"/>
    <mergeCell ref="T7:Y7"/>
    <mergeCell ref="V8:Y8"/>
    <mergeCell ref="AD8:AD10"/>
    <mergeCell ref="AE8:AE10"/>
    <mergeCell ref="AF8:AF10"/>
    <mergeCell ref="B9:Y9"/>
    <mergeCell ref="AX3:AX6"/>
    <mergeCell ref="AY3:AY6"/>
    <mergeCell ref="AZ3:AZ6"/>
    <mergeCell ref="E4:T4"/>
    <mergeCell ref="U4:Z4"/>
    <mergeCell ref="E5:Z5"/>
    <mergeCell ref="AD6:AF6"/>
    <mergeCell ref="AI6:AS6"/>
    <mergeCell ref="AW3:AW6"/>
    <mergeCell ref="AD21:AF21"/>
    <mergeCell ref="AF17:AF19"/>
    <mergeCell ref="B16:H16"/>
    <mergeCell ref="I16:Y16"/>
    <mergeCell ref="B11:H11"/>
    <mergeCell ref="AD14:AD16"/>
    <mergeCell ref="AE14:AE16"/>
    <mergeCell ref="AF14:AF16"/>
    <mergeCell ref="B12:H12"/>
    <mergeCell ref="AD11:AD13"/>
    <mergeCell ref="AE11:AE13"/>
    <mergeCell ref="AF11:AF13"/>
    <mergeCell ref="AD17:AD19"/>
    <mergeCell ref="AE17:AE19"/>
    <mergeCell ref="B17:H17"/>
    <mergeCell ref="I17:Y17"/>
    <mergeCell ref="B14:Y14"/>
    <mergeCell ref="B22:H22"/>
    <mergeCell ref="B23:H23"/>
    <mergeCell ref="I22:J22"/>
    <mergeCell ref="O22:P22"/>
    <mergeCell ref="U22:V22"/>
    <mergeCell ref="I23:N23"/>
    <mergeCell ref="O23:T23"/>
    <mergeCell ref="U23:Y23"/>
    <mergeCell ref="B18:H18"/>
    <mergeCell ref="I18:Y18"/>
    <mergeCell ref="B20:H20"/>
    <mergeCell ref="I20:Y20"/>
    <mergeCell ref="B19:H19"/>
    <mergeCell ref="I19:Y19"/>
    <mergeCell ref="B24:H24"/>
    <mergeCell ref="I24:N24"/>
    <mergeCell ref="O24:T24"/>
    <mergeCell ref="U24:Y24"/>
    <mergeCell ref="AD29:AD31"/>
    <mergeCell ref="AD23:AD25"/>
    <mergeCell ref="AD26:AD28"/>
    <mergeCell ref="B25:H25"/>
    <mergeCell ref="I29:Y29"/>
    <mergeCell ref="AF26:AF28"/>
    <mergeCell ref="I28:Y28"/>
    <mergeCell ref="I26:Y26"/>
    <mergeCell ref="I25:N25"/>
    <mergeCell ref="O25:T25"/>
    <mergeCell ref="U25:Y25"/>
    <mergeCell ref="AE23:AE25"/>
    <mergeCell ref="AF23:AF25"/>
    <mergeCell ref="AE26:AE28"/>
    <mergeCell ref="AD33:AE33"/>
    <mergeCell ref="AF33:AF40"/>
    <mergeCell ref="B33:Y38"/>
    <mergeCell ref="AD39:AE39"/>
    <mergeCell ref="I30:Y30"/>
    <mergeCell ref="AE29:AE31"/>
    <mergeCell ref="AF29:AF31"/>
    <mergeCell ref="A40:Z40"/>
    <mergeCell ref="A47:Z48"/>
    <mergeCell ref="A41:Z41"/>
    <mergeCell ref="A42:Z42"/>
    <mergeCell ref="A43:Z43"/>
    <mergeCell ref="A44:Z44"/>
    <mergeCell ref="A45:Z45"/>
    <mergeCell ref="A46:Z46"/>
    <mergeCell ref="I10:J10"/>
    <mergeCell ref="U10:V10"/>
    <mergeCell ref="I11:M11"/>
    <mergeCell ref="I12:M13"/>
    <mergeCell ref="O11:S11"/>
    <mergeCell ref="O12:S13"/>
    <mergeCell ref="U11:Y11"/>
    <mergeCell ref="U12:Y13"/>
    <mergeCell ref="O10:P10"/>
  </mergeCells>
  <conditionalFormatting sqref="I29">
    <cfRule type="cellIs" dxfId="1" priority="2" operator="lessThan">
      <formula>$I$28</formula>
    </cfRule>
  </conditionalFormatting>
  <conditionalFormatting sqref="AB8">
    <cfRule type="cellIs" dxfId="0" priority="1" operator="greaterThan">
      <formula>$AB$10</formula>
    </cfRule>
  </conditionalFormatting>
  <dataValidations count="6">
    <dataValidation type="list" allowBlank="1" showInputMessage="1" showErrorMessage="1" sqref="AA7">
      <formula1>$AH$7:$AH$16</formula1>
    </dataValidation>
    <dataValidation type="list" allowBlank="1" showInputMessage="1" showErrorMessage="1" sqref="I26:Y26">
      <formula1>$AC$7:$AC$10</formula1>
    </dataValidation>
    <dataValidation type="list" allowBlank="1" showInputMessage="1" showErrorMessage="1" sqref="A44">
      <formula1>$AD$40:$AD$42</formula1>
    </dataValidation>
    <dataValidation type="list" allowBlank="1" showInputMessage="1" showErrorMessage="1" sqref="AA43">
      <formula1>$AD$23:$AD$29</formula1>
    </dataValidation>
    <dataValidation type="list" allowBlank="1" showInputMessage="1" showErrorMessage="1" sqref="I11:M11 O11:S11 U11:Y11">
      <formula1>$AK$8:$AK$13</formula1>
    </dataValidation>
    <dataValidation type="list" allowBlank="1" showInputMessage="1" showErrorMessage="1" sqref="N11 T11">
      <formula1>IF($AT$2=$AT$7,$AT$8:$AT$23,IF($AT$2=$AU$7,$AU$8:$AU$20,IF($AT$2=$AV$7,$AV$8:$AV$10,IF($AT$2=$AW$7,$AW$8:$AW$12,IF($AT$2=$AX$7,$AX$8:$AX$12,IF($AT$2=$AY$7,$AY$8:$AY$50,IF($AT$2=$AZ$7,$AZ$8:$AZ$20,"")))))))</formula1>
    </dataValidation>
  </dataValidations>
  <printOptions horizontalCentered="1"/>
  <pageMargins left="0.59055118110236227" right="0.39370078740157483" top="0.39370078740157483" bottom="0.59055118110236227" header="0" footer="0.19685039370078741"/>
  <pageSetup scale="98"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theme="3" tint="0.39997558519241921"/>
  </sheetPr>
  <dimension ref="A1:IF54"/>
  <sheetViews>
    <sheetView showGridLines="0" view="pageBreakPreview" zoomScaleNormal="100" zoomScaleSheetLayoutView="100" zoomScalePageLayoutView="90" workbookViewId="0">
      <selection activeCell="X14" sqref="X14"/>
    </sheetView>
  </sheetViews>
  <sheetFormatPr baseColWidth="10" defaultRowHeight="15"/>
  <cols>
    <col min="1" max="1" width="12.140625" style="4" customWidth="1"/>
    <col min="2" max="2" width="10.85546875" style="4" customWidth="1"/>
    <col min="3" max="3" width="8.42578125" style="4" customWidth="1"/>
    <col min="4" max="4" width="7.28515625" style="4" customWidth="1"/>
    <col min="5" max="5" width="6.7109375" style="4" customWidth="1"/>
    <col min="6" max="6" width="8.140625" style="4" customWidth="1"/>
    <col min="7" max="11" width="4.42578125" style="4" customWidth="1"/>
    <col min="12" max="12" width="5.42578125" style="4" customWidth="1"/>
    <col min="13" max="14" width="4.42578125" style="4" hidden="1" customWidth="1"/>
    <col min="15" max="16" width="5.5703125" style="4" customWidth="1"/>
    <col min="17" max="17" width="7.42578125" style="4" hidden="1" customWidth="1"/>
    <col min="18" max="18" width="11.42578125" style="4" hidden="1" customWidth="1"/>
    <col min="19" max="19" width="15.42578125" style="4" hidden="1" customWidth="1"/>
    <col min="20" max="21" width="14.85546875" style="4" hidden="1" customWidth="1"/>
    <col min="22" max="22" width="11.42578125" style="4" hidden="1" customWidth="1"/>
    <col min="23" max="227" width="11.42578125" style="4"/>
    <col min="228" max="228" width="28" style="4" customWidth="1"/>
    <col min="229" max="233" width="10.5703125" style="4" customWidth="1"/>
    <col min="234" max="234" width="12.5703125" style="4" customWidth="1"/>
    <col min="235" max="240" width="11.42578125" style="4"/>
    <col min="241" max="241" width="1" style="4" customWidth="1"/>
    <col min="242" max="242" width="19.42578125" style="4" customWidth="1"/>
    <col min="243" max="243" width="19.28515625" style="4" customWidth="1"/>
    <col min="244" max="250" width="11.28515625" style="4" customWidth="1"/>
    <col min="251" max="251" width="12.7109375" style="4" customWidth="1"/>
    <col min="252" max="252" width="1.42578125" style="4" customWidth="1"/>
    <col min="253" max="253" width="6.85546875" style="4" customWidth="1"/>
    <col min="254" max="254" width="11.42578125" style="4"/>
    <col min="255" max="255" width="17.28515625" style="4" customWidth="1"/>
    <col min="256" max="483" width="11.42578125" style="4"/>
    <col min="484" max="484" width="28" style="4" customWidth="1"/>
    <col min="485" max="489" width="10.5703125" style="4" customWidth="1"/>
    <col min="490" max="490" width="12.5703125" style="4" customWidth="1"/>
    <col min="491" max="496" width="11.42578125" style="4"/>
    <col min="497" max="497" width="1" style="4" customWidth="1"/>
    <col min="498" max="498" width="19.42578125" style="4" customWidth="1"/>
    <col min="499" max="499" width="19.28515625" style="4" customWidth="1"/>
    <col min="500" max="506" width="11.28515625" style="4" customWidth="1"/>
    <col min="507" max="507" width="12.7109375" style="4" customWidth="1"/>
    <col min="508" max="508" width="1.42578125" style="4" customWidth="1"/>
    <col min="509" max="509" width="6.85546875" style="4" customWidth="1"/>
    <col min="510" max="510" width="11.42578125" style="4"/>
    <col min="511" max="511" width="17.28515625" style="4" customWidth="1"/>
    <col min="512" max="739" width="11.42578125" style="4"/>
    <col min="740" max="740" width="28" style="4" customWidth="1"/>
    <col min="741" max="745" width="10.5703125" style="4" customWidth="1"/>
    <col min="746" max="746" width="12.5703125" style="4" customWidth="1"/>
    <col min="747" max="752" width="11.42578125" style="4"/>
    <col min="753" max="753" width="1" style="4" customWidth="1"/>
    <col min="754" max="754" width="19.42578125" style="4" customWidth="1"/>
    <col min="755" max="755" width="19.28515625" style="4" customWidth="1"/>
    <col min="756" max="762" width="11.28515625" style="4" customWidth="1"/>
    <col min="763" max="763" width="12.7109375" style="4" customWidth="1"/>
    <col min="764" max="764" width="1.42578125" style="4" customWidth="1"/>
    <col min="765" max="765" width="6.85546875" style="4" customWidth="1"/>
    <col min="766" max="766" width="11.42578125" style="4"/>
    <col min="767" max="767" width="17.28515625" style="4" customWidth="1"/>
    <col min="768" max="995" width="11.42578125" style="4"/>
    <col min="996" max="996" width="28" style="4" customWidth="1"/>
    <col min="997" max="1001" width="10.5703125" style="4" customWidth="1"/>
    <col min="1002" max="1002" width="12.5703125" style="4" customWidth="1"/>
    <col min="1003" max="1008" width="11.42578125" style="4"/>
    <col min="1009" max="1009" width="1" style="4" customWidth="1"/>
    <col min="1010" max="1010" width="19.42578125" style="4" customWidth="1"/>
    <col min="1011" max="1011" width="19.28515625" style="4" customWidth="1"/>
    <col min="1012" max="1018" width="11.28515625" style="4" customWidth="1"/>
    <col min="1019" max="1019" width="12.7109375" style="4" customWidth="1"/>
    <col min="1020" max="1020" width="1.42578125" style="4" customWidth="1"/>
    <col min="1021" max="1021" width="6.85546875" style="4" customWidth="1"/>
    <col min="1022" max="1022" width="11.42578125" style="4"/>
    <col min="1023" max="1023" width="17.28515625" style="4" customWidth="1"/>
    <col min="1024" max="1251" width="11.42578125" style="4"/>
    <col min="1252" max="1252" width="28" style="4" customWidth="1"/>
    <col min="1253" max="1257" width="10.5703125" style="4" customWidth="1"/>
    <col min="1258" max="1258" width="12.5703125" style="4" customWidth="1"/>
    <col min="1259" max="1264" width="11.42578125" style="4"/>
    <col min="1265" max="1265" width="1" style="4" customWidth="1"/>
    <col min="1266" max="1266" width="19.42578125" style="4" customWidth="1"/>
    <col min="1267" max="1267" width="19.28515625" style="4" customWidth="1"/>
    <col min="1268" max="1274" width="11.28515625" style="4" customWidth="1"/>
    <col min="1275" max="1275" width="12.7109375" style="4" customWidth="1"/>
    <col min="1276" max="1276" width="1.42578125" style="4" customWidth="1"/>
    <col min="1277" max="1277" width="6.85546875" style="4" customWidth="1"/>
    <col min="1278" max="1278" width="11.42578125" style="4"/>
    <col min="1279" max="1279" width="17.28515625" style="4" customWidth="1"/>
    <col min="1280" max="1507" width="11.42578125" style="4"/>
    <col min="1508" max="1508" width="28" style="4" customWidth="1"/>
    <col min="1509" max="1513" width="10.5703125" style="4" customWidth="1"/>
    <col min="1514" max="1514" width="12.5703125" style="4" customWidth="1"/>
    <col min="1515" max="1520" width="11.42578125" style="4"/>
    <col min="1521" max="1521" width="1" style="4" customWidth="1"/>
    <col min="1522" max="1522" width="19.42578125" style="4" customWidth="1"/>
    <col min="1523" max="1523" width="19.28515625" style="4" customWidth="1"/>
    <col min="1524" max="1530" width="11.28515625" style="4" customWidth="1"/>
    <col min="1531" max="1531" width="12.7109375" style="4" customWidth="1"/>
    <col min="1532" max="1532" width="1.42578125" style="4" customWidth="1"/>
    <col min="1533" max="1533" width="6.85546875" style="4" customWidth="1"/>
    <col min="1534" max="1534" width="11.42578125" style="4"/>
    <col min="1535" max="1535" width="17.28515625" style="4" customWidth="1"/>
    <col min="1536" max="1763" width="11.42578125" style="4"/>
    <col min="1764" max="1764" width="28" style="4" customWidth="1"/>
    <col min="1765" max="1769" width="10.5703125" style="4" customWidth="1"/>
    <col min="1770" max="1770" width="12.5703125" style="4" customWidth="1"/>
    <col min="1771" max="1776" width="11.42578125" style="4"/>
    <col min="1777" max="1777" width="1" style="4" customWidth="1"/>
    <col min="1778" max="1778" width="19.42578125" style="4" customWidth="1"/>
    <col min="1779" max="1779" width="19.28515625" style="4" customWidth="1"/>
    <col min="1780" max="1786" width="11.28515625" style="4" customWidth="1"/>
    <col min="1787" max="1787" width="12.7109375" style="4" customWidth="1"/>
    <col min="1788" max="1788" width="1.42578125" style="4" customWidth="1"/>
    <col min="1789" max="1789" width="6.85546875" style="4" customWidth="1"/>
    <col min="1790" max="1790" width="11.42578125" style="4"/>
    <col min="1791" max="1791" width="17.28515625" style="4" customWidth="1"/>
    <col min="1792" max="2019" width="11.42578125" style="4"/>
    <col min="2020" max="2020" width="28" style="4" customWidth="1"/>
    <col min="2021" max="2025" width="10.5703125" style="4" customWidth="1"/>
    <col min="2026" max="2026" width="12.5703125" style="4" customWidth="1"/>
    <col min="2027" max="2032" width="11.42578125" style="4"/>
    <col min="2033" max="2033" width="1" style="4" customWidth="1"/>
    <col min="2034" max="2034" width="19.42578125" style="4" customWidth="1"/>
    <col min="2035" max="2035" width="19.28515625" style="4" customWidth="1"/>
    <col min="2036" max="2042" width="11.28515625" style="4" customWidth="1"/>
    <col min="2043" max="2043" width="12.7109375" style="4" customWidth="1"/>
    <col min="2044" max="2044" width="1.42578125" style="4" customWidth="1"/>
    <col min="2045" max="2045" width="6.85546875" style="4" customWidth="1"/>
    <col min="2046" max="2046" width="11.42578125" style="4"/>
    <col min="2047" max="2047" width="17.28515625" style="4" customWidth="1"/>
    <col min="2048" max="2275" width="11.42578125" style="4"/>
    <col min="2276" max="2276" width="28" style="4" customWidth="1"/>
    <col min="2277" max="2281" width="10.5703125" style="4" customWidth="1"/>
    <col min="2282" max="2282" width="12.5703125" style="4" customWidth="1"/>
    <col min="2283" max="2288" width="11.42578125" style="4"/>
    <col min="2289" max="2289" width="1" style="4" customWidth="1"/>
    <col min="2290" max="2290" width="19.42578125" style="4" customWidth="1"/>
    <col min="2291" max="2291" width="19.28515625" style="4" customWidth="1"/>
    <col min="2292" max="2298" width="11.28515625" style="4" customWidth="1"/>
    <col min="2299" max="2299" width="12.7109375" style="4" customWidth="1"/>
    <col min="2300" max="2300" width="1.42578125" style="4" customWidth="1"/>
    <col min="2301" max="2301" width="6.85546875" style="4" customWidth="1"/>
    <col min="2302" max="2302" width="11.42578125" style="4"/>
    <col min="2303" max="2303" width="17.28515625" style="4" customWidth="1"/>
    <col min="2304" max="2531" width="11.42578125" style="4"/>
    <col min="2532" max="2532" width="28" style="4" customWidth="1"/>
    <col min="2533" max="2537" width="10.5703125" style="4" customWidth="1"/>
    <col min="2538" max="2538" width="12.5703125" style="4" customWidth="1"/>
    <col min="2539" max="2544" width="11.42578125" style="4"/>
    <col min="2545" max="2545" width="1" style="4" customWidth="1"/>
    <col min="2546" max="2546" width="19.42578125" style="4" customWidth="1"/>
    <col min="2547" max="2547" width="19.28515625" style="4" customWidth="1"/>
    <col min="2548" max="2554" width="11.28515625" style="4" customWidth="1"/>
    <col min="2555" max="2555" width="12.7109375" style="4" customWidth="1"/>
    <col min="2556" max="2556" width="1.42578125" style="4" customWidth="1"/>
    <col min="2557" max="2557" width="6.85546875" style="4" customWidth="1"/>
    <col min="2558" max="2558" width="11.42578125" style="4"/>
    <col min="2559" max="2559" width="17.28515625" style="4" customWidth="1"/>
    <col min="2560" max="2787" width="11.42578125" style="4"/>
    <col min="2788" max="2788" width="28" style="4" customWidth="1"/>
    <col min="2789" max="2793" width="10.5703125" style="4" customWidth="1"/>
    <col min="2794" max="2794" width="12.5703125" style="4" customWidth="1"/>
    <col min="2795" max="2800" width="11.42578125" style="4"/>
    <col min="2801" max="2801" width="1" style="4" customWidth="1"/>
    <col min="2802" max="2802" width="19.42578125" style="4" customWidth="1"/>
    <col min="2803" max="2803" width="19.28515625" style="4" customWidth="1"/>
    <col min="2804" max="2810" width="11.28515625" style="4" customWidth="1"/>
    <col min="2811" max="2811" width="12.7109375" style="4" customWidth="1"/>
    <col min="2812" max="2812" width="1.42578125" style="4" customWidth="1"/>
    <col min="2813" max="2813" width="6.85546875" style="4" customWidth="1"/>
    <col min="2814" max="2814" width="11.42578125" style="4"/>
    <col min="2815" max="2815" width="17.28515625" style="4" customWidth="1"/>
    <col min="2816" max="3043" width="11.42578125" style="4"/>
    <col min="3044" max="3044" width="28" style="4" customWidth="1"/>
    <col min="3045" max="3049" width="10.5703125" style="4" customWidth="1"/>
    <col min="3050" max="3050" width="12.5703125" style="4" customWidth="1"/>
    <col min="3051" max="3056" width="11.42578125" style="4"/>
    <col min="3057" max="3057" width="1" style="4" customWidth="1"/>
    <col min="3058" max="3058" width="19.42578125" style="4" customWidth="1"/>
    <col min="3059" max="3059" width="19.28515625" style="4" customWidth="1"/>
    <col min="3060" max="3066" width="11.28515625" style="4" customWidth="1"/>
    <col min="3067" max="3067" width="12.7109375" style="4" customWidth="1"/>
    <col min="3068" max="3068" width="1.42578125" style="4" customWidth="1"/>
    <col min="3069" max="3069" width="6.85546875" style="4" customWidth="1"/>
    <col min="3070" max="3070" width="11.42578125" style="4"/>
    <col min="3071" max="3071" width="17.28515625" style="4" customWidth="1"/>
    <col min="3072" max="3299" width="11.42578125" style="4"/>
    <col min="3300" max="3300" width="28" style="4" customWidth="1"/>
    <col min="3301" max="3305" width="10.5703125" style="4" customWidth="1"/>
    <col min="3306" max="3306" width="12.5703125" style="4" customWidth="1"/>
    <col min="3307" max="3312" width="11.42578125" style="4"/>
    <col min="3313" max="3313" width="1" style="4" customWidth="1"/>
    <col min="3314" max="3314" width="19.42578125" style="4" customWidth="1"/>
    <col min="3315" max="3315" width="19.28515625" style="4" customWidth="1"/>
    <col min="3316" max="3322" width="11.28515625" style="4" customWidth="1"/>
    <col min="3323" max="3323" width="12.7109375" style="4" customWidth="1"/>
    <col min="3324" max="3324" width="1.42578125" style="4" customWidth="1"/>
    <col min="3325" max="3325" width="6.85546875" style="4" customWidth="1"/>
    <col min="3326" max="3326" width="11.42578125" style="4"/>
    <col min="3327" max="3327" width="17.28515625" style="4" customWidth="1"/>
    <col min="3328" max="3555" width="11.42578125" style="4"/>
    <col min="3556" max="3556" width="28" style="4" customWidth="1"/>
    <col min="3557" max="3561" width="10.5703125" style="4" customWidth="1"/>
    <col min="3562" max="3562" width="12.5703125" style="4" customWidth="1"/>
    <col min="3563" max="3568" width="11.42578125" style="4"/>
    <col min="3569" max="3569" width="1" style="4" customWidth="1"/>
    <col min="3570" max="3570" width="19.42578125" style="4" customWidth="1"/>
    <col min="3571" max="3571" width="19.28515625" style="4" customWidth="1"/>
    <col min="3572" max="3578" width="11.28515625" style="4" customWidth="1"/>
    <col min="3579" max="3579" width="12.7109375" style="4" customWidth="1"/>
    <col min="3580" max="3580" width="1.42578125" style="4" customWidth="1"/>
    <col min="3581" max="3581" width="6.85546875" style="4" customWidth="1"/>
    <col min="3582" max="3582" width="11.42578125" style="4"/>
    <col min="3583" max="3583" width="17.28515625" style="4" customWidth="1"/>
    <col min="3584" max="3811" width="11.42578125" style="4"/>
    <col min="3812" max="3812" width="28" style="4" customWidth="1"/>
    <col min="3813" max="3817" width="10.5703125" style="4" customWidth="1"/>
    <col min="3818" max="3818" width="12.5703125" style="4" customWidth="1"/>
    <col min="3819" max="3824" width="11.42578125" style="4"/>
    <col min="3825" max="3825" width="1" style="4" customWidth="1"/>
    <col min="3826" max="3826" width="19.42578125" style="4" customWidth="1"/>
    <col min="3827" max="3827" width="19.28515625" style="4" customWidth="1"/>
    <col min="3828" max="3834" width="11.28515625" style="4" customWidth="1"/>
    <col min="3835" max="3835" width="12.7109375" style="4" customWidth="1"/>
    <col min="3836" max="3836" width="1.42578125" style="4" customWidth="1"/>
    <col min="3837" max="3837" width="6.85546875" style="4" customWidth="1"/>
    <col min="3838" max="3838" width="11.42578125" style="4"/>
    <col min="3839" max="3839" width="17.28515625" style="4" customWidth="1"/>
    <col min="3840" max="4067" width="11.42578125" style="4"/>
    <col min="4068" max="4068" width="28" style="4" customWidth="1"/>
    <col min="4069" max="4073" width="10.5703125" style="4" customWidth="1"/>
    <col min="4074" max="4074" width="12.5703125" style="4" customWidth="1"/>
    <col min="4075" max="4080" width="11.42578125" style="4"/>
    <col min="4081" max="4081" width="1" style="4" customWidth="1"/>
    <col min="4082" max="4082" width="19.42578125" style="4" customWidth="1"/>
    <col min="4083" max="4083" width="19.28515625" style="4" customWidth="1"/>
    <col min="4084" max="4090" width="11.28515625" style="4" customWidth="1"/>
    <col min="4091" max="4091" width="12.7109375" style="4" customWidth="1"/>
    <col min="4092" max="4092" width="1.42578125" style="4" customWidth="1"/>
    <col min="4093" max="4093" width="6.85546875" style="4" customWidth="1"/>
    <col min="4094" max="4094" width="11.42578125" style="4"/>
    <col min="4095" max="4095" width="17.28515625" style="4" customWidth="1"/>
    <col min="4096" max="4323" width="11.42578125" style="4"/>
    <col min="4324" max="4324" width="28" style="4" customWidth="1"/>
    <col min="4325" max="4329" width="10.5703125" style="4" customWidth="1"/>
    <col min="4330" max="4330" width="12.5703125" style="4" customWidth="1"/>
    <col min="4331" max="4336" width="11.42578125" style="4"/>
    <col min="4337" max="4337" width="1" style="4" customWidth="1"/>
    <col min="4338" max="4338" width="19.42578125" style="4" customWidth="1"/>
    <col min="4339" max="4339" width="19.28515625" style="4" customWidth="1"/>
    <col min="4340" max="4346" width="11.28515625" style="4" customWidth="1"/>
    <col min="4347" max="4347" width="12.7109375" style="4" customWidth="1"/>
    <col min="4348" max="4348" width="1.42578125" style="4" customWidth="1"/>
    <col min="4349" max="4349" width="6.85546875" style="4" customWidth="1"/>
    <col min="4350" max="4350" width="11.42578125" style="4"/>
    <col min="4351" max="4351" width="17.28515625" style="4" customWidth="1"/>
    <col min="4352" max="4579" width="11.42578125" style="4"/>
    <col min="4580" max="4580" width="28" style="4" customWidth="1"/>
    <col min="4581" max="4585" width="10.5703125" style="4" customWidth="1"/>
    <col min="4586" max="4586" width="12.5703125" style="4" customWidth="1"/>
    <col min="4587" max="4592" width="11.42578125" style="4"/>
    <col min="4593" max="4593" width="1" style="4" customWidth="1"/>
    <col min="4594" max="4594" width="19.42578125" style="4" customWidth="1"/>
    <col min="4595" max="4595" width="19.28515625" style="4" customWidth="1"/>
    <col min="4596" max="4602" width="11.28515625" style="4" customWidth="1"/>
    <col min="4603" max="4603" width="12.7109375" style="4" customWidth="1"/>
    <col min="4604" max="4604" width="1.42578125" style="4" customWidth="1"/>
    <col min="4605" max="4605" width="6.85546875" style="4" customWidth="1"/>
    <col min="4606" max="4606" width="11.42578125" style="4"/>
    <col min="4607" max="4607" width="17.28515625" style="4" customWidth="1"/>
    <col min="4608" max="4835" width="11.42578125" style="4"/>
    <col min="4836" max="4836" width="28" style="4" customWidth="1"/>
    <col min="4837" max="4841" width="10.5703125" style="4" customWidth="1"/>
    <col min="4842" max="4842" width="12.5703125" style="4" customWidth="1"/>
    <col min="4843" max="4848" width="11.42578125" style="4"/>
    <col min="4849" max="4849" width="1" style="4" customWidth="1"/>
    <col min="4850" max="4850" width="19.42578125" style="4" customWidth="1"/>
    <col min="4851" max="4851" width="19.28515625" style="4" customWidth="1"/>
    <col min="4852" max="4858" width="11.28515625" style="4" customWidth="1"/>
    <col min="4859" max="4859" width="12.7109375" style="4" customWidth="1"/>
    <col min="4860" max="4860" width="1.42578125" style="4" customWidth="1"/>
    <col min="4861" max="4861" width="6.85546875" style="4" customWidth="1"/>
    <col min="4862" max="4862" width="11.42578125" style="4"/>
    <col min="4863" max="4863" width="17.28515625" style="4" customWidth="1"/>
    <col min="4864" max="5091" width="11.42578125" style="4"/>
    <col min="5092" max="5092" width="28" style="4" customWidth="1"/>
    <col min="5093" max="5097" width="10.5703125" style="4" customWidth="1"/>
    <col min="5098" max="5098" width="12.5703125" style="4" customWidth="1"/>
    <col min="5099" max="5104" width="11.42578125" style="4"/>
    <col min="5105" max="5105" width="1" style="4" customWidth="1"/>
    <col min="5106" max="5106" width="19.42578125" style="4" customWidth="1"/>
    <col min="5107" max="5107" width="19.28515625" style="4" customWidth="1"/>
    <col min="5108" max="5114" width="11.28515625" style="4" customWidth="1"/>
    <col min="5115" max="5115" width="12.7109375" style="4" customWidth="1"/>
    <col min="5116" max="5116" width="1.42578125" style="4" customWidth="1"/>
    <col min="5117" max="5117" width="6.85546875" style="4" customWidth="1"/>
    <col min="5118" max="5118" width="11.42578125" style="4"/>
    <col min="5119" max="5119" width="17.28515625" style="4" customWidth="1"/>
    <col min="5120" max="5347" width="11.42578125" style="4"/>
    <col min="5348" max="5348" width="28" style="4" customWidth="1"/>
    <col min="5349" max="5353" width="10.5703125" style="4" customWidth="1"/>
    <col min="5354" max="5354" width="12.5703125" style="4" customWidth="1"/>
    <col min="5355" max="5360" width="11.42578125" style="4"/>
    <col min="5361" max="5361" width="1" style="4" customWidth="1"/>
    <col min="5362" max="5362" width="19.42578125" style="4" customWidth="1"/>
    <col min="5363" max="5363" width="19.28515625" style="4" customWidth="1"/>
    <col min="5364" max="5370" width="11.28515625" style="4" customWidth="1"/>
    <col min="5371" max="5371" width="12.7109375" style="4" customWidth="1"/>
    <col min="5372" max="5372" width="1.42578125" style="4" customWidth="1"/>
    <col min="5373" max="5373" width="6.85546875" style="4" customWidth="1"/>
    <col min="5374" max="5374" width="11.42578125" style="4"/>
    <col min="5375" max="5375" width="17.28515625" style="4" customWidth="1"/>
    <col min="5376" max="5603" width="11.42578125" style="4"/>
    <col min="5604" max="5604" width="28" style="4" customWidth="1"/>
    <col min="5605" max="5609" width="10.5703125" style="4" customWidth="1"/>
    <col min="5610" max="5610" width="12.5703125" style="4" customWidth="1"/>
    <col min="5611" max="5616" width="11.42578125" style="4"/>
    <col min="5617" max="5617" width="1" style="4" customWidth="1"/>
    <col min="5618" max="5618" width="19.42578125" style="4" customWidth="1"/>
    <col min="5619" max="5619" width="19.28515625" style="4" customWidth="1"/>
    <col min="5620" max="5626" width="11.28515625" style="4" customWidth="1"/>
    <col min="5627" max="5627" width="12.7109375" style="4" customWidth="1"/>
    <col min="5628" max="5628" width="1.42578125" style="4" customWidth="1"/>
    <col min="5629" max="5629" width="6.85546875" style="4" customWidth="1"/>
    <col min="5630" max="5630" width="11.42578125" style="4"/>
    <col min="5631" max="5631" width="17.28515625" style="4" customWidth="1"/>
    <col min="5632" max="5859" width="11.42578125" style="4"/>
    <col min="5860" max="5860" width="28" style="4" customWidth="1"/>
    <col min="5861" max="5865" width="10.5703125" style="4" customWidth="1"/>
    <col min="5866" max="5866" width="12.5703125" style="4" customWidth="1"/>
    <col min="5867" max="5872" width="11.42578125" style="4"/>
    <col min="5873" max="5873" width="1" style="4" customWidth="1"/>
    <col min="5874" max="5874" width="19.42578125" style="4" customWidth="1"/>
    <col min="5875" max="5875" width="19.28515625" style="4" customWidth="1"/>
    <col min="5876" max="5882" width="11.28515625" style="4" customWidth="1"/>
    <col min="5883" max="5883" width="12.7109375" style="4" customWidth="1"/>
    <col min="5884" max="5884" width="1.42578125" style="4" customWidth="1"/>
    <col min="5885" max="5885" width="6.85546875" style="4" customWidth="1"/>
    <col min="5886" max="5886" width="11.42578125" style="4"/>
    <col min="5887" max="5887" width="17.28515625" style="4" customWidth="1"/>
    <col min="5888" max="6115" width="11.42578125" style="4"/>
    <col min="6116" max="6116" width="28" style="4" customWidth="1"/>
    <col min="6117" max="6121" width="10.5703125" style="4" customWidth="1"/>
    <col min="6122" max="6122" width="12.5703125" style="4" customWidth="1"/>
    <col min="6123" max="6128" width="11.42578125" style="4"/>
    <col min="6129" max="6129" width="1" style="4" customWidth="1"/>
    <col min="6130" max="6130" width="19.42578125" style="4" customWidth="1"/>
    <col min="6131" max="6131" width="19.28515625" style="4" customWidth="1"/>
    <col min="6132" max="6138" width="11.28515625" style="4" customWidth="1"/>
    <col min="6139" max="6139" width="12.7109375" style="4" customWidth="1"/>
    <col min="6140" max="6140" width="1.42578125" style="4" customWidth="1"/>
    <col min="6141" max="6141" width="6.85546875" style="4" customWidth="1"/>
    <col min="6142" max="6142" width="11.42578125" style="4"/>
    <col min="6143" max="6143" width="17.28515625" style="4" customWidth="1"/>
    <col min="6144" max="6371" width="11.42578125" style="4"/>
    <col min="6372" max="6372" width="28" style="4" customWidth="1"/>
    <col min="6373" max="6377" width="10.5703125" style="4" customWidth="1"/>
    <col min="6378" max="6378" width="12.5703125" style="4" customWidth="1"/>
    <col min="6379" max="6384" width="11.42578125" style="4"/>
    <col min="6385" max="6385" width="1" style="4" customWidth="1"/>
    <col min="6386" max="6386" width="19.42578125" style="4" customWidth="1"/>
    <col min="6387" max="6387" width="19.28515625" style="4" customWidth="1"/>
    <col min="6388" max="6394" width="11.28515625" style="4" customWidth="1"/>
    <col min="6395" max="6395" width="12.7109375" style="4" customWidth="1"/>
    <col min="6396" max="6396" width="1.42578125" style="4" customWidth="1"/>
    <col min="6397" max="6397" width="6.85546875" style="4" customWidth="1"/>
    <col min="6398" max="6398" width="11.42578125" style="4"/>
    <col min="6399" max="6399" width="17.28515625" style="4" customWidth="1"/>
    <col min="6400" max="6627" width="11.42578125" style="4"/>
    <col min="6628" max="6628" width="28" style="4" customWidth="1"/>
    <col min="6629" max="6633" width="10.5703125" style="4" customWidth="1"/>
    <col min="6634" max="6634" width="12.5703125" style="4" customWidth="1"/>
    <col min="6635" max="6640" width="11.42578125" style="4"/>
    <col min="6641" max="6641" width="1" style="4" customWidth="1"/>
    <col min="6642" max="6642" width="19.42578125" style="4" customWidth="1"/>
    <col min="6643" max="6643" width="19.28515625" style="4" customWidth="1"/>
    <col min="6644" max="6650" width="11.28515625" style="4" customWidth="1"/>
    <col min="6651" max="6651" width="12.7109375" style="4" customWidth="1"/>
    <col min="6652" max="6652" width="1.42578125" style="4" customWidth="1"/>
    <col min="6653" max="6653" width="6.85546875" style="4" customWidth="1"/>
    <col min="6654" max="6654" width="11.42578125" style="4"/>
    <col min="6655" max="6655" width="17.28515625" style="4" customWidth="1"/>
    <col min="6656" max="6883" width="11.42578125" style="4"/>
    <col min="6884" max="6884" width="28" style="4" customWidth="1"/>
    <col min="6885" max="6889" width="10.5703125" style="4" customWidth="1"/>
    <col min="6890" max="6890" width="12.5703125" style="4" customWidth="1"/>
    <col min="6891" max="6896" width="11.42578125" style="4"/>
    <col min="6897" max="6897" width="1" style="4" customWidth="1"/>
    <col min="6898" max="6898" width="19.42578125" style="4" customWidth="1"/>
    <col min="6899" max="6899" width="19.28515625" style="4" customWidth="1"/>
    <col min="6900" max="6906" width="11.28515625" style="4" customWidth="1"/>
    <col min="6907" max="6907" width="12.7109375" style="4" customWidth="1"/>
    <col min="6908" max="6908" width="1.42578125" style="4" customWidth="1"/>
    <col min="6909" max="6909" width="6.85546875" style="4" customWidth="1"/>
    <col min="6910" max="6910" width="11.42578125" style="4"/>
    <col min="6911" max="6911" width="17.28515625" style="4" customWidth="1"/>
    <col min="6912" max="7139" width="11.42578125" style="4"/>
    <col min="7140" max="7140" width="28" style="4" customWidth="1"/>
    <col min="7141" max="7145" width="10.5703125" style="4" customWidth="1"/>
    <col min="7146" max="7146" width="12.5703125" style="4" customWidth="1"/>
    <col min="7147" max="7152" width="11.42578125" style="4"/>
    <col min="7153" max="7153" width="1" style="4" customWidth="1"/>
    <col min="7154" max="7154" width="19.42578125" style="4" customWidth="1"/>
    <col min="7155" max="7155" width="19.28515625" style="4" customWidth="1"/>
    <col min="7156" max="7162" width="11.28515625" style="4" customWidth="1"/>
    <col min="7163" max="7163" width="12.7109375" style="4" customWidth="1"/>
    <col min="7164" max="7164" width="1.42578125" style="4" customWidth="1"/>
    <col min="7165" max="7165" width="6.85546875" style="4" customWidth="1"/>
    <col min="7166" max="7166" width="11.42578125" style="4"/>
    <col min="7167" max="7167" width="17.28515625" style="4" customWidth="1"/>
    <col min="7168" max="7395" width="11.42578125" style="4"/>
    <col min="7396" max="7396" width="28" style="4" customWidth="1"/>
    <col min="7397" max="7401" width="10.5703125" style="4" customWidth="1"/>
    <col min="7402" max="7402" width="12.5703125" style="4" customWidth="1"/>
    <col min="7403" max="7408" width="11.42578125" style="4"/>
    <col min="7409" max="7409" width="1" style="4" customWidth="1"/>
    <col min="7410" max="7410" width="19.42578125" style="4" customWidth="1"/>
    <col min="7411" max="7411" width="19.28515625" style="4" customWidth="1"/>
    <col min="7412" max="7418" width="11.28515625" style="4" customWidth="1"/>
    <col min="7419" max="7419" width="12.7109375" style="4" customWidth="1"/>
    <col min="7420" max="7420" width="1.42578125" style="4" customWidth="1"/>
    <col min="7421" max="7421" width="6.85546875" style="4" customWidth="1"/>
    <col min="7422" max="7422" width="11.42578125" style="4"/>
    <col min="7423" max="7423" width="17.28515625" style="4" customWidth="1"/>
    <col min="7424" max="7651" width="11.42578125" style="4"/>
    <col min="7652" max="7652" width="28" style="4" customWidth="1"/>
    <col min="7653" max="7657" width="10.5703125" style="4" customWidth="1"/>
    <col min="7658" max="7658" width="12.5703125" style="4" customWidth="1"/>
    <col min="7659" max="7664" width="11.42578125" style="4"/>
    <col min="7665" max="7665" width="1" style="4" customWidth="1"/>
    <col min="7666" max="7666" width="19.42578125" style="4" customWidth="1"/>
    <col min="7667" max="7667" width="19.28515625" style="4" customWidth="1"/>
    <col min="7668" max="7674" width="11.28515625" style="4" customWidth="1"/>
    <col min="7675" max="7675" width="12.7109375" style="4" customWidth="1"/>
    <col min="7676" max="7676" width="1.42578125" style="4" customWidth="1"/>
    <col min="7677" max="7677" width="6.85546875" style="4" customWidth="1"/>
    <col min="7678" max="7678" width="11.42578125" style="4"/>
    <col min="7679" max="7679" width="17.28515625" style="4" customWidth="1"/>
    <col min="7680" max="7907" width="11.42578125" style="4"/>
    <col min="7908" max="7908" width="28" style="4" customWidth="1"/>
    <col min="7909" max="7913" width="10.5703125" style="4" customWidth="1"/>
    <col min="7914" max="7914" width="12.5703125" style="4" customWidth="1"/>
    <col min="7915" max="7920" width="11.42578125" style="4"/>
    <col min="7921" max="7921" width="1" style="4" customWidth="1"/>
    <col min="7922" max="7922" width="19.42578125" style="4" customWidth="1"/>
    <col min="7923" max="7923" width="19.28515625" style="4" customWidth="1"/>
    <col min="7924" max="7930" width="11.28515625" style="4" customWidth="1"/>
    <col min="7931" max="7931" width="12.7109375" style="4" customWidth="1"/>
    <col min="7932" max="7932" width="1.42578125" style="4" customWidth="1"/>
    <col min="7933" max="7933" width="6.85546875" style="4" customWidth="1"/>
    <col min="7934" max="7934" width="11.42578125" style="4"/>
    <col min="7935" max="7935" width="17.28515625" style="4" customWidth="1"/>
    <col min="7936" max="8163" width="11.42578125" style="4"/>
    <col min="8164" max="8164" width="28" style="4" customWidth="1"/>
    <col min="8165" max="8169" width="10.5703125" style="4" customWidth="1"/>
    <col min="8170" max="8170" width="12.5703125" style="4" customWidth="1"/>
    <col min="8171" max="8176" width="11.42578125" style="4"/>
    <col min="8177" max="8177" width="1" style="4" customWidth="1"/>
    <col min="8178" max="8178" width="19.42578125" style="4" customWidth="1"/>
    <col min="8179" max="8179" width="19.28515625" style="4" customWidth="1"/>
    <col min="8180" max="8186" width="11.28515625" style="4" customWidth="1"/>
    <col min="8187" max="8187" width="12.7109375" style="4" customWidth="1"/>
    <col min="8188" max="8188" width="1.42578125" style="4" customWidth="1"/>
    <col min="8189" max="8189" width="6.85546875" style="4" customWidth="1"/>
    <col min="8190" max="8190" width="11.42578125" style="4"/>
    <col min="8191" max="8191" width="17.28515625" style="4" customWidth="1"/>
    <col min="8192" max="8419" width="11.42578125" style="4"/>
    <col min="8420" max="8420" width="28" style="4" customWidth="1"/>
    <col min="8421" max="8425" width="10.5703125" style="4" customWidth="1"/>
    <col min="8426" max="8426" width="12.5703125" style="4" customWidth="1"/>
    <col min="8427" max="8432" width="11.42578125" style="4"/>
    <col min="8433" max="8433" width="1" style="4" customWidth="1"/>
    <col min="8434" max="8434" width="19.42578125" style="4" customWidth="1"/>
    <col min="8435" max="8435" width="19.28515625" style="4" customWidth="1"/>
    <col min="8436" max="8442" width="11.28515625" style="4" customWidth="1"/>
    <col min="8443" max="8443" width="12.7109375" style="4" customWidth="1"/>
    <col min="8444" max="8444" width="1.42578125" style="4" customWidth="1"/>
    <col min="8445" max="8445" width="6.85546875" style="4" customWidth="1"/>
    <col min="8446" max="8446" width="11.42578125" style="4"/>
    <col min="8447" max="8447" width="17.28515625" style="4" customWidth="1"/>
    <col min="8448" max="8675" width="11.42578125" style="4"/>
    <col min="8676" max="8676" width="28" style="4" customWidth="1"/>
    <col min="8677" max="8681" width="10.5703125" style="4" customWidth="1"/>
    <col min="8682" max="8682" width="12.5703125" style="4" customWidth="1"/>
    <col min="8683" max="8688" width="11.42578125" style="4"/>
    <col min="8689" max="8689" width="1" style="4" customWidth="1"/>
    <col min="8690" max="8690" width="19.42578125" style="4" customWidth="1"/>
    <col min="8691" max="8691" width="19.28515625" style="4" customWidth="1"/>
    <col min="8692" max="8698" width="11.28515625" style="4" customWidth="1"/>
    <col min="8699" max="8699" width="12.7109375" style="4" customWidth="1"/>
    <col min="8700" max="8700" width="1.42578125" style="4" customWidth="1"/>
    <col min="8701" max="8701" width="6.85546875" style="4" customWidth="1"/>
    <col min="8702" max="8702" width="11.42578125" style="4"/>
    <col min="8703" max="8703" width="17.28515625" style="4" customWidth="1"/>
    <col min="8704" max="8931" width="11.42578125" style="4"/>
    <col min="8932" max="8932" width="28" style="4" customWidth="1"/>
    <col min="8933" max="8937" width="10.5703125" style="4" customWidth="1"/>
    <col min="8938" max="8938" width="12.5703125" style="4" customWidth="1"/>
    <col min="8939" max="8944" width="11.42578125" style="4"/>
    <col min="8945" max="8945" width="1" style="4" customWidth="1"/>
    <col min="8946" max="8946" width="19.42578125" style="4" customWidth="1"/>
    <col min="8947" max="8947" width="19.28515625" style="4" customWidth="1"/>
    <col min="8948" max="8954" width="11.28515625" style="4" customWidth="1"/>
    <col min="8955" max="8955" width="12.7109375" style="4" customWidth="1"/>
    <col min="8956" max="8956" width="1.42578125" style="4" customWidth="1"/>
    <col min="8957" max="8957" width="6.85546875" style="4" customWidth="1"/>
    <col min="8958" max="8958" width="11.42578125" style="4"/>
    <col min="8959" max="8959" width="17.28515625" style="4" customWidth="1"/>
    <col min="8960" max="9187" width="11.42578125" style="4"/>
    <col min="9188" max="9188" width="28" style="4" customWidth="1"/>
    <col min="9189" max="9193" width="10.5703125" style="4" customWidth="1"/>
    <col min="9194" max="9194" width="12.5703125" style="4" customWidth="1"/>
    <col min="9195" max="9200" width="11.42578125" style="4"/>
    <col min="9201" max="9201" width="1" style="4" customWidth="1"/>
    <col min="9202" max="9202" width="19.42578125" style="4" customWidth="1"/>
    <col min="9203" max="9203" width="19.28515625" style="4" customWidth="1"/>
    <col min="9204" max="9210" width="11.28515625" style="4" customWidth="1"/>
    <col min="9211" max="9211" width="12.7109375" style="4" customWidth="1"/>
    <col min="9212" max="9212" width="1.42578125" style="4" customWidth="1"/>
    <col min="9213" max="9213" width="6.85546875" style="4" customWidth="1"/>
    <col min="9214" max="9214" width="11.42578125" style="4"/>
    <col min="9215" max="9215" width="17.28515625" style="4" customWidth="1"/>
    <col min="9216" max="9443" width="11.42578125" style="4"/>
    <col min="9444" max="9444" width="28" style="4" customWidth="1"/>
    <col min="9445" max="9449" width="10.5703125" style="4" customWidth="1"/>
    <col min="9450" max="9450" width="12.5703125" style="4" customWidth="1"/>
    <col min="9451" max="9456" width="11.42578125" style="4"/>
    <col min="9457" max="9457" width="1" style="4" customWidth="1"/>
    <col min="9458" max="9458" width="19.42578125" style="4" customWidth="1"/>
    <col min="9459" max="9459" width="19.28515625" style="4" customWidth="1"/>
    <col min="9460" max="9466" width="11.28515625" style="4" customWidth="1"/>
    <col min="9467" max="9467" width="12.7109375" style="4" customWidth="1"/>
    <col min="9468" max="9468" width="1.42578125" style="4" customWidth="1"/>
    <col min="9469" max="9469" width="6.85546875" style="4" customWidth="1"/>
    <col min="9470" max="9470" width="11.42578125" style="4"/>
    <col min="9471" max="9471" width="17.28515625" style="4" customWidth="1"/>
    <col min="9472" max="9699" width="11.42578125" style="4"/>
    <col min="9700" max="9700" width="28" style="4" customWidth="1"/>
    <col min="9701" max="9705" width="10.5703125" style="4" customWidth="1"/>
    <col min="9706" max="9706" width="12.5703125" style="4" customWidth="1"/>
    <col min="9707" max="9712" width="11.42578125" style="4"/>
    <col min="9713" max="9713" width="1" style="4" customWidth="1"/>
    <col min="9714" max="9714" width="19.42578125" style="4" customWidth="1"/>
    <col min="9715" max="9715" width="19.28515625" style="4" customWidth="1"/>
    <col min="9716" max="9722" width="11.28515625" style="4" customWidth="1"/>
    <col min="9723" max="9723" width="12.7109375" style="4" customWidth="1"/>
    <col min="9724" max="9724" width="1.42578125" style="4" customWidth="1"/>
    <col min="9725" max="9725" width="6.85546875" style="4" customWidth="1"/>
    <col min="9726" max="9726" width="11.42578125" style="4"/>
    <col min="9727" max="9727" width="17.28515625" style="4" customWidth="1"/>
    <col min="9728" max="9955" width="11.42578125" style="4"/>
    <col min="9956" max="9956" width="28" style="4" customWidth="1"/>
    <col min="9957" max="9961" width="10.5703125" style="4" customWidth="1"/>
    <col min="9962" max="9962" width="12.5703125" style="4" customWidth="1"/>
    <col min="9963" max="9968" width="11.42578125" style="4"/>
    <col min="9969" max="9969" width="1" style="4" customWidth="1"/>
    <col min="9970" max="9970" width="19.42578125" style="4" customWidth="1"/>
    <col min="9971" max="9971" width="19.28515625" style="4" customWidth="1"/>
    <col min="9972" max="9978" width="11.28515625" style="4" customWidth="1"/>
    <col min="9979" max="9979" width="12.7109375" style="4" customWidth="1"/>
    <col min="9980" max="9980" width="1.42578125" style="4" customWidth="1"/>
    <col min="9981" max="9981" width="6.85546875" style="4" customWidth="1"/>
    <col min="9982" max="9982" width="11.42578125" style="4"/>
    <col min="9983" max="9983" width="17.28515625" style="4" customWidth="1"/>
    <col min="9984" max="10211" width="11.42578125" style="4"/>
    <col min="10212" max="10212" width="28" style="4" customWidth="1"/>
    <col min="10213" max="10217" width="10.5703125" style="4" customWidth="1"/>
    <col min="10218" max="10218" width="12.5703125" style="4" customWidth="1"/>
    <col min="10219" max="10224" width="11.42578125" style="4"/>
    <col min="10225" max="10225" width="1" style="4" customWidth="1"/>
    <col min="10226" max="10226" width="19.42578125" style="4" customWidth="1"/>
    <col min="10227" max="10227" width="19.28515625" style="4" customWidth="1"/>
    <col min="10228" max="10234" width="11.28515625" style="4" customWidth="1"/>
    <col min="10235" max="10235" width="12.7109375" style="4" customWidth="1"/>
    <col min="10236" max="10236" width="1.42578125" style="4" customWidth="1"/>
    <col min="10237" max="10237" width="6.85546875" style="4" customWidth="1"/>
    <col min="10238" max="10238" width="11.42578125" style="4"/>
    <col min="10239" max="10239" width="17.28515625" style="4" customWidth="1"/>
    <col min="10240" max="10467" width="11.42578125" style="4"/>
    <col min="10468" max="10468" width="28" style="4" customWidth="1"/>
    <col min="10469" max="10473" width="10.5703125" style="4" customWidth="1"/>
    <col min="10474" max="10474" width="12.5703125" style="4" customWidth="1"/>
    <col min="10475" max="10480" width="11.42578125" style="4"/>
    <col min="10481" max="10481" width="1" style="4" customWidth="1"/>
    <col min="10482" max="10482" width="19.42578125" style="4" customWidth="1"/>
    <col min="10483" max="10483" width="19.28515625" style="4" customWidth="1"/>
    <col min="10484" max="10490" width="11.28515625" style="4" customWidth="1"/>
    <col min="10491" max="10491" width="12.7109375" style="4" customWidth="1"/>
    <col min="10492" max="10492" width="1.42578125" style="4" customWidth="1"/>
    <col min="10493" max="10493" width="6.85546875" style="4" customWidth="1"/>
    <col min="10494" max="10494" width="11.42578125" style="4"/>
    <col min="10495" max="10495" width="17.28515625" style="4" customWidth="1"/>
    <col min="10496" max="10723" width="11.42578125" style="4"/>
    <col min="10724" max="10724" width="28" style="4" customWidth="1"/>
    <col min="10725" max="10729" width="10.5703125" style="4" customWidth="1"/>
    <col min="10730" max="10730" width="12.5703125" style="4" customWidth="1"/>
    <col min="10731" max="10736" width="11.42578125" style="4"/>
    <col min="10737" max="10737" width="1" style="4" customWidth="1"/>
    <col min="10738" max="10738" width="19.42578125" style="4" customWidth="1"/>
    <col min="10739" max="10739" width="19.28515625" style="4" customWidth="1"/>
    <col min="10740" max="10746" width="11.28515625" style="4" customWidth="1"/>
    <col min="10747" max="10747" width="12.7109375" style="4" customWidth="1"/>
    <col min="10748" max="10748" width="1.42578125" style="4" customWidth="1"/>
    <col min="10749" max="10749" width="6.85546875" style="4" customWidth="1"/>
    <col min="10750" max="10750" width="11.42578125" style="4"/>
    <col min="10751" max="10751" width="17.28515625" style="4" customWidth="1"/>
    <col min="10752" max="10979" width="11.42578125" style="4"/>
    <col min="10980" max="10980" width="28" style="4" customWidth="1"/>
    <col min="10981" max="10985" width="10.5703125" style="4" customWidth="1"/>
    <col min="10986" max="10986" width="12.5703125" style="4" customWidth="1"/>
    <col min="10987" max="10992" width="11.42578125" style="4"/>
    <col min="10993" max="10993" width="1" style="4" customWidth="1"/>
    <col min="10994" max="10994" width="19.42578125" style="4" customWidth="1"/>
    <col min="10995" max="10995" width="19.28515625" style="4" customWidth="1"/>
    <col min="10996" max="11002" width="11.28515625" style="4" customWidth="1"/>
    <col min="11003" max="11003" width="12.7109375" style="4" customWidth="1"/>
    <col min="11004" max="11004" width="1.42578125" style="4" customWidth="1"/>
    <col min="11005" max="11005" width="6.85546875" style="4" customWidth="1"/>
    <col min="11006" max="11006" width="11.42578125" style="4"/>
    <col min="11007" max="11007" width="17.28515625" style="4" customWidth="1"/>
    <col min="11008" max="11235" width="11.42578125" style="4"/>
    <col min="11236" max="11236" width="28" style="4" customWidth="1"/>
    <col min="11237" max="11241" width="10.5703125" style="4" customWidth="1"/>
    <col min="11242" max="11242" width="12.5703125" style="4" customWidth="1"/>
    <col min="11243" max="11248" width="11.42578125" style="4"/>
    <col min="11249" max="11249" width="1" style="4" customWidth="1"/>
    <col min="11250" max="11250" width="19.42578125" style="4" customWidth="1"/>
    <col min="11251" max="11251" width="19.28515625" style="4" customWidth="1"/>
    <col min="11252" max="11258" width="11.28515625" style="4" customWidth="1"/>
    <col min="11259" max="11259" width="12.7109375" style="4" customWidth="1"/>
    <col min="11260" max="11260" width="1.42578125" style="4" customWidth="1"/>
    <col min="11261" max="11261" width="6.85546875" style="4" customWidth="1"/>
    <col min="11262" max="11262" width="11.42578125" style="4"/>
    <col min="11263" max="11263" width="17.28515625" style="4" customWidth="1"/>
    <col min="11264" max="11491" width="11.42578125" style="4"/>
    <col min="11492" max="11492" width="28" style="4" customWidth="1"/>
    <col min="11493" max="11497" width="10.5703125" style="4" customWidth="1"/>
    <col min="11498" max="11498" width="12.5703125" style="4" customWidth="1"/>
    <col min="11499" max="11504" width="11.42578125" style="4"/>
    <col min="11505" max="11505" width="1" style="4" customWidth="1"/>
    <col min="11506" max="11506" width="19.42578125" style="4" customWidth="1"/>
    <col min="11507" max="11507" width="19.28515625" style="4" customWidth="1"/>
    <col min="11508" max="11514" width="11.28515625" style="4" customWidth="1"/>
    <col min="11515" max="11515" width="12.7109375" style="4" customWidth="1"/>
    <col min="11516" max="11516" width="1.42578125" style="4" customWidth="1"/>
    <col min="11517" max="11517" width="6.85546875" style="4" customWidth="1"/>
    <col min="11518" max="11518" width="11.42578125" style="4"/>
    <col min="11519" max="11519" width="17.28515625" style="4" customWidth="1"/>
    <col min="11520" max="11747" width="11.42578125" style="4"/>
    <col min="11748" max="11748" width="28" style="4" customWidth="1"/>
    <col min="11749" max="11753" width="10.5703125" style="4" customWidth="1"/>
    <col min="11754" max="11754" width="12.5703125" style="4" customWidth="1"/>
    <col min="11755" max="11760" width="11.42578125" style="4"/>
    <col min="11761" max="11761" width="1" style="4" customWidth="1"/>
    <col min="11762" max="11762" width="19.42578125" style="4" customWidth="1"/>
    <col min="11763" max="11763" width="19.28515625" style="4" customWidth="1"/>
    <col min="11764" max="11770" width="11.28515625" style="4" customWidth="1"/>
    <col min="11771" max="11771" width="12.7109375" style="4" customWidth="1"/>
    <col min="11772" max="11772" width="1.42578125" style="4" customWidth="1"/>
    <col min="11773" max="11773" width="6.85546875" style="4" customWidth="1"/>
    <col min="11774" max="11774" width="11.42578125" style="4"/>
    <col min="11775" max="11775" width="17.28515625" style="4" customWidth="1"/>
    <col min="11776" max="12003" width="11.42578125" style="4"/>
    <col min="12004" max="12004" width="28" style="4" customWidth="1"/>
    <col min="12005" max="12009" width="10.5703125" style="4" customWidth="1"/>
    <col min="12010" max="12010" width="12.5703125" style="4" customWidth="1"/>
    <col min="12011" max="12016" width="11.42578125" style="4"/>
    <col min="12017" max="12017" width="1" style="4" customWidth="1"/>
    <col min="12018" max="12018" width="19.42578125" style="4" customWidth="1"/>
    <col min="12019" max="12019" width="19.28515625" style="4" customWidth="1"/>
    <col min="12020" max="12026" width="11.28515625" style="4" customWidth="1"/>
    <col min="12027" max="12027" width="12.7109375" style="4" customWidth="1"/>
    <col min="12028" max="12028" width="1.42578125" style="4" customWidth="1"/>
    <col min="12029" max="12029" width="6.85546875" style="4" customWidth="1"/>
    <col min="12030" max="12030" width="11.42578125" style="4"/>
    <col min="12031" max="12031" width="17.28515625" style="4" customWidth="1"/>
    <col min="12032" max="12259" width="11.42578125" style="4"/>
    <col min="12260" max="12260" width="28" style="4" customWidth="1"/>
    <col min="12261" max="12265" width="10.5703125" style="4" customWidth="1"/>
    <col min="12266" max="12266" width="12.5703125" style="4" customWidth="1"/>
    <col min="12267" max="12272" width="11.42578125" style="4"/>
    <col min="12273" max="12273" width="1" style="4" customWidth="1"/>
    <col min="12274" max="12274" width="19.42578125" style="4" customWidth="1"/>
    <col min="12275" max="12275" width="19.28515625" style="4" customWidth="1"/>
    <col min="12276" max="12282" width="11.28515625" style="4" customWidth="1"/>
    <col min="12283" max="12283" width="12.7109375" style="4" customWidth="1"/>
    <col min="12284" max="12284" width="1.42578125" style="4" customWidth="1"/>
    <col min="12285" max="12285" width="6.85546875" style="4" customWidth="1"/>
    <col min="12286" max="12286" width="11.42578125" style="4"/>
    <col min="12287" max="12287" width="17.28515625" style="4" customWidth="1"/>
    <col min="12288" max="12515" width="11.42578125" style="4"/>
    <col min="12516" max="12516" width="28" style="4" customWidth="1"/>
    <col min="12517" max="12521" width="10.5703125" style="4" customWidth="1"/>
    <col min="12522" max="12522" width="12.5703125" style="4" customWidth="1"/>
    <col min="12523" max="12528" width="11.42578125" style="4"/>
    <col min="12529" max="12529" width="1" style="4" customWidth="1"/>
    <col min="12530" max="12530" width="19.42578125" style="4" customWidth="1"/>
    <col min="12531" max="12531" width="19.28515625" style="4" customWidth="1"/>
    <col min="12532" max="12538" width="11.28515625" style="4" customWidth="1"/>
    <col min="12539" max="12539" width="12.7109375" style="4" customWidth="1"/>
    <col min="12540" max="12540" width="1.42578125" style="4" customWidth="1"/>
    <col min="12541" max="12541" width="6.85546875" style="4" customWidth="1"/>
    <col min="12542" max="12542" width="11.42578125" style="4"/>
    <col min="12543" max="12543" width="17.28515625" style="4" customWidth="1"/>
    <col min="12544" max="12771" width="11.42578125" style="4"/>
    <col min="12772" max="12772" width="28" style="4" customWidth="1"/>
    <col min="12773" max="12777" width="10.5703125" style="4" customWidth="1"/>
    <col min="12778" max="12778" width="12.5703125" style="4" customWidth="1"/>
    <col min="12779" max="12784" width="11.42578125" style="4"/>
    <col min="12785" max="12785" width="1" style="4" customWidth="1"/>
    <col min="12786" max="12786" width="19.42578125" style="4" customWidth="1"/>
    <col min="12787" max="12787" width="19.28515625" style="4" customWidth="1"/>
    <col min="12788" max="12794" width="11.28515625" style="4" customWidth="1"/>
    <col min="12795" max="12795" width="12.7109375" style="4" customWidth="1"/>
    <col min="12796" max="12796" width="1.42578125" style="4" customWidth="1"/>
    <col min="12797" max="12797" width="6.85546875" style="4" customWidth="1"/>
    <col min="12798" max="12798" width="11.42578125" style="4"/>
    <col min="12799" max="12799" width="17.28515625" style="4" customWidth="1"/>
    <col min="12800" max="13027" width="11.42578125" style="4"/>
    <col min="13028" max="13028" width="28" style="4" customWidth="1"/>
    <col min="13029" max="13033" width="10.5703125" style="4" customWidth="1"/>
    <col min="13034" max="13034" width="12.5703125" style="4" customWidth="1"/>
    <col min="13035" max="13040" width="11.42578125" style="4"/>
    <col min="13041" max="13041" width="1" style="4" customWidth="1"/>
    <col min="13042" max="13042" width="19.42578125" style="4" customWidth="1"/>
    <col min="13043" max="13043" width="19.28515625" style="4" customWidth="1"/>
    <col min="13044" max="13050" width="11.28515625" style="4" customWidth="1"/>
    <col min="13051" max="13051" width="12.7109375" style="4" customWidth="1"/>
    <col min="13052" max="13052" width="1.42578125" style="4" customWidth="1"/>
    <col min="13053" max="13053" width="6.85546875" style="4" customWidth="1"/>
    <col min="13054" max="13054" width="11.42578125" style="4"/>
    <col min="13055" max="13055" width="17.28515625" style="4" customWidth="1"/>
    <col min="13056" max="13283" width="11.42578125" style="4"/>
    <col min="13284" max="13284" width="28" style="4" customWidth="1"/>
    <col min="13285" max="13289" width="10.5703125" style="4" customWidth="1"/>
    <col min="13290" max="13290" width="12.5703125" style="4" customWidth="1"/>
    <col min="13291" max="13296" width="11.42578125" style="4"/>
    <col min="13297" max="13297" width="1" style="4" customWidth="1"/>
    <col min="13298" max="13298" width="19.42578125" style="4" customWidth="1"/>
    <col min="13299" max="13299" width="19.28515625" style="4" customWidth="1"/>
    <col min="13300" max="13306" width="11.28515625" style="4" customWidth="1"/>
    <col min="13307" max="13307" width="12.7109375" style="4" customWidth="1"/>
    <col min="13308" max="13308" width="1.42578125" style="4" customWidth="1"/>
    <col min="13309" max="13309" width="6.85546875" style="4" customWidth="1"/>
    <col min="13310" max="13310" width="11.42578125" style="4"/>
    <col min="13311" max="13311" width="17.28515625" style="4" customWidth="1"/>
    <col min="13312" max="13539" width="11.42578125" style="4"/>
    <col min="13540" max="13540" width="28" style="4" customWidth="1"/>
    <col min="13541" max="13545" width="10.5703125" style="4" customWidth="1"/>
    <col min="13546" max="13546" width="12.5703125" style="4" customWidth="1"/>
    <col min="13547" max="13552" width="11.42578125" style="4"/>
    <col min="13553" max="13553" width="1" style="4" customWidth="1"/>
    <col min="13554" max="13554" width="19.42578125" style="4" customWidth="1"/>
    <col min="13555" max="13555" width="19.28515625" style="4" customWidth="1"/>
    <col min="13556" max="13562" width="11.28515625" style="4" customWidth="1"/>
    <col min="13563" max="13563" width="12.7109375" style="4" customWidth="1"/>
    <col min="13564" max="13564" width="1.42578125" style="4" customWidth="1"/>
    <col min="13565" max="13565" width="6.85546875" style="4" customWidth="1"/>
    <col min="13566" max="13566" width="11.42578125" style="4"/>
    <col min="13567" max="13567" width="17.28515625" style="4" customWidth="1"/>
    <col min="13568" max="13795" width="11.42578125" style="4"/>
    <col min="13796" max="13796" width="28" style="4" customWidth="1"/>
    <col min="13797" max="13801" width="10.5703125" style="4" customWidth="1"/>
    <col min="13802" max="13802" width="12.5703125" style="4" customWidth="1"/>
    <col min="13803" max="13808" width="11.42578125" style="4"/>
    <col min="13809" max="13809" width="1" style="4" customWidth="1"/>
    <col min="13810" max="13810" width="19.42578125" style="4" customWidth="1"/>
    <col min="13811" max="13811" width="19.28515625" style="4" customWidth="1"/>
    <col min="13812" max="13818" width="11.28515625" style="4" customWidth="1"/>
    <col min="13819" max="13819" width="12.7109375" style="4" customWidth="1"/>
    <col min="13820" max="13820" width="1.42578125" style="4" customWidth="1"/>
    <col min="13821" max="13821" width="6.85546875" style="4" customWidth="1"/>
    <col min="13822" max="13822" width="11.42578125" style="4"/>
    <col min="13823" max="13823" width="17.28515625" style="4" customWidth="1"/>
    <col min="13824" max="14051" width="11.42578125" style="4"/>
    <col min="14052" max="14052" width="28" style="4" customWidth="1"/>
    <col min="14053" max="14057" width="10.5703125" style="4" customWidth="1"/>
    <col min="14058" max="14058" width="12.5703125" style="4" customWidth="1"/>
    <col min="14059" max="14064" width="11.42578125" style="4"/>
    <col min="14065" max="14065" width="1" style="4" customWidth="1"/>
    <col min="14066" max="14066" width="19.42578125" style="4" customWidth="1"/>
    <col min="14067" max="14067" width="19.28515625" style="4" customWidth="1"/>
    <col min="14068" max="14074" width="11.28515625" style="4" customWidth="1"/>
    <col min="14075" max="14075" width="12.7109375" style="4" customWidth="1"/>
    <col min="14076" max="14076" width="1.42578125" style="4" customWidth="1"/>
    <col min="14077" max="14077" width="6.85546875" style="4" customWidth="1"/>
    <col min="14078" max="14078" width="11.42578125" style="4"/>
    <col min="14079" max="14079" width="17.28515625" style="4" customWidth="1"/>
    <col min="14080" max="14307" width="11.42578125" style="4"/>
    <col min="14308" max="14308" width="28" style="4" customWidth="1"/>
    <col min="14309" max="14313" width="10.5703125" style="4" customWidth="1"/>
    <col min="14314" max="14314" width="12.5703125" style="4" customWidth="1"/>
    <col min="14315" max="14320" width="11.42578125" style="4"/>
    <col min="14321" max="14321" width="1" style="4" customWidth="1"/>
    <col min="14322" max="14322" width="19.42578125" style="4" customWidth="1"/>
    <col min="14323" max="14323" width="19.28515625" style="4" customWidth="1"/>
    <col min="14324" max="14330" width="11.28515625" style="4" customWidth="1"/>
    <col min="14331" max="14331" width="12.7109375" style="4" customWidth="1"/>
    <col min="14332" max="14332" width="1.42578125" style="4" customWidth="1"/>
    <col min="14333" max="14333" width="6.85546875" style="4" customWidth="1"/>
    <col min="14334" max="14334" width="11.42578125" style="4"/>
    <col min="14335" max="14335" width="17.28515625" style="4" customWidth="1"/>
    <col min="14336" max="14563" width="11.42578125" style="4"/>
    <col min="14564" max="14564" width="28" style="4" customWidth="1"/>
    <col min="14565" max="14569" width="10.5703125" style="4" customWidth="1"/>
    <col min="14570" max="14570" width="12.5703125" style="4" customWidth="1"/>
    <col min="14571" max="14576" width="11.42578125" style="4"/>
    <col min="14577" max="14577" width="1" style="4" customWidth="1"/>
    <col min="14578" max="14578" width="19.42578125" style="4" customWidth="1"/>
    <col min="14579" max="14579" width="19.28515625" style="4" customWidth="1"/>
    <col min="14580" max="14586" width="11.28515625" style="4" customWidth="1"/>
    <col min="14587" max="14587" width="12.7109375" style="4" customWidth="1"/>
    <col min="14588" max="14588" width="1.42578125" style="4" customWidth="1"/>
    <col min="14589" max="14589" width="6.85546875" style="4" customWidth="1"/>
    <col min="14590" max="14590" width="11.42578125" style="4"/>
    <col min="14591" max="14591" width="17.28515625" style="4" customWidth="1"/>
    <col min="14592" max="14819" width="11.42578125" style="4"/>
    <col min="14820" max="14820" width="28" style="4" customWidth="1"/>
    <col min="14821" max="14825" width="10.5703125" style="4" customWidth="1"/>
    <col min="14826" max="14826" width="12.5703125" style="4" customWidth="1"/>
    <col min="14827" max="14832" width="11.42578125" style="4"/>
    <col min="14833" max="14833" width="1" style="4" customWidth="1"/>
    <col min="14834" max="14834" width="19.42578125" style="4" customWidth="1"/>
    <col min="14835" max="14835" width="19.28515625" style="4" customWidth="1"/>
    <col min="14836" max="14842" width="11.28515625" style="4" customWidth="1"/>
    <col min="14843" max="14843" width="12.7109375" style="4" customWidth="1"/>
    <col min="14844" max="14844" width="1.42578125" style="4" customWidth="1"/>
    <col min="14845" max="14845" width="6.85546875" style="4" customWidth="1"/>
    <col min="14846" max="14846" width="11.42578125" style="4"/>
    <col min="14847" max="14847" width="17.28515625" style="4" customWidth="1"/>
    <col min="14848" max="15075" width="11.42578125" style="4"/>
    <col min="15076" max="15076" width="28" style="4" customWidth="1"/>
    <col min="15077" max="15081" width="10.5703125" style="4" customWidth="1"/>
    <col min="15082" max="15082" width="12.5703125" style="4" customWidth="1"/>
    <col min="15083" max="15088" width="11.42578125" style="4"/>
    <col min="15089" max="15089" width="1" style="4" customWidth="1"/>
    <col min="15090" max="15090" width="19.42578125" style="4" customWidth="1"/>
    <col min="15091" max="15091" width="19.28515625" style="4" customWidth="1"/>
    <col min="15092" max="15098" width="11.28515625" style="4" customWidth="1"/>
    <col min="15099" max="15099" width="12.7109375" style="4" customWidth="1"/>
    <col min="15100" max="15100" width="1.42578125" style="4" customWidth="1"/>
    <col min="15101" max="15101" width="6.85546875" style="4" customWidth="1"/>
    <col min="15102" max="15102" width="11.42578125" style="4"/>
    <col min="15103" max="15103" width="17.28515625" style="4" customWidth="1"/>
    <col min="15104" max="15331" width="11.42578125" style="4"/>
    <col min="15332" max="15332" width="28" style="4" customWidth="1"/>
    <col min="15333" max="15337" width="10.5703125" style="4" customWidth="1"/>
    <col min="15338" max="15338" width="12.5703125" style="4" customWidth="1"/>
    <col min="15339" max="15344" width="11.42578125" style="4"/>
    <col min="15345" max="15345" width="1" style="4" customWidth="1"/>
    <col min="15346" max="15346" width="19.42578125" style="4" customWidth="1"/>
    <col min="15347" max="15347" width="19.28515625" style="4" customWidth="1"/>
    <col min="15348" max="15354" width="11.28515625" style="4" customWidth="1"/>
    <col min="15355" max="15355" width="12.7109375" style="4" customWidth="1"/>
    <col min="15356" max="15356" width="1.42578125" style="4" customWidth="1"/>
    <col min="15357" max="15357" width="6.85546875" style="4" customWidth="1"/>
    <col min="15358" max="15358" width="11.42578125" style="4"/>
    <col min="15359" max="15359" width="17.28515625" style="4" customWidth="1"/>
    <col min="15360" max="15587" width="11.42578125" style="4"/>
    <col min="15588" max="15588" width="28" style="4" customWidth="1"/>
    <col min="15589" max="15593" width="10.5703125" style="4" customWidth="1"/>
    <col min="15594" max="15594" width="12.5703125" style="4" customWidth="1"/>
    <col min="15595" max="15600" width="11.42578125" style="4"/>
    <col min="15601" max="15601" width="1" style="4" customWidth="1"/>
    <col min="15602" max="15602" width="19.42578125" style="4" customWidth="1"/>
    <col min="15603" max="15603" width="19.28515625" style="4" customWidth="1"/>
    <col min="15604" max="15610" width="11.28515625" style="4" customWidth="1"/>
    <col min="15611" max="15611" width="12.7109375" style="4" customWidth="1"/>
    <col min="15612" max="15612" width="1.42578125" style="4" customWidth="1"/>
    <col min="15613" max="15613" width="6.85546875" style="4" customWidth="1"/>
    <col min="15614" max="15614" width="11.42578125" style="4"/>
    <col min="15615" max="15615" width="17.28515625" style="4" customWidth="1"/>
    <col min="15616" max="15843" width="11.42578125" style="4"/>
    <col min="15844" max="15844" width="28" style="4" customWidth="1"/>
    <col min="15845" max="15849" width="10.5703125" style="4" customWidth="1"/>
    <col min="15850" max="15850" width="12.5703125" style="4" customWidth="1"/>
    <col min="15851" max="15856" width="11.42578125" style="4"/>
    <col min="15857" max="15857" width="1" style="4" customWidth="1"/>
    <col min="15858" max="15858" width="19.42578125" style="4" customWidth="1"/>
    <col min="15859" max="15859" width="19.28515625" style="4" customWidth="1"/>
    <col min="15860" max="15866" width="11.28515625" style="4" customWidth="1"/>
    <col min="15867" max="15867" width="12.7109375" style="4" customWidth="1"/>
    <col min="15868" max="15868" width="1.42578125" style="4" customWidth="1"/>
    <col min="15869" max="15869" width="6.85546875" style="4" customWidth="1"/>
    <col min="15870" max="15870" width="11.42578125" style="4"/>
    <col min="15871" max="15871" width="17.28515625" style="4" customWidth="1"/>
    <col min="15872" max="16099" width="11.42578125" style="4"/>
    <col min="16100" max="16100" width="28" style="4" customWidth="1"/>
    <col min="16101" max="16105" width="10.5703125" style="4" customWidth="1"/>
    <col min="16106" max="16106" width="12.5703125" style="4" customWidth="1"/>
    <col min="16107" max="16112" width="11.42578125" style="4"/>
    <col min="16113" max="16113" width="1" style="4" customWidth="1"/>
    <col min="16114" max="16114" width="19.42578125" style="4" customWidth="1"/>
    <col min="16115" max="16115" width="19.28515625" style="4" customWidth="1"/>
    <col min="16116" max="16122" width="11.28515625" style="4" customWidth="1"/>
    <col min="16123" max="16123" width="12.7109375" style="4" customWidth="1"/>
    <col min="16124" max="16124" width="1.42578125" style="4" customWidth="1"/>
    <col min="16125" max="16125" width="6.85546875" style="4" customWidth="1"/>
    <col min="16126" max="16126" width="11.42578125" style="4"/>
    <col min="16127" max="16127" width="17.28515625" style="4" customWidth="1"/>
    <col min="16128" max="16355" width="11.42578125" style="4"/>
    <col min="16356" max="16356" width="28" style="4" customWidth="1"/>
    <col min="16357" max="16361" width="10.5703125" style="4" customWidth="1"/>
    <col min="16362" max="16362" width="12.5703125" style="4" customWidth="1"/>
    <col min="16363" max="16384" width="11.42578125" style="4"/>
  </cols>
  <sheetData>
    <row r="1" spans="1:240" s="2" customFormat="1" ht="15" customHeight="1">
      <c r="A1" s="564"/>
      <c r="B1" s="558" t="s">
        <v>81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9"/>
      <c r="Q1" s="8"/>
      <c r="R1" s="2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s="2" customFormat="1" ht="15" customHeight="1">
      <c r="A2" s="565"/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1"/>
      <c r="Q2" s="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s="2" customFormat="1" ht="15" customHeight="1">
      <c r="A3" s="565"/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3"/>
      <c r="Q3" s="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s="2" customFormat="1" ht="15" customHeight="1">
      <c r="A4" s="565"/>
      <c r="B4" s="567" t="s">
        <v>45</v>
      </c>
      <c r="C4" s="568"/>
      <c r="D4" s="568"/>
      <c r="E4" s="568"/>
      <c r="F4" s="568"/>
      <c r="G4" s="568"/>
      <c r="H4" s="569"/>
      <c r="I4" s="567" t="s">
        <v>237</v>
      </c>
      <c r="J4" s="568"/>
      <c r="K4" s="568"/>
      <c r="L4" s="568"/>
      <c r="M4" s="568"/>
      <c r="N4" s="568"/>
      <c r="O4" s="568"/>
      <c r="P4" s="569"/>
      <c r="Q4" s="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1:240" s="2" customFormat="1" ht="15" customHeight="1">
      <c r="A5" s="566"/>
      <c r="B5" s="570" t="s">
        <v>244</v>
      </c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2"/>
      <c r="Q5" s="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40" s="2" customFormat="1" ht="14.1" customHeight="1">
      <c r="A6" s="87"/>
      <c r="B6" s="101"/>
      <c r="C6" s="136"/>
      <c r="D6" s="136"/>
      <c r="E6" s="136"/>
      <c r="F6" s="136"/>
      <c r="G6" s="136"/>
      <c r="H6" s="136"/>
      <c r="I6" s="101"/>
      <c r="J6" s="101"/>
      <c r="K6" s="101"/>
      <c r="L6" s="101"/>
      <c r="M6" s="124"/>
      <c r="N6" s="124"/>
      <c r="O6" s="124"/>
      <c r="P6" s="125"/>
      <c r="Q6" s="139" t="s">
        <v>82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2" customFormat="1" ht="14.1" customHeight="1">
      <c r="A7" s="88"/>
      <c r="B7" s="89"/>
      <c r="C7" s="127"/>
      <c r="D7" s="127"/>
      <c r="E7" s="127"/>
      <c r="F7" s="127"/>
      <c r="G7" s="582" t="s">
        <v>1</v>
      </c>
      <c r="H7" s="582"/>
      <c r="I7" s="477" t="str">
        <f>IF('1. Encabezado'!T7="","",'1. Encabezado'!T7)</f>
        <v/>
      </c>
      <c r="J7" s="477"/>
      <c r="K7" s="477"/>
      <c r="L7" s="477"/>
      <c r="M7" s="477"/>
      <c r="N7" s="477"/>
      <c r="O7" s="477"/>
      <c r="P7" s="122"/>
      <c r="Q7" s="140" t="s">
        <v>83</v>
      </c>
      <c r="R7" s="1"/>
      <c r="S7" s="321" t="s">
        <v>221</v>
      </c>
      <c r="T7" s="321" t="s">
        <v>222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s="2" customFormat="1" ht="14.1" customHeight="1">
      <c r="A8" s="88"/>
      <c r="B8" s="89"/>
      <c r="C8" s="127"/>
      <c r="D8" s="127"/>
      <c r="E8" s="127"/>
      <c r="F8" s="127"/>
      <c r="G8" s="127"/>
      <c r="H8" s="127"/>
      <c r="I8" s="116"/>
      <c r="J8" s="135"/>
      <c r="K8" s="135"/>
      <c r="L8" s="583" t="str">
        <f>IF(I7="",Q11,CONCATENATE(Q7," ",Q8," ",Q9," ", Q10))</f>
        <v>Pagina xx de xx</v>
      </c>
      <c r="M8" s="583"/>
      <c r="N8" s="583"/>
      <c r="O8" s="583"/>
      <c r="P8" s="122"/>
      <c r="Q8" s="141" t="str">
        <f>IF(I7="","",2)</f>
        <v/>
      </c>
      <c r="R8" s="39"/>
      <c r="S8" s="321" t="s">
        <v>217</v>
      </c>
      <c r="T8" s="321" t="s">
        <v>223</v>
      </c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40" s="2" customFormat="1" ht="14.1" customHeight="1">
      <c r="A9" s="88"/>
      <c r="B9" s="89"/>
      <c r="C9" s="129"/>
      <c r="D9" s="129"/>
      <c r="E9" s="129"/>
      <c r="F9" s="129"/>
      <c r="G9" s="129"/>
      <c r="H9" s="129"/>
      <c r="I9" s="116"/>
      <c r="J9" s="116"/>
      <c r="K9" s="116"/>
      <c r="L9" s="116"/>
      <c r="M9" s="130"/>
      <c r="N9" s="130"/>
      <c r="O9" s="130"/>
      <c r="P9" s="131"/>
      <c r="Q9" s="142" t="s">
        <v>84</v>
      </c>
      <c r="R9" s="1"/>
      <c r="S9" s="321" t="s">
        <v>218</v>
      </c>
      <c r="T9" s="321" t="s">
        <v>224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0" ht="20.25" customHeight="1">
      <c r="A10" s="145"/>
      <c r="B10" s="146"/>
      <c r="C10" s="147"/>
      <c r="D10" s="147"/>
      <c r="E10" s="148"/>
      <c r="F10" s="149"/>
      <c r="G10" s="149"/>
      <c r="H10" s="149"/>
      <c r="I10" s="150"/>
      <c r="J10" s="150"/>
      <c r="K10" s="150"/>
      <c r="L10" s="150"/>
      <c r="M10" s="137"/>
      <c r="N10" s="137"/>
      <c r="O10" s="137"/>
      <c r="P10" s="138"/>
      <c r="Q10" s="142" t="str">
        <f>IF(I7="","",'1. Encabezado'!AB10)</f>
        <v/>
      </c>
      <c r="R10" s="1"/>
      <c r="S10" s="321" t="s">
        <v>219</v>
      </c>
      <c r="T10" s="321" t="s">
        <v>225</v>
      </c>
      <c r="U10" s="1"/>
      <c r="W10" s="1"/>
    </row>
    <row r="11" spans="1:240" ht="20.25" customHeight="1">
      <c r="A11" s="575" t="s">
        <v>62</v>
      </c>
      <c r="B11" s="576"/>
      <c r="C11" s="576"/>
      <c r="D11" s="576"/>
      <c r="E11" s="576"/>
      <c r="F11" s="27" t="s">
        <v>2</v>
      </c>
      <c r="G11" s="577"/>
      <c r="H11" s="578"/>
      <c r="I11" s="579"/>
      <c r="J11" s="579"/>
      <c r="K11" s="579"/>
      <c r="L11" s="579"/>
      <c r="M11" s="579"/>
      <c r="N11" s="579"/>
      <c r="O11" s="299"/>
      <c r="P11" s="300"/>
      <c r="Q11" s="143" t="s">
        <v>85</v>
      </c>
      <c r="R11" s="1"/>
      <c r="S11" s="321" t="s">
        <v>220</v>
      </c>
      <c r="U11" s="1"/>
      <c r="W11" s="1"/>
    </row>
    <row r="12" spans="1:240" ht="20.25" customHeight="1">
      <c r="A12" s="481" t="s">
        <v>48</v>
      </c>
      <c r="B12" s="482"/>
      <c r="C12" s="482"/>
      <c r="D12" s="482"/>
      <c r="E12" s="483"/>
      <c r="F12" s="28"/>
      <c r="G12" s="485"/>
      <c r="H12" s="485"/>
      <c r="I12" s="486"/>
      <c r="J12" s="485"/>
      <c r="K12" s="485"/>
      <c r="L12" s="485"/>
      <c r="M12" s="485"/>
      <c r="N12" s="485"/>
      <c r="O12" s="299"/>
      <c r="P12" s="300"/>
      <c r="Q12" s="10"/>
    </row>
    <row r="13" spans="1:240" ht="20.25" customHeight="1">
      <c r="A13" s="481" t="s">
        <v>10</v>
      </c>
      <c r="B13" s="482"/>
      <c r="C13" s="482"/>
      <c r="D13" s="482"/>
      <c r="E13" s="483"/>
      <c r="F13" s="28"/>
      <c r="G13" s="485"/>
      <c r="H13" s="485"/>
      <c r="I13" s="485"/>
      <c r="J13" s="485"/>
      <c r="K13" s="485"/>
      <c r="L13" s="485"/>
      <c r="M13" s="518"/>
      <c r="N13" s="518"/>
      <c r="O13" s="509"/>
      <c r="P13" s="510"/>
      <c r="Q13" s="10"/>
      <c r="S13" s="363" t="s">
        <v>241</v>
      </c>
      <c r="T13" s="363" t="s">
        <v>242</v>
      </c>
      <c r="U13" s="363" t="s">
        <v>243</v>
      </c>
    </row>
    <row r="14" spans="1:240" ht="20.25" customHeight="1">
      <c r="A14" s="481" t="s">
        <v>11</v>
      </c>
      <c r="B14" s="482"/>
      <c r="C14" s="482"/>
      <c r="D14" s="482"/>
      <c r="E14" s="483"/>
      <c r="F14" s="28"/>
      <c r="G14" s="518"/>
      <c r="H14" s="518"/>
      <c r="I14" s="518"/>
      <c r="J14" s="518"/>
      <c r="K14" s="518"/>
      <c r="L14" s="518"/>
      <c r="M14" s="518"/>
      <c r="N14" s="518"/>
      <c r="O14" s="580" t="s">
        <v>7</v>
      </c>
      <c r="P14" s="581"/>
      <c r="Q14" s="10"/>
      <c r="S14" s="227"/>
      <c r="T14" s="227"/>
      <c r="U14" s="227"/>
    </row>
    <row r="15" spans="1:240" ht="20.25" customHeight="1">
      <c r="A15" s="496" t="s">
        <v>61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8"/>
      <c r="Q15" s="10"/>
    </row>
    <row r="16" spans="1:240" ht="20.25" customHeight="1">
      <c r="A16" s="492" t="s">
        <v>63</v>
      </c>
      <c r="B16" s="493"/>
      <c r="C16" s="493"/>
      <c r="D16" s="493"/>
      <c r="E16" s="493"/>
      <c r="F16" s="29" t="s">
        <v>226</v>
      </c>
      <c r="G16" s="494" t="str">
        <f>+IF(' Nucleos (3)'!G15="","",' Nucleos (3)'!G15)</f>
        <v/>
      </c>
      <c r="H16" s="495"/>
      <c r="I16" s="494" t="str">
        <f>+IF(' Nucleos (3)'!I15="","",' Nucleos (3)'!I15)</f>
        <v/>
      </c>
      <c r="J16" s="495"/>
      <c r="K16" s="494" t="str">
        <f>+IF(' Nucleos (3)'!K15="","",' Nucleos (3)'!K15)</f>
        <v/>
      </c>
      <c r="L16" s="495"/>
      <c r="M16" s="494" t="str">
        <f>+IF(' Nucleos (3)'!M15="","",' Nucleos (3)'!M15)</f>
        <v/>
      </c>
      <c r="N16" s="495"/>
      <c r="O16" s="457" t="str">
        <f>+IF(AND(I7="",G16="",I16="",K16=""),"",(AVERAGE(G16:N16)))</f>
        <v/>
      </c>
      <c r="P16" s="459"/>
      <c r="Q16" s="10"/>
    </row>
    <row r="17" spans="1:22" ht="20.25" hidden="1" customHeight="1">
      <c r="A17" s="67" t="s">
        <v>50</v>
      </c>
      <c r="B17" s="68"/>
      <c r="C17" s="68"/>
      <c r="D17" s="68"/>
      <c r="E17" s="69"/>
      <c r="F17" s="70" t="s">
        <v>4</v>
      </c>
      <c r="G17" s="463" t="str">
        <f>+IF(G11="","",((G14-G11)/(G16))*100)</f>
        <v/>
      </c>
      <c r="H17" s="464"/>
      <c r="I17" s="463" t="str">
        <f>+IF(I11="","",((I14-I11)/(I16))*100)</f>
        <v/>
      </c>
      <c r="J17" s="464"/>
      <c r="K17" s="463" t="str">
        <f>+IF(K11="","",((K14-K11)/(K16))*100)</f>
        <v/>
      </c>
      <c r="L17" s="464"/>
      <c r="M17" s="463" t="str">
        <f>+IF(M11="","",((M14-M11)/(M16))*100)</f>
        <v/>
      </c>
      <c r="N17" s="464"/>
      <c r="O17" s="573"/>
      <c r="P17" s="574"/>
      <c r="Q17" s="11"/>
    </row>
    <row r="18" spans="1:22" ht="20.25" customHeight="1">
      <c r="A18" s="496" t="s">
        <v>47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8"/>
      <c r="Q18" s="12"/>
    </row>
    <row r="19" spans="1:22" ht="20.25" hidden="1" customHeight="1">
      <c r="A19" s="488" t="s">
        <v>30</v>
      </c>
      <c r="B19" s="489"/>
      <c r="C19" s="489"/>
      <c r="D19" s="489"/>
      <c r="E19" s="489"/>
      <c r="F19" s="71"/>
      <c r="G19" s="490" t="str">
        <f>+IF(G11="","",G11/G16)</f>
        <v/>
      </c>
      <c r="H19" s="491"/>
      <c r="I19" s="490" t="str">
        <f>+IF(I11="","",I11/I16)</f>
        <v/>
      </c>
      <c r="J19" s="491"/>
      <c r="K19" s="490" t="str">
        <f>+IF(K11="","",K11/K16)</f>
        <v/>
      </c>
      <c r="L19" s="491"/>
      <c r="M19" s="490" t="str">
        <f>+IF(M11="","",M11/M16)</f>
        <v/>
      </c>
      <c r="N19" s="491"/>
      <c r="O19" s="490" t="str">
        <f>+IF(G19="","",AVERAGE(G19:N19))</f>
        <v/>
      </c>
      <c r="P19" s="522"/>
      <c r="Q19" s="12"/>
    </row>
    <row r="20" spans="1:22" ht="20.25" hidden="1" customHeight="1">
      <c r="A20" s="523" t="s">
        <v>31</v>
      </c>
      <c r="B20" s="524"/>
      <c r="C20" s="524"/>
      <c r="D20" s="524"/>
      <c r="E20" s="524"/>
      <c r="F20" s="29" t="s">
        <v>5</v>
      </c>
      <c r="G20" s="519" t="str">
        <f>+IF(G19="","",G19*997)</f>
        <v/>
      </c>
      <c r="H20" s="520"/>
      <c r="I20" s="519" t="str">
        <f>+IF(I19="","",I19*997)</f>
        <v/>
      </c>
      <c r="J20" s="520"/>
      <c r="K20" s="519" t="str">
        <f>+IF(K19="","",K19*997)</f>
        <v/>
      </c>
      <c r="L20" s="520"/>
      <c r="M20" s="519" t="str">
        <f>+IF(M19="","",M19*997)</f>
        <v/>
      </c>
      <c r="N20" s="520"/>
      <c r="O20" s="519" t="str">
        <f>+IF(G20="","",AVERAGE(G20:N20))</f>
        <v/>
      </c>
      <c r="P20" s="521"/>
      <c r="Q20" s="1"/>
      <c r="R20" s="21"/>
      <c r="S20" s="21"/>
      <c r="T20" s="21"/>
      <c r="U20" s="21"/>
    </row>
    <row r="21" spans="1:22" ht="10.35" hidden="1" customHeight="1">
      <c r="A21" s="499" t="s">
        <v>20</v>
      </c>
      <c r="B21" s="500"/>
      <c r="C21" s="503" t="str">
        <f>+IF(C10="","",VLOOKUP(C10,R9:W11,U8))</f>
        <v/>
      </c>
      <c r="D21" s="503"/>
      <c r="E21" s="503"/>
      <c r="F21" s="30" t="str">
        <f>+IF(C10="","",VLOOKUP($C$10,$R$9:$W$11,2))</f>
        <v/>
      </c>
      <c r="G21" s="505" t="str">
        <f>+IF(C10="","",VLOOKUP($C$10,$Q$20:$U$25,2))</f>
        <v/>
      </c>
      <c r="H21" s="506"/>
      <c r="I21" s="505" t="str">
        <f>+IF(C10="","",VLOOKUP($C$10,$Q$20:$U$25,3))</f>
        <v/>
      </c>
      <c r="J21" s="506"/>
      <c r="K21" s="505" t="str">
        <f>+IF(C10="","",VLOOKUP($C$10,$Q$20:$U$25,4))</f>
        <v/>
      </c>
      <c r="L21" s="506"/>
      <c r="M21" s="505" t="str">
        <f>+IF(C10="","",VLOOKUP($C$10,$Q$20:$U$25,5))</f>
        <v/>
      </c>
      <c r="N21" s="506"/>
      <c r="O21" s="514"/>
      <c r="P21" s="515"/>
      <c r="Q21" s="1"/>
      <c r="R21" s="21"/>
      <c r="S21" s="21"/>
      <c r="T21" s="21"/>
      <c r="U21" s="21"/>
      <c r="V21" s="487"/>
    </row>
    <row r="22" spans="1:22" ht="10.35" hidden="1" customHeight="1">
      <c r="A22" s="501"/>
      <c r="B22" s="502"/>
      <c r="C22" s="504"/>
      <c r="D22" s="504"/>
      <c r="E22" s="504"/>
      <c r="F22" s="31" t="str">
        <f>+IF(C10="","",VLOOKUP($C$10,$R$9:$W$11,3))</f>
        <v/>
      </c>
      <c r="G22" s="507"/>
      <c r="H22" s="508"/>
      <c r="I22" s="507"/>
      <c r="J22" s="508"/>
      <c r="K22" s="507"/>
      <c r="L22" s="508"/>
      <c r="M22" s="507"/>
      <c r="N22" s="508"/>
      <c r="O22" s="516"/>
      <c r="P22" s="517"/>
      <c r="Q22" s="6"/>
      <c r="R22" s="21"/>
      <c r="S22" s="21"/>
      <c r="T22" s="21"/>
      <c r="U22" s="21"/>
      <c r="V22" s="487"/>
    </row>
    <row r="23" spans="1:22" ht="18" hidden="1" customHeight="1">
      <c r="A23" s="475" t="s">
        <v>21</v>
      </c>
      <c r="B23" s="476"/>
      <c r="C23" s="511" t="str">
        <f>+IF(C10="","",VLOOKUP(C10,R9:W11,U8))</f>
        <v/>
      </c>
      <c r="D23" s="511"/>
      <c r="E23" s="511"/>
      <c r="F23" s="29" t="str">
        <f>+IF(C10="","",VLOOKUP(C10,R9:W11,6,0))</f>
        <v/>
      </c>
      <c r="G23" s="73"/>
      <c r="H23" s="7"/>
      <c r="I23" s="73"/>
      <c r="J23" s="7"/>
      <c r="K23" s="73"/>
      <c r="L23" s="7"/>
      <c r="M23" s="73"/>
      <c r="N23" s="7"/>
      <c r="O23" s="512" t="str">
        <f>IF(O20="","",IF(AND(O20&gt;=(0.98*O24),#REF!&lt;2),"cumple","No cumple"))</f>
        <v/>
      </c>
      <c r="P23" s="513"/>
      <c r="Q23" s="6"/>
      <c r="R23" s="21"/>
      <c r="S23" s="21"/>
      <c r="T23" s="21"/>
      <c r="U23" s="21"/>
      <c r="V23" s="66"/>
    </row>
    <row r="24" spans="1:22" ht="18" hidden="1" customHeight="1">
      <c r="A24" s="523" t="s">
        <v>23</v>
      </c>
      <c r="B24" s="524"/>
      <c r="C24" s="524"/>
      <c r="D24" s="524"/>
      <c r="E24" s="524"/>
      <c r="F24" s="29" t="s">
        <v>5</v>
      </c>
      <c r="G24" s="525"/>
      <c r="H24" s="526"/>
      <c r="I24" s="525"/>
      <c r="J24" s="526"/>
      <c r="K24" s="525"/>
      <c r="L24" s="526"/>
      <c r="M24" s="525"/>
      <c r="N24" s="526"/>
      <c r="O24" s="519" t="str">
        <f>+IF(G24="","",AVERAGE(G24:N24))</f>
        <v/>
      </c>
      <c r="P24" s="521"/>
      <c r="Q24" s="1"/>
    </row>
    <row r="25" spans="1:22" ht="18" customHeight="1">
      <c r="A25" s="492" t="s">
        <v>33</v>
      </c>
      <c r="B25" s="493"/>
      <c r="C25" s="493"/>
      <c r="D25" s="493"/>
      <c r="E25" s="493"/>
      <c r="F25" s="29" t="s">
        <v>226</v>
      </c>
      <c r="G25" s="527" t="str">
        <f>+IF(' Nucleos'!G15="","",' Nucleos'!G15)</f>
        <v/>
      </c>
      <c r="H25" s="458"/>
      <c r="I25" s="527" t="str">
        <f>+IF(' Nucleos'!I15="","",' Nucleos'!I15)</f>
        <v/>
      </c>
      <c r="J25" s="458"/>
      <c r="K25" s="527" t="str">
        <f>+IF(' Nucleos'!K15="","",' Nucleos'!K15)</f>
        <v/>
      </c>
      <c r="L25" s="458"/>
      <c r="M25" s="527" t="str">
        <f>+IF(' Nucleos'!M15="","",' Nucleos'!M15)</f>
        <v/>
      </c>
      <c r="N25" s="458"/>
      <c r="O25" s="457" t="str">
        <f>+IF(G25="--","--",(IF(G25="","",(AVERAGE(G25:N25)))))</f>
        <v/>
      </c>
      <c r="P25" s="459"/>
      <c r="Q25" s="1"/>
    </row>
    <row r="26" spans="1:22" ht="18" customHeight="1">
      <c r="A26" s="523" t="s">
        <v>22</v>
      </c>
      <c r="B26" s="524"/>
      <c r="C26" s="524"/>
      <c r="D26" s="524"/>
      <c r="E26" s="524"/>
      <c r="F26" s="29" t="s">
        <v>4</v>
      </c>
      <c r="G26" s="457" t="str">
        <f>+IF(' Nucleos'!G25="","",' Nucleos'!G25)</f>
        <v/>
      </c>
      <c r="H26" s="458"/>
      <c r="I26" s="457" t="str">
        <f>+IF(' Nucleos'!I25="","",' Nucleos'!I25)</f>
        <v/>
      </c>
      <c r="J26" s="458"/>
      <c r="K26" s="457" t="str">
        <f>+IF(' Nucleos'!K25="","",' Nucleos'!K25)</f>
        <v/>
      </c>
      <c r="L26" s="458"/>
      <c r="M26" s="457" t="str">
        <f>+IF(' Nucleos'!M25="","",' Nucleos'!M25)</f>
        <v/>
      </c>
      <c r="N26" s="458"/>
      <c r="O26" s="467" t="str">
        <f>+IF(G26="","",AVERAGE(G26:N26))</f>
        <v/>
      </c>
      <c r="P26" s="468"/>
      <c r="Q26" s="13"/>
      <c r="R26" s="72"/>
      <c r="S26" s="72"/>
      <c r="T26" s="72"/>
      <c r="U26" s="72"/>
      <c r="V26" s="72"/>
    </row>
    <row r="27" spans="1:22" ht="18" customHeight="1">
      <c r="A27" s="556" t="s">
        <v>64</v>
      </c>
      <c r="B27" s="557"/>
      <c r="C27" s="557"/>
      <c r="D27" s="557"/>
      <c r="E27" s="557"/>
      <c r="F27" s="75" t="s">
        <v>6</v>
      </c>
      <c r="G27" s="463" t="str">
        <f>+IF(' Nucleos'!G26="","",' Nucleos'!G26)</f>
        <v/>
      </c>
      <c r="H27" s="464"/>
      <c r="I27" s="463" t="str">
        <f>+IF(' Nucleos'!I26="","",' Nucleos'!I26)</f>
        <v/>
      </c>
      <c r="J27" s="464"/>
      <c r="K27" s="463" t="str">
        <f>+IF(' Nucleos'!K26="","",' Nucleos'!K26)</f>
        <v/>
      </c>
      <c r="L27" s="464"/>
      <c r="M27" s="463" t="str">
        <f>+IF(' Nucleos'!M26="","",' Nucleos'!M26)</f>
        <v/>
      </c>
      <c r="N27" s="464"/>
      <c r="O27" s="467" t="str">
        <f>+IF(G27="","",AVERAGE(G27:N27))</f>
        <v/>
      </c>
      <c r="P27" s="468"/>
      <c r="Q27" s="13"/>
      <c r="R27" s="72"/>
      <c r="S27" s="72"/>
      <c r="T27" s="72"/>
      <c r="U27" s="72"/>
      <c r="V27" s="72"/>
    </row>
    <row r="28" spans="1:22" ht="9" customHeight="1">
      <c r="A28" s="451" t="s">
        <v>65</v>
      </c>
      <c r="B28" s="452"/>
      <c r="C28" s="531" t="str">
        <f>+IF(' Nucleos'!C24="","",' Nucleos'!C24)</f>
        <v/>
      </c>
      <c r="D28" s="531"/>
      <c r="E28" s="531"/>
      <c r="F28" s="29" t="str">
        <f>+IF(' Nucleos'!F24="","",' Nucleos'!F24)</f>
        <v xml:space="preserve"> kg/m³</v>
      </c>
      <c r="G28" s="463" t="str">
        <f>+IF(' Nucleos'!AH21="","",' Nucleos'!AH21)</f>
        <v/>
      </c>
      <c r="H28" s="464"/>
      <c r="I28" s="463" t="str">
        <f>+IF(' Nucleos'!AI21="","",' Nucleos'!AI21)</f>
        <v/>
      </c>
      <c r="J28" s="464"/>
      <c r="K28" s="463" t="str">
        <f>+IF(' Nucleos'!AJ21="","",' Nucleos'!AJ21)</f>
        <v/>
      </c>
      <c r="L28" s="464"/>
      <c r="M28" s="463" t="str">
        <f>+IF(' Nucleos'!AK21="","",' Nucleos'!AK21)</f>
        <v/>
      </c>
      <c r="N28" s="464"/>
      <c r="O28" s="509"/>
      <c r="P28" s="510"/>
      <c r="Q28" s="13"/>
      <c r="R28" s="74"/>
      <c r="S28" s="74"/>
      <c r="T28" s="74"/>
      <c r="U28" s="74"/>
      <c r="V28" s="74"/>
    </row>
    <row r="29" spans="1:22" ht="9" customHeight="1">
      <c r="A29" s="453"/>
      <c r="B29" s="454"/>
      <c r="C29" s="532"/>
      <c r="D29" s="532"/>
      <c r="E29" s="532"/>
      <c r="F29" s="29" t="str">
        <f>+IF(' Nucleos'!AG21="","",' Nucleos'!AG21)</f>
        <v/>
      </c>
      <c r="G29" s="465"/>
      <c r="H29" s="466"/>
      <c r="I29" s="465"/>
      <c r="J29" s="466"/>
      <c r="K29" s="465"/>
      <c r="L29" s="466"/>
      <c r="M29" s="465"/>
      <c r="N29" s="466"/>
      <c r="O29" s="509"/>
      <c r="P29" s="510"/>
      <c r="Q29" s="13"/>
      <c r="R29" s="74"/>
      <c r="S29" s="74"/>
      <c r="T29" s="74"/>
      <c r="U29" s="74"/>
      <c r="V29" s="74"/>
    </row>
    <row r="30" spans="1:22" ht="18" customHeight="1">
      <c r="A30" s="475" t="s">
        <v>21</v>
      </c>
      <c r="B30" s="476"/>
      <c r="C30" s="548"/>
      <c r="D30" s="548"/>
      <c r="E30" s="548"/>
      <c r="F30" s="29" t="str">
        <f>+IF(' Nucleos'!AG22="","",' Nucleos'!AG22)</f>
        <v/>
      </c>
      <c r="G30" s="449"/>
      <c r="H30" s="450"/>
      <c r="I30" s="450"/>
      <c r="J30" s="450"/>
      <c r="K30" s="450"/>
      <c r="L30" s="450"/>
      <c r="M30" s="450"/>
      <c r="N30" s="469"/>
      <c r="O30" s="470" t="str">
        <f>+IF(' Nucleos'!AL23="","",' Nucleos'!AL23)</f>
        <v/>
      </c>
      <c r="P30" s="471"/>
      <c r="Q30" s="13"/>
      <c r="R30" s="74"/>
      <c r="S30" s="74"/>
      <c r="T30" s="74"/>
      <c r="U30" s="74"/>
      <c r="V30" s="74"/>
    </row>
    <row r="31" spans="1:22" ht="18" customHeight="1">
      <c r="A31" s="496" t="s">
        <v>60</v>
      </c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8"/>
      <c r="Q31" s="13"/>
      <c r="R31" s="72"/>
      <c r="S31" s="72"/>
      <c r="T31" s="72"/>
      <c r="U31" s="72"/>
      <c r="V31" s="72"/>
    </row>
    <row r="32" spans="1:22" ht="18" customHeight="1">
      <c r="A32" s="481" t="s">
        <v>66</v>
      </c>
      <c r="B32" s="482"/>
      <c r="C32" s="482"/>
      <c r="D32" s="482"/>
      <c r="E32" s="483"/>
      <c r="F32" s="29" t="s">
        <v>226</v>
      </c>
      <c r="G32" s="484" t="str">
        <f>+IF(' Nucleos'!G28="","",' Nucleos'!G28)</f>
        <v/>
      </c>
      <c r="H32" s="484"/>
      <c r="I32" s="484" t="str">
        <f>+IF(' Nucleos'!I28="","",' Nucleos'!I28)</f>
        <v/>
      </c>
      <c r="J32" s="484"/>
      <c r="K32" s="484" t="str">
        <f>+IF(' Nucleos'!K28="","",' Nucleos'!K28)</f>
        <v/>
      </c>
      <c r="L32" s="484"/>
      <c r="M32" s="484" t="str">
        <f>+IF(' Nucleos'!M28="","",' Nucleos'!M28)</f>
        <v/>
      </c>
      <c r="N32" s="484"/>
      <c r="O32" s="457" t="str">
        <f>+IF(G32="","",(AVERAGE(G32:N32)))</f>
        <v/>
      </c>
      <c r="P32" s="459"/>
      <c r="Q32" s="13"/>
      <c r="R32" s="72"/>
      <c r="S32" s="72"/>
      <c r="T32" s="72"/>
      <c r="U32" s="72"/>
      <c r="V32" s="72"/>
    </row>
    <row r="33" spans="1:22" ht="18" customHeight="1">
      <c r="A33" s="472" t="s">
        <v>22</v>
      </c>
      <c r="B33" s="473"/>
      <c r="C33" s="473"/>
      <c r="D33" s="473"/>
      <c r="E33" s="474"/>
      <c r="F33" s="29" t="s">
        <v>4</v>
      </c>
      <c r="G33" s="457" t="str">
        <f>+IF(' Nucleos'!G38="","",' Nucleos'!G38)</f>
        <v/>
      </c>
      <c r="H33" s="458"/>
      <c r="I33" s="457" t="str">
        <f>+IF(' Nucleos'!I38="","",' Nucleos'!I38)</f>
        <v/>
      </c>
      <c r="J33" s="458"/>
      <c r="K33" s="457" t="str">
        <f>+IF(' Nucleos'!K38="","",' Nucleos'!K38)</f>
        <v/>
      </c>
      <c r="L33" s="458"/>
      <c r="M33" s="457" t="str">
        <f>+IF(' Nucleos'!M38="","",' Nucleos'!M38)</f>
        <v/>
      </c>
      <c r="N33" s="458"/>
      <c r="O33" s="467" t="str">
        <f>+IF(G33="","",AVERAGE(G33:N33))</f>
        <v/>
      </c>
      <c r="P33" s="468"/>
      <c r="Q33" s="13"/>
      <c r="R33" s="72"/>
      <c r="S33" s="72"/>
      <c r="T33" s="72"/>
      <c r="U33" s="72"/>
      <c r="V33" s="72"/>
    </row>
    <row r="34" spans="1:22" ht="18" customHeight="1">
      <c r="A34" s="472" t="s">
        <v>32</v>
      </c>
      <c r="B34" s="473"/>
      <c r="C34" s="473"/>
      <c r="D34" s="473"/>
      <c r="E34" s="474"/>
      <c r="F34" s="29" t="s">
        <v>6</v>
      </c>
      <c r="G34" s="457" t="str">
        <f>+IF(' Nucleos'!G39="","",' Nucleos'!G39)</f>
        <v/>
      </c>
      <c r="H34" s="458"/>
      <c r="I34" s="457" t="str">
        <f>+IF(' Nucleos'!I39="","",' Nucleos'!I39)</f>
        <v/>
      </c>
      <c r="J34" s="458"/>
      <c r="K34" s="457" t="str">
        <f>+IF(' Nucleos'!K39="","",' Nucleos'!K39)</f>
        <v/>
      </c>
      <c r="L34" s="458"/>
      <c r="M34" s="457" t="str">
        <f>+IF(' Nucleos'!M39="","",' Nucleos'!M39)</f>
        <v/>
      </c>
      <c r="N34" s="458"/>
      <c r="O34" s="467" t="str">
        <f>+IF(G34="","",AVERAGE(G34:N34))</f>
        <v/>
      </c>
      <c r="P34" s="468"/>
      <c r="R34" s="341"/>
      <c r="S34" s="341"/>
      <c r="T34" s="341"/>
      <c r="U34" s="341"/>
      <c r="V34" s="72"/>
    </row>
    <row r="35" spans="1:22" ht="14.25" customHeight="1">
      <c r="A35" s="451" t="s">
        <v>65</v>
      </c>
      <c r="B35" s="452"/>
      <c r="C35" s="531" t="str">
        <f>+C28</f>
        <v/>
      </c>
      <c r="D35" s="531"/>
      <c r="E35" s="531"/>
      <c r="F35" s="31" t="str">
        <f>+F28</f>
        <v xml:space="preserve"> kg/m³</v>
      </c>
      <c r="G35" s="463" t="str">
        <f>+IF(' Nucleos'!AH17="","",' Nucleos'!AH17)</f>
        <v/>
      </c>
      <c r="H35" s="464"/>
      <c r="I35" s="463" t="str">
        <f>+IF(' Nucleos'!AI17="","",' Nucleos'!AI17)</f>
        <v/>
      </c>
      <c r="J35" s="464"/>
      <c r="K35" s="463" t="str">
        <f>+IF(' Nucleos'!AJ17="","",' Nucleos'!AJ17)</f>
        <v/>
      </c>
      <c r="L35" s="464"/>
      <c r="M35" s="463" t="str">
        <f>+IF(' Nucleos'!AK17="","",' Nucleos'!AK17)</f>
        <v/>
      </c>
      <c r="N35" s="464"/>
      <c r="O35" s="509"/>
      <c r="P35" s="510"/>
      <c r="Q35" s="13"/>
      <c r="R35" s="74"/>
      <c r="S35" s="74"/>
      <c r="T35" s="74"/>
      <c r="U35" s="74"/>
      <c r="V35" s="74"/>
    </row>
    <row r="36" spans="1:22" ht="13.5" customHeight="1">
      <c r="A36" s="453"/>
      <c r="B36" s="454"/>
      <c r="C36" s="532"/>
      <c r="D36" s="532"/>
      <c r="E36" s="532"/>
      <c r="F36" s="29" t="str">
        <f>+F29</f>
        <v/>
      </c>
      <c r="G36" s="465"/>
      <c r="H36" s="466"/>
      <c r="I36" s="465"/>
      <c r="J36" s="466"/>
      <c r="K36" s="465"/>
      <c r="L36" s="466"/>
      <c r="M36" s="465"/>
      <c r="N36" s="466"/>
      <c r="O36" s="509"/>
      <c r="P36" s="510"/>
      <c r="Q36" s="13"/>
      <c r="R36" s="74"/>
      <c r="S36" s="74"/>
      <c r="T36" s="74"/>
      <c r="U36" s="74"/>
      <c r="V36" s="74"/>
    </row>
    <row r="37" spans="1:22" ht="18" customHeight="1">
      <c r="A37" s="475" t="s">
        <v>21</v>
      </c>
      <c r="B37" s="476"/>
      <c r="C37" s="548"/>
      <c r="D37" s="548"/>
      <c r="E37" s="548"/>
      <c r="F37" s="29" t="str">
        <f>+F30</f>
        <v/>
      </c>
      <c r="G37" s="449"/>
      <c r="H37" s="450"/>
      <c r="I37" s="450"/>
      <c r="J37" s="450"/>
      <c r="K37" s="450"/>
      <c r="L37" s="450"/>
      <c r="M37" s="450"/>
      <c r="N37" s="469"/>
      <c r="O37" s="457" t="str">
        <f>+IF(' Nucleos'!AL19="","",' Nucleos'!AL19)</f>
        <v/>
      </c>
      <c r="P37" s="459"/>
      <c r="Q37" s="13"/>
      <c r="R37" s="74"/>
      <c r="S37" s="74"/>
      <c r="T37" s="74"/>
      <c r="U37" s="74"/>
      <c r="V37" s="74"/>
    </row>
    <row r="38" spans="1:22" ht="18" customHeight="1">
      <c r="A38" s="553" t="s">
        <v>46</v>
      </c>
      <c r="B38" s="554"/>
      <c r="C38" s="554"/>
      <c r="D38" s="554"/>
      <c r="E38" s="554"/>
      <c r="F38" s="554"/>
      <c r="G38" s="554"/>
      <c r="H38" s="554"/>
      <c r="I38" s="554"/>
      <c r="J38" s="554"/>
      <c r="K38" s="554"/>
      <c r="L38" s="554"/>
      <c r="M38" s="554"/>
      <c r="N38" s="554"/>
      <c r="O38" s="554"/>
      <c r="P38" s="555"/>
      <c r="Q38" s="549" t="s">
        <v>227</v>
      </c>
      <c r="R38" s="549"/>
      <c r="S38" s="549"/>
      <c r="T38" s="74"/>
      <c r="U38" s="74"/>
      <c r="V38" s="74"/>
    </row>
    <row r="39" spans="1:22" ht="18" customHeight="1">
      <c r="A39" s="538" t="s">
        <v>67</v>
      </c>
      <c r="B39" s="539"/>
      <c r="C39" s="539"/>
      <c r="D39" s="539"/>
      <c r="E39" s="539"/>
      <c r="F39" s="71" t="s">
        <v>226</v>
      </c>
      <c r="G39" s="460" t="str">
        <f>+IF(G32="","",(IF(S14=2,(G25+G32),IF(S14=1,G32,(G16+G25+G32)))))</f>
        <v/>
      </c>
      <c r="H39" s="461"/>
      <c r="I39" s="460" t="str">
        <f>+IF(I32="","",(IF(T14=2,(I25+I32),IF(T14=1,I32,(I16+I25+I32)))))</f>
        <v/>
      </c>
      <c r="J39" s="461"/>
      <c r="K39" s="460" t="str">
        <f>+IF(K32="","",(IF(U14=2,(K25+K32),IF(U14=1,K32,(K16+K25+K32)))))</f>
        <v/>
      </c>
      <c r="L39" s="461"/>
      <c r="M39" s="460" t="str">
        <f>+IF(M32="","",(IF(M16="",(M25+M32),IF(AND(M16="",M25=""),M32,(M16+M25+M32)))))</f>
        <v/>
      </c>
      <c r="N39" s="461"/>
      <c r="O39" s="460" t="str">
        <f>+IF(G39="","",AVERAGE(G39:N39))</f>
        <v/>
      </c>
      <c r="P39" s="462"/>
      <c r="Q39" s="550"/>
      <c r="R39" s="551"/>
      <c r="S39" s="552"/>
      <c r="T39" s="72"/>
      <c r="U39" s="72"/>
      <c r="V39" s="72"/>
    </row>
    <row r="40" spans="1:22" ht="18" customHeight="1">
      <c r="A40" s="455" t="s">
        <v>34</v>
      </c>
      <c r="B40" s="456"/>
      <c r="C40" s="456"/>
      <c r="D40" s="456"/>
      <c r="E40" s="456"/>
      <c r="F40" s="29" t="s">
        <v>226</v>
      </c>
      <c r="G40" s="457" t="str">
        <f>IF(Q39="","",Q39*10)</f>
        <v/>
      </c>
      <c r="H40" s="458"/>
      <c r="I40" s="457" t="str">
        <f>IF(I11="","",G40)</f>
        <v/>
      </c>
      <c r="J40" s="458"/>
      <c r="K40" s="457" t="str">
        <f>IF(K11="","",G40)</f>
        <v/>
      </c>
      <c r="L40" s="458"/>
      <c r="M40" s="457" t="str">
        <f>IF(M11="","",G40)</f>
        <v/>
      </c>
      <c r="N40" s="458"/>
      <c r="O40" s="457" t="str">
        <f>+IF(G40="","",AVERAGE(G40:N40))</f>
        <v/>
      </c>
      <c r="P40" s="459"/>
      <c r="Q40" s="446" t="s">
        <v>89</v>
      </c>
      <c r="R40" s="447"/>
      <c r="S40" s="447"/>
      <c r="T40" s="447"/>
      <c r="U40" s="448"/>
      <c r="V40" s="74"/>
    </row>
    <row r="41" spans="1:22" ht="18" customHeight="1">
      <c r="A41" s="455" t="s">
        <v>51</v>
      </c>
      <c r="B41" s="456"/>
      <c r="C41" s="456"/>
      <c r="D41" s="456"/>
      <c r="E41" s="456"/>
      <c r="F41" s="29" t="s">
        <v>35</v>
      </c>
      <c r="G41" s="457" t="str">
        <f>+IF(G40="","",IF(G39&gt;=(0.9*G40),"Cumple","No cumple"))</f>
        <v/>
      </c>
      <c r="H41" s="458"/>
      <c r="I41" s="457" t="str">
        <f>+IF(I40="","",IF(I39&gt;=(0.9*I40),"Cumple","No cumple"))</f>
        <v/>
      </c>
      <c r="J41" s="458"/>
      <c r="K41" s="457" t="str">
        <f>+IF(K40="","",IF(K39&gt;=(0.9*K40),"Cumple","No cumple"))</f>
        <v/>
      </c>
      <c r="L41" s="458"/>
      <c r="M41" s="457" t="str">
        <f>+IF(M40="","",IF(M39&gt;=(0.9*M40),"Cumple","No cumple"))</f>
        <v/>
      </c>
      <c r="N41" s="458"/>
      <c r="O41" s="529" t="str">
        <f>+IF(O40="","",IF(AND(O39&gt;=O40),"Cumple","No cumple"))</f>
        <v/>
      </c>
      <c r="P41" s="530"/>
      <c r="Q41" s="160">
        <f>IF(G41="No cumple",1,0)</f>
        <v>0</v>
      </c>
      <c r="R41" s="161">
        <f>IF(I41="No cumple",1,0)</f>
        <v>0</v>
      </c>
      <c r="S41" s="161">
        <f>IF(K41="No cumple",1,0)</f>
        <v>0</v>
      </c>
      <c r="T41" s="161">
        <f>IF(M41="No cumple",1,0)</f>
        <v>0</v>
      </c>
      <c r="U41" s="162">
        <f>SUM(Q41:T41)</f>
        <v>0</v>
      </c>
    </row>
    <row r="42" spans="1:22" ht="18" customHeight="1">
      <c r="A42" s="455" t="s">
        <v>36</v>
      </c>
      <c r="B42" s="456"/>
      <c r="C42" s="456"/>
      <c r="D42" s="456"/>
      <c r="E42" s="456"/>
      <c r="F42" s="29" t="s">
        <v>37</v>
      </c>
      <c r="G42" s="449"/>
      <c r="H42" s="450"/>
      <c r="I42" s="450"/>
      <c r="J42" s="450"/>
      <c r="K42" s="450"/>
      <c r="L42" s="450"/>
      <c r="M42" s="450"/>
      <c r="N42" s="469"/>
      <c r="O42" s="470" t="str">
        <f>IF(O41="","",IF(OR(O41="no cumple",U41&gt;1),"No cumple","Cumple"))</f>
        <v/>
      </c>
      <c r="P42" s="471"/>
      <c r="Q42" s="13"/>
      <c r="R42" s="6"/>
    </row>
    <row r="43" spans="1:22" ht="17.25" customHeight="1">
      <c r="A43" s="542" t="s">
        <v>24</v>
      </c>
      <c r="B43" s="543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4"/>
      <c r="Q43" s="36"/>
      <c r="R43" s="6"/>
      <c r="S43" s="6"/>
      <c r="T43" s="6"/>
    </row>
    <row r="44" spans="1:22" ht="15" customHeight="1">
      <c r="A44" s="37" t="s">
        <v>18</v>
      </c>
      <c r="B44" s="545" t="s">
        <v>68</v>
      </c>
      <c r="C44" s="546"/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7"/>
      <c r="Q44" s="14"/>
    </row>
    <row r="45" spans="1:22" ht="15" customHeight="1">
      <c r="A45" s="38" t="s">
        <v>19</v>
      </c>
      <c r="B45" s="540" t="s">
        <v>69</v>
      </c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1"/>
      <c r="Q45" s="14"/>
    </row>
    <row r="46" spans="1:22" ht="15" customHeight="1">
      <c r="A46" s="38" t="s">
        <v>25</v>
      </c>
      <c r="B46" s="533" t="s">
        <v>52</v>
      </c>
      <c r="C46" s="534"/>
      <c r="D46" s="534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5"/>
      <c r="Q46" s="15"/>
    </row>
    <row r="47" spans="1:22" ht="15" customHeight="1">
      <c r="A47" s="38" t="s">
        <v>26</v>
      </c>
      <c r="B47" s="533" t="s">
        <v>29</v>
      </c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5"/>
      <c r="Q47" s="5"/>
    </row>
    <row r="48" spans="1:22" ht="15" customHeight="1">
      <c r="A48" s="38" t="s">
        <v>38</v>
      </c>
      <c r="B48" s="536" t="s">
        <v>39</v>
      </c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6"/>
      <c r="P48" s="537"/>
      <c r="Q48" s="5"/>
    </row>
    <row r="49" spans="1:18" ht="15" customHeight="1">
      <c r="A49" s="478" t="s">
        <v>73</v>
      </c>
      <c r="B49" s="479"/>
      <c r="C49" s="479"/>
      <c r="D49" s="480" t="s">
        <v>74</v>
      </c>
      <c r="E49" s="480"/>
      <c r="F49" s="480"/>
      <c r="G49" s="480"/>
      <c r="H49" s="480"/>
      <c r="I49" s="86"/>
      <c r="J49" s="86"/>
      <c r="K49" s="86"/>
      <c r="L49" s="86"/>
      <c r="M49" s="86"/>
      <c r="N49" s="86"/>
      <c r="O49" s="86"/>
      <c r="P49" s="83"/>
      <c r="Q49" s="5"/>
      <c r="R49" s="6" t="s">
        <v>74</v>
      </c>
    </row>
    <row r="50" spans="1:18" ht="15" customHeight="1">
      <c r="A50" s="105"/>
      <c r="B50" s="105"/>
      <c r="C50" s="105"/>
      <c r="D50" s="106"/>
      <c r="E50" s="106"/>
      <c r="F50" s="106"/>
      <c r="G50" s="105"/>
      <c r="H50" s="105"/>
      <c r="I50" s="105"/>
      <c r="J50" s="105"/>
      <c r="K50" s="105"/>
      <c r="L50" s="105"/>
      <c r="M50" s="105"/>
      <c r="N50" s="105"/>
      <c r="O50" s="105"/>
      <c r="P50" s="106"/>
      <c r="Q50" s="16"/>
      <c r="R50" s="6" t="s">
        <v>75</v>
      </c>
    </row>
    <row r="51" spans="1:18" ht="15" customHeight="1">
      <c r="A51" s="528" t="s">
        <v>87</v>
      </c>
      <c r="B51" s="528"/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8"/>
      <c r="O51" s="528"/>
      <c r="P51" s="528"/>
      <c r="Q51" s="17"/>
      <c r="R51" s="6" t="s">
        <v>72</v>
      </c>
    </row>
    <row r="52" spans="1:18" ht="15" customHeight="1">
      <c r="A52" s="528"/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18"/>
    </row>
    <row r="53" spans="1:18" s="35" customFormat="1" ht="1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19"/>
    </row>
    <row r="54" spans="1:18" ht="33" customHeight="1">
      <c r="Q54" s="20"/>
    </row>
  </sheetData>
  <sheetProtection password="B39D" sheet="1" formatCells="0" formatColumns="0" formatRows="0" insertColumns="0" insertRows="0" insertHyperlinks="0" deleteColumns="0" deleteRows="0"/>
  <mergeCells count="176">
    <mergeCell ref="B1:P3"/>
    <mergeCell ref="A1:A5"/>
    <mergeCell ref="B4:H4"/>
    <mergeCell ref="B5:P5"/>
    <mergeCell ref="O32:P32"/>
    <mergeCell ref="I27:J27"/>
    <mergeCell ref="K27:L27"/>
    <mergeCell ref="O17:P17"/>
    <mergeCell ref="I26:J26"/>
    <mergeCell ref="A11:E11"/>
    <mergeCell ref="G11:H11"/>
    <mergeCell ref="I11:J11"/>
    <mergeCell ref="K11:L11"/>
    <mergeCell ref="M11:N11"/>
    <mergeCell ref="O14:P14"/>
    <mergeCell ref="M13:N13"/>
    <mergeCell ref="A28:B29"/>
    <mergeCell ref="A30:B30"/>
    <mergeCell ref="C28:E29"/>
    <mergeCell ref="I4:P4"/>
    <mergeCell ref="G7:H7"/>
    <mergeCell ref="L8:O8"/>
    <mergeCell ref="I28:J29"/>
    <mergeCell ref="K28:L29"/>
    <mergeCell ref="M26:N26"/>
    <mergeCell ref="O26:P26"/>
    <mergeCell ref="Q38:S38"/>
    <mergeCell ref="Q39:S39"/>
    <mergeCell ref="G27:H27"/>
    <mergeCell ref="M27:N27"/>
    <mergeCell ref="O27:P27"/>
    <mergeCell ref="G26:H26"/>
    <mergeCell ref="K26:L26"/>
    <mergeCell ref="I30:J30"/>
    <mergeCell ref="G28:H29"/>
    <mergeCell ref="A38:P38"/>
    <mergeCell ref="A31:P31"/>
    <mergeCell ref="A26:E26"/>
    <mergeCell ref="A27:E27"/>
    <mergeCell ref="A33:E33"/>
    <mergeCell ref="G33:H33"/>
    <mergeCell ref="I33:J33"/>
    <mergeCell ref="K33:L33"/>
    <mergeCell ref="C30:E30"/>
    <mergeCell ref="M28:N29"/>
    <mergeCell ref="O28:P28"/>
    <mergeCell ref="O29:P29"/>
    <mergeCell ref="A51:P52"/>
    <mergeCell ref="A41:E41"/>
    <mergeCell ref="G41:H41"/>
    <mergeCell ref="I41:J41"/>
    <mergeCell ref="K41:L41"/>
    <mergeCell ref="M41:N41"/>
    <mergeCell ref="O41:P41"/>
    <mergeCell ref="C35:E36"/>
    <mergeCell ref="O37:P37"/>
    <mergeCell ref="G35:H36"/>
    <mergeCell ref="O35:P35"/>
    <mergeCell ref="O36:P36"/>
    <mergeCell ref="K35:L36"/>
    <mergeCell ref="M35:N36"/>
    <mergeCell ref="B47:P47"/>
    <mergeCell ref="B48:P48"/>
    <mergeCell ref="A39:E39"/>
    <mergeCell ref="B45:P45"/>
    <mergeCell ref="B46:P46"/>
    <mergeCell ref="A43:P43"/>
    <mergeCell ref="B44:P44"/>
    <mergeCell ref="K37:L37"/>
    <mergeCell ref="C37:E37"/>
    <mergeCell ref="M37:N37"/>
    <mergeCell ref="O25:P25"/>
    <mergeCell ref="A24:E24"/>
    <mergeCell ref="G24:H24"/>
    <mergeCell ref="I24:J24"/>
    <mergeCell ref="K24:L24"/>
    <mergeCell ref="M24:N24"/>
    <mergeCell ref="O24:P24"/>
    <mergeCell ref="A25:E25"/>
    <mergeCell ref="G25:H25"/>
    <mergeCell ref="I25:J25"/>
    <mergeCell ref="K25:L25"/>
    <mergeCell ref="M25:N25"/>
    <mergeCell ref="A13:E13"/>
    <mergeCell ref="G13:H13"/>
    <mergeCell ref="I13:J13"/>
    <mergeCell ref="K13:L13"/>
    <mergeCell ref="O13:P13"/>
    <mergeCell ref="A23:B23"/>
    <mergeCell ref="C23:E23"/>
    <mergeCell ref="O23:P23"/>
    <mergeCell ref="O21:P22"/>
    <mergeCell ref="M17:N17"/>
    <mergeCell ref="A15:P15"/>
    <mergeCell ref="A14:E14"/>
    <mergeCell ref="G14:H14"/>
    <mergeCell ref="I14:J14"/>
    <mergeCell ref="K14:L14"/>
    <mergeCell ref="M14:N14"/>
    <mergeCell ref="M20:N20"/>
    <mergeCell ref="O20:P20"/>
    <mergeCell ref="O19:P19"/>
    <mergeCell ref="A20:E20"/>
    <mergeCell ref="G20:H20"/>
    <mergeCell ref="I20:J20"/>
    <mergeCell ref="K20:L20"/>
    <mergeCell ref="V21:V22"/>
    <mergeCell ref="A19:E19"/>
    <mergeCell ref="G19:H19"/>
    <mergeCell ref="I19:J19"/>
    <mergeCell ref="K19:L19"/>
    <mergeCell ref="M19:N19"/>
    <mergeCell ref="A16:E16"/>
    <mergeCell ref="G16:H16"/>
    <mergeCell ref="I16:J16"/>
    <mergeCell ref="K16:L16"/>
    <mergeCell ref="M16:N16"/>
    <mergeCell ref="O16:P16"/>
    <mergeCell ref="A18:P18"/>
    <mergeCell ref="G17:H17"/>
    <mergeCell ref="I17:J17"/>
    <mergeCell ref="K17:L17"/>
    <mergeCell ref="A21:B22"/>
    <mergeCell ref="C21:E22"/>
    <mergeCell ref="G21:H22"/>
    <mergeCell ref="I21:J22"/>
    <mergeCell ref="K21:L22"/>
    <mergeCell ref="M21:N22"/>
    <mergeCell ref="O42:P42"/>
    <mergeCell ref="A42:E42"/>
    <mergeCell ref="G42:H42"/>
    <mergeCell ref="I42:J42"/>
    <mergeCell ref="K42:L42"/>
    <mergeCell ref="M42:N42"/>
    <mergeCell ref="I7:O7"/>
    <mergeCell ref="A49:C49"/>
    <mergeCell ref="D49:H49"/>
    <mergeCell ref="A32:E32"/>
    <mergeCell ref="G32:H32"/>
    <mergeCell ref="I32:J32"/>
    <mergeCell ref="K32:L32"/>
    <mergeCell ref="M32:N32"/>
    <mergeCell ref="M34:N34"/>
    <mergeCell ref="M33:N33"/>
    <mergeCell ref="G34:H34"/>
    <mergeCell ref="I34:J34"/>
    <mergeCell ref="K34:L34"/>
    <mergeCell ref="A12:E12"/>
    <mergeCell ref="G12:H12"/>
    <mergeCell ref="I12:J12"/>
    <mergeCell ref="K12:L12"/>
    <mergeCell ref="M12:N12"/>
    <mergeCell ref="Q40:U40"/>
    <mergeCell ref="G37:H37"/>
    <mergeCell ref="A35:B36"/>
    <mergeCell ref="G30:H30"/>
    <mergeCell ref="A40:E40"/>
    <mergeCell ref="G40:H40"/>
    <mergeCell ref="I40:J40"/>
    <mergeCell ref="K40:L40"/>
    <mergeCell ref="M40:N40"/>
    <mergeCell ref="O40:P40"/>
    <mergeCell ref="K39:L39"/>
    <mergeCell ref="M39:N39"/>
    <mergeCell ref="O39:P39"/>
    <mergeCell ref="I35:J36"/>
    <mergeCell ref="O34:P34"/>
    <mergeCell ref="O33:P33"/>
    <mergeCell ref="K30:L30"/>
    <mergeCell ref="M30:N30"/>
    <mergeCell ref="O30:P30"/>
    <mergeCell ref="I37:J37"/>
    <mergeCell ref="A34:E34"/>
    <mergeCell ref="G39:H39"/>
    <mergeCell ref="I39:J39"/>
    <mergeCell ref="A37:B37"/>
  </mergeCells>
  <dataValidations count="3">
    <dataValidation type="list" allowBlank="1" showInputMessage="1" showErrorMessage="1" sqref="D49:D50">
      <formula1>$R$49:$R$51</formula1>
    </dataValidation>
    <dataValidation type="list" allowBlank="1" showInputMessage="1" showErrorMessage="1" sqref="G13:L13">
      <formula1>$S$8:$S$11</formula1>
    </dataValidation>
    <dataValidation type="list" allowBlank="1" showInputMessage="1" showErrorMessage="1" sqref="G14:L14">
      <formula1>$T$8:$T$10</formula1>
    </dataValidation>
  </dataValidations>
  <printOptions horizontalCentered="1"/>
  <pageMargins left="0.59055118110236227" right="0.19685039370078741" top="0" bottom="0" header="0" footer="0.39370078740157483"/>
  <pageSetup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www.umv.gov.co&amp;C&amp;"Arial,Normal"&amp;6Página 1 de 3</oddFooter>
  </headerFooter>
  <ignoredErrors>
    <ignoredError sqref="A29:E29 A25:E25 P25 A38:P38 A36:N36 A37:B37 P37 A42:F42 A41:F41 A34:F34 A32:E32 H32 A40:E40 A39:E39 H40 J40 L40 H25 A26:F26 H26 J25 L25 L26 N25 N26:P26 A27:F27 N27 A28:B28 N28:P28 L27 L28 J26 J27 J28 H27 H28 B31:P31 A30:B30 P30 G29:P29 G30:N30 D28:E28 D30:E30 A33:F33 H33 J32 J33 J34 L32 L33 L34 N32 N33:P33 N34:P34 H34 A35:F35 H35 J35 L35 N35 N40 P39 H41 D37:F37 P27 P32 J41:N41 P40" unlockedFormula="1"/>
    <ignoredError sqref="O25" formula="1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F55"/>
  <sheetViews>
    <sheetView showGridLines="0" view="pageBreakPreview" zoomScaleSheetLayoutView="100" zoomScalePageLayoutView="90" workbookViewId="0">
      <selection activeCell="B6" sqref="B6"/>
    </sheetView>
  </sheetViews>
  <sheetFormatPr baseColWidth="10" defaultRowHeight="15"/>
  <cols>
    <col min="1" max="1" width="12.140625" style="4" customWidth="1"/>
    <col min="2" max="2" width="8.5703125" style="4" customWidth="1"/>
    <col min="3" max="3" width="8.42578125" style="4" customWidth="1"/>
    <col min="4" max="4" width="9.42578125" style="4" customWidth="1"/>
    <col min="5" max="5" width="6.7109375" style="4" customWidth="1"/>
    <col min="6" max="6" width="8.140625" style="4" customWidth="1"/>
    <col min="7" max="12" width="3.7109375" style="4" customWidth="1"/>
    <col min="13" max="14" width="3.7109375" style="4" hidden="1" customWidth="1"/>
    <col min="15" max="16" width="4.85546875" style="4" customWidth="1"/>
    <col min="17" max="17" width="12.85546875" style="4" hidden="1" customWidth="1"/>
    <col min="18" max="24" width="11.42578125" style="4" hidden="1" customWidth="1"/>
    <col min="25" max="25" width="14.5703125" style="4" hidden="1" customWidth="1"/>
    <col min="26" max="26" width="16" style="4" hidden="1" customWidth="1"/>
    <col min="27" max="31" width="11.42578125" style="4" hidden="1" customWidth="1"/>
    <col min="32" max="32" width="13.42578125" style="4" hidden="1" customWidth="1"/>
    <col min="33" max="39" width="11.42578125" style="4" hidden="1" customWidth="1"/>
    <col min="40" max="45" width="11.42578125" style="4" customWidth="1"/>
    <col min="46" max="227" width="11.42578125" style="4"/>
    <col min="228" max="228" width="28" style="4" customWidth="1"/>
    <col min="229" max="233" width="10.5703125" style="4" customWidth="1"/>
    <col min="234" max="234" width="12.5703125" style="4" customWidth="1"/>
    <col min="235" max="240" width="11.42578125" style="4"/>
    <col min="241" max="241" width="1" style="4" customWidth="1"/>
    <col min="242" max="242" width="19.42578125" style="4" customWidth="1"/>
    <col min="243" max="243" width="19.28515625" style="4" customWidth="1"/>
    <col min="244" max="250" width="11.28515625" style="4" customWidth="1"/>
    <col min="251" max="251" width="12.7109375" style="4" customWidth="1"/>
    <col min="252" max="252" width="1.42578125" style="4" customWidth="1"/>
    <col min="253" max="253" width="6.85546875" style="4" customWidth="1"/>
    <col min="254" max="254" width="11.42578125" style="4"/>
    <col min="255" max="255" width="17.28515625" style="4" customWidth="1"/>
    <col min="256" max="483" width="11.42578125" style="4"/>
    <col min="484" max="484" width="28" style="4" customWidth="1"/>
    <col min="485" max="489" width="10.5703125" style="4" customWidth="1"/>
    <col min="490" max="490" width="12.5703125" style="4" customWidth="1"/>
    <col min="491" max="496" width="11.42578125" style="4"/>
    <col min="497" max="497" width="1" style="4" customWidth="1"/>
    <col min="498" max="498" width="19.42578125" style="4" customWidth="1"/>
    <col min="499" max="499" width="19.28515625" style="4" customWidth="1"/>
    <col min="500" max="506" width="11.28515625" style="4" customWidth="1"/>
    <col min="507" max="507" width="12.7109375" style="4" customWidth="1"/>
    <col min="508" max="508" width="1.42578125" style="4" customWidth="1"/>
    <col min="509" max="509" width="6.85546875" style="4" customWidth="1"/>
    <col min="510" max="510" width="11.42578125" style="4"/>
    <col min="511" max="511" width="17.28515625" style="4" customWidth="1"/>
    <col min="512" max="739" width="11.42578125" style="4"/>
    <col min="740" max="740" width="28" style="4" customWidth="1"/>
    <col min="741" max="745" width="10.5703125" style="4" customWidth="1"/>
    <col min="746" max="746" width="12.5703125" style="4" customWidth="1"/>
    <col min="747" max="752" width="11.42578125" style="4"/>
    <col min="753" max="753" width="1" style="4" customWidth="1"/>
    <col min="754" max="754" width="19.42578125" style="4" customWidth="1"/>
    <col min="755" max="755" width="19.28515625" style="4" customWidth="1"/>
    <col min="756" max="762" width="11.28515625" style="4" customWidth="1"/>
    <col min="763" max="763" width="12.7109375" style="4" customWidth="1"/>
    <col min="764" max="764" width="1.42578125" style="4" customWidth="1"/>
    <col min="765" max="765" width="6.85546875" style="4" customWidth="1"/>
    <col min="766" max="766" width="11.42578125" style="4"/>
    <col min="767" max="767" width="17.28515625" style="4" customWidth="1"/>
    <col min="768" max="995" width="11.42578125" style="4"/>
    <col min="996" max="996" width="28" style="4" customWidth="1"/>
    <col min="997" max="1001" width="10.5703125" style="4" customWidth="1"/>
    <col min="1002" max="1002" width="12.5703125" style="4" customWidth="1"/>
    <col min="1003" max="1008" width="11.42578125" style="4"/>
    <col min="1009" max="1009" width="1" style="4" customWidth="1"/>
    <col min="1010" max="1010" width="19.42578125" style="4" customWidth="1"/>
    <col min="1011" max="1011" width="19.28515625" style="4" customWidth="1"/>
    <col min="1012" max="1018" width="11.28515625" style="4" customWidth="1"/>
    <col min="1019" max="1019" width="12.7109375" style="4" customWidth="1"/>
    <col min="1020" max="1020" width="1.42578125" style="4" customWidth="1"/>
    <col min="1021" max="1021" width="6.85546875" style="4" customWidth="1"/>
    <col min="1022" max="1022" width="11.42578125" style="4"/>
    <col min="1023" max="1023" width="17.28515625" style="4" customWidth="1"/>
    <col min="1024" max="1251" width="11.42578125" style="4"/>
    <col min="1252" max="1252" width="28" style="4" customWidth="1"/>
    <col min="1253" max="1257" width="10.5703125" style="4" customWidth="1"/>
    <col min="1258" max="1258" width="12.5703125" style="4" customWidth="1"/>
    <col min="1259" max="1264" width="11.42578125" style="4"/>
    <col min="1265" max="1265" width="1" style="4" customWidth="1"/>
    <col min="1266" max="1266" width="19.42578125" style="4" customWidth="1"/>
    <col min="1267" max="1267" width="19.28515625" style="4" customWidth="1"/>
    <col min="1268" max="1274" width="11.28515625" style="4" customWidth="1"/>
    <col min="1275" max="1275" width="12.7109375" style="4" customWidth="1"/>
    <col min="1276" max="1276" width="1.42578125" style="4" customWidth="1"/>
    <col min="1277" max="1277" width="6.85546875" style="4" customWidth="1"/>
    <col min="1278" max="1278" width="11.42578125" style="4"/>
    <col min="1279" max="1279" width="17.28515625" style="4" customWidth="1"/>
    <col min="1280" max="1507" width="11.42578125" style="4"/>
    <col min="1508" max="1508" width="28" style="4" customWidth="1"/>
    <col min="1509" max="1513" width="10.5703125" style="4" customWidth="1"/>
    <col min="1514" max="1514" width="12.5703125" style="4" customWidth="1"/>
    <col min="1515" max="1520" width="11.42578125" style="4"/>
    <col min="1521" max="1521" width="1" style="4" customWidth="1"/>
    <col min="1522" max="1522" width="19.42578125" style="4" customWidth="1"/>
    <col min="1523" max="1523" width="19.28515625" style="4" customWidth="1"/>
    <col min="1524" max="1530" width="11.28515625" style="4" customWidth="1"/>
    <col min="1531" max="1531" width="12.7109375" style="4" customWidth="1"/>
    <col min="1532" max="1532" width="1.42578125" style="4" customWidth="1"/>
    <col min="1533" max="1533" width="6.85546875" style="4" customWidth="1"/>
    <col min="1534" max="1534" width="11.42578125" style="4"/>
    <col min="1535" max="1535" width="17.28515625" style="4" customWidth="1"/>
    <col min="1536" max="1763" width="11.42578125" style="4"/>
    <col min="1764" max="1764" width="28" style="4" customWidth="1"/>
    <col min="1765" max="1769" width="10.5703125" style="4" customWidth="1"/>
    <col min="1770" max="1770" width="12.5703125" style="4" customWidth="1"/>
    <col min="1771" max="1776" width="11.42578125" style="4"/>
    <col min="1777" max="1777" width="1" style="4" customWidth="1"/>
    <col min="1778" max="1778" width="19.42578125" style="4" customWidth="1"/>
    <col min="1779" max="1779" width="19.28515625" style="4" customWidth="1"/>
    <col min="1780" max="1786" width="11.28515625" style="4" customWidth="1"/>
    <col min="1787" max="1787" width="12.7109375" style="4" customWidth="1"/>
    <col min="1788" max="1788" width="1.42578125" style="4" customWidth="1"/>
    <col min="1789" max="1789" width="6.85546875" style="4" customWidth="1"/>
    <col min="1790" max="1790" width="11.42578125" style="4"/>
    <col min="1791" max="1791" width="17.28515625" style="4" customWidth="1"/>
    <col min="1792" max="2019" width="11.42578125" style="4"/>
    <col min="2020" max="2020" width="28" style="4" customWidth="1"/>
    <col min="2021" max="2025" width="10.5703125" style="4" customWidth="1"/>
    <col min="2026" max="2026" width="12.5703125" style="4" customWidth="1"/>
    <col min="2027" max="2032" width="11.42578125" style="4"/>
    <col min="2033" max="2033" width="1" style="4" customWidth="1"/>
    <col min="2034" max="2034" width="19.42578125" style="4" customWidth="1"/>
    <col min="2035" max="2035" width="19.28515625" style="4" customWidth="1"/>
    <col min="2036" max="2042" width="11.28515625" style="4" customWidth="1"/>
    <col min="2043" max="2043" width="12.7109375" style="4" customWidth="1"/>
    <col min="2044" max="2044" width="1.42578125" style="4" customWidth="1"/>
    <col min="2045" max="2045" width="6.85546875" style="4" customWidth="1"/>
    <col min="2046" max="2046" width="11.42578125" style="4"/>
    <col min="2047" max="2047" width="17.28515625" style="4" customWidth="1"/>
    <col min="2048" max="2275" width="11.42578125" style="4"/>
    <col min="2276" max="2276" width="28" style="4" customWidth="1"/>
    <col min="2277" max="2281" width="10.5703125" style="4" customWidth="1"/>
    <col min="2282" max="2282" width="12.5703125" style="4" customWidth="1"/>
    <col min="2283" max="2288" width="11.42578125" style="4"/>
    <col min="2289" max="2289" width="1" style="4" customWidth="1"/>
    <col min="2290" max="2290" width="19.42578125" style="4" customWidth="1"/>
    <col min="2291" max="2291" width="19.28515625" style="4" customWidth="1"/>
    <col min="2292" max="2298" width="11.28515625" style="4" customWidth="1"/>
    <col min="2299" max="2299" width="12.7109375" style="4" customWidth="1"/>
    <col min="2300" max="2300" width="1.42578125" style="4" customWidth="1"/>
    <col min="2301" max="2301" width="6.85546875" style="4" customWidth="1"/>
    <col min="2302" max="2302" width="11.42578125" style="4"/>
    <col min="2303" max="2303" width="17.28515625" style="4" customWidth="1"/>
    <col min="2304" max="2531" width="11.42578125" style="4"/>
    <col min="2532" max="2532" width="28" style="4" customWidth="1"/>
    <col min="2533" max="2537" width="10.5703125" style="4" customWidth="1"/>
    <col min="2538" max="2538" width="12.5703125" style="4" customWidth="1"/>
    <col min="2539" max="2544" width="11.42578125" style="4"/>
    <col min="2545" max="2545" width="1" style="4" customWidth="1"/>
    <col min="2546" max="2546" width="19.42578125" style="4" customWidth="1"/>
    <col min="2547" max="2547" width="19.28515625" style="4" customWidth="1"/>
    <col min="2548" max="2554" width="11.28515625" style="4" customWidth="1"/>
    <col min="2555" max="2555" width="12.7109375" style="4" customWidth="1"/>
    <col min="2556" max="2556" width="1.42578125" style="4" customWidth="1"/>
    <col min="2557" max="2557" width="6.85546875" style="4" customWidth="1"/>
    <col min="2558" max="2558" width="11.42578125" style="4"/>
    <col min="2559" max="2559" width="17.28515625" style="4" customWidth="1"/>
    <col min="2560" max="2787" width="11.42578125" style="4"/>
    <col min="2788" max="2788" width="28" style="4" customWidth="1"/>
    <col min="2789" max="2793" width="10.5703125" style="4" customWidth="1"/>
    <col min="2794" max="2794" width="12.5703125" style="4" customWidth="1"/>
    <col min="2795" max="2800" width="11.42578125" style="4"/>
    <col min="2801" max="2801" width="1" style="4" customWidth="1"/>
    <col min="2802" max="2802" width="19.42578125" style="4" customWidth="1"/>
    <col min="2803" max="2803" width="19.28515625" style="4" customWidth="1"/>
    <col min="2804" max="2810" width="11.28515625" style="4" customWidth="1"/>
    <col min="2811" max="2811" width="12.7109375" style="4" customWidth="1"/>
    <col min="2812" max="2812" width="1.42578125" style="4" customWidth="1"/>
    <col min="2813" max="2813" width="6.85546875" style="4" customWidth="1"/>
    <col min="2814" max="2814" width="11.42578125" style="4"/>
    <col min="2815" max="2815" width="17.28515625" style="4" customWidth="1"/>
    <col min="2816" max="3043" width="11.42578125" style="4"/>
    <col min="3044" max="3044" width="28" style="4" customWidth="1"/>
    <col min="3045" max="3049" width="10.5703125" style="4" customWidth="1"/>
    <col min="3050" max="3050" width="12.5703125" style="4" customWidth="1"/>
    <col min="3051" max="3056" width="11.42578125" style="4"/>
    <col min="3057" max="3057" width="1" style="4" customWidth="1"/>
    <col min="3058" max="3058" width="19.42578125" style="4" customWidth="1"/>
    <col min="3059" max="3059" width="19.28515625" style="4" customWidth="1"/>
    <col min="3060" max="3066" width="11.28515625" style="4" customWidth="1"/>
    <col min="3067" max="3067" width="12.7109375" style="4" customWidth="1"/>
    <col min="3068" max="3068" width="1.42578125" style="4" customWidth="1"/>
    <col min="3069" max="3069" width="6.85546875" style="4" customWidth="1"/>
    <col min="3070" max="3070" width="11.42578125" style="4"/>
    <col min="3071" max="3071" width="17.28515625" style="4" customWidth="1"/>
    <col min="3072" max="3299" width="11.42578125" style="4"/>
    <col min="3300" max="3300" width="28" style="4" customWidth="1"/>
    <col min="3301" max="3305" width="10.5703125" style="4" customWidth="1"/>
    <col min="3306" max="3306" width="12.5703125" style="4" customWidth="1"/>
    <col min="3307" max="3312" width="11.42578125" style="4"/>
    <col min="3313" max="3313" width="1" style="4" customWidth="1"/>
    <col min="3314" max="3314" width="19.42578125" style="4" customWidth="1"/>
    <col min="3315" max="3315" width="19.28515625" style="4" customWidth="1"/>
    <col min="3316" max="3322" width="11.28515625" style="4" customWidth="1"/>
    <col min="3323" max="3323" width="12.7109375" style="4" customWidth="1"/>
    <col min="3324" max="3324" width="1.42578125" style="4" customWidth="1"/>
    <col min="3325" max="3325" width="6.85546875" style="4" customWidth="1"/>
    <col min="3326" max="3326" width="11.42578125" style="4"/>
    <col min="3327" max="3327" width="17.28515625" style="4" customWidth="1"/>
    <col min="3328" max="3555" width="11.42578125" style="4"/>
    <col min="3556" max="3556" width="28" style="4" customWidth="1"/>
    <col min="3557" max="3561" width="10.5703125" style="4" customWidth="1"/>
    <col min="3562" max="3562" width="12.5703125" style="4" customWidth="1"/>
    <col min="3563" max="3568" width="11.42578125" style="4"/>
    <col min="3569" max="3569" width="1" style="4" customWidth="1"/>
    <col min="3570" max="3570" width="19.42578125" style="4" customWidth="1"/>
    <col min="3571" max="3571" width="19.28515625" style="4" customWidth="1"/>
    <col min="3572" max="3578" width="11.28515625" style="4" customWidth="1"/>
    <col min="3579" max="3579" width="12.7109375" style="4" customWidth="1"/>
    <col min="3580" max="3580" width="1.42578125" style="4" customWidth="1"/>
    <col min="3581" max="3581" width="6.85546875" style="4" customWidth="1"/>
    <col min="3582" max="3582" width="11.42578125" style="4"/>
    <col min="3583" max="3583" width="17.28515625" style="4" customWidth="1"/>
    <col min="3584" max="3811" width="11.42578125" style="4"/>
    <col min="3812" max="3812" width="28" style="4" customWidth="1"/>
    <col min="3813" max="3817" width="10.5703125" style="4" customWidth="1"/>
    <col min="3818" max="3818" width="12.5703125" style="4" customWidth="1"/>
    <col min="3819" max="3824" width="11.42578125" style="4"/>
    <col min="3825" max="3825" width="1" style="4" customWidth="1"/>
    <col min="3826" max="3826" width="19.42578125" style="4" customWidth="1"/>
    <col min="3827" max="3827" width="19.28515625" style="4" customWidth="1"/>
    <col min="3828" max="3834" width="11.28515625" style="4" customWidth="1"/>
    <col min="3835" max="3835" width="12.7109375" style="4" customWidth="1"/>
    <col min="3836" max="3836" width="1.42578125" style="4" customWidth="1"/>
    <col min="3837" max="3837" width="6.85546875" style="4" customWidth="1"/>
    <col min="3838" max="3838" width="11.42578125" style="4"/>
    <col min="3839" max="3839" width="17.28515625" style="4" customWidth="1"/>
    <col min="3840" max="4067" width="11.42578125" style="4"/>
    <col min="4068" max="4068" width="28" style="4" customWidth="1"/>
    <col min="4069" max="4073" width="10.5703125" style="4" customWidth="1"/>
    <col min="4074" max="4074" width="12.5703125" style="4" customWidth="1"/>
    <col min="4075" max="4080" width="11.42578125" style="4"/>
    <col min="4081" max="4081" width="1" style="4" customWidth="1"/>
    <col min="4082" max="4082" width="19.42578125" style="4" customWidth="1"/>
    <col min="4083" max="4083" width="19.28515625" style="4" customWidth="1"/>
    <col min="4084" max="4090" width="11.28515625" style="4" customWidth="1"/>
    <col min="4091" max="4091" width="12.7109375" style="4" customWidth="1"/>
    <col min="4092" max="4092" width="1.42578125" style="4" customWidth="1"/>
    <col min="4093" max="4093" width="6.85546875" style="4" customWidth="1"/>
    <col min="4094" max="4094" width="11.42578125" style="4"/>
    <col min="4095" max="4095" width="17.28515625" style="4" customWidth="1"/>
    <col min="4096" max="4323" width="11.42578125" style="4"/>
    <col min="4324" max="4324" width="28" style="4" customWidth="1"/>
    <col min="4325" max="4329" width="10.5703125" style="4" customWidth="1"/>
    <col min="4330" max="4330" width="12.5703125" style="4" customWidth="1"/>
    <col min="4331" max="4336" width="11.42578125" style="4"/>
    <col min="4337" max="4337" width="1" style="4" customWidth="1"/>
    <col min="4338" max="4338" width="19.42578125" style="4" customWidth="1"/>
    <col min="4339" max="4339" width="19.28515625" style="4" customWidth="1"/>
    <col min="4340" max="4346" width="11.28515625" style="4" customWidth="1"/>
    <col min="4347" max="4347" width="12.7109375" style="4" customWidth="1"/>
    <col min="4348" max="4348" width="1.42578125" style="4" customWidth="1"/>
    <col min="4349" max="4349" width="6.85546875" style="4" customWidth="1"/>
    <col min="4350" max="4350" width="11.42578125" style="4"/>
    <col min="4351" max="4351" width="17.28515625" style="4" customWidth="1"/>
    <col min="4352" max="4579" width="11.42578125" style="4"/>
    <col min="4580" max="4580" width="28" style="4" customWidth="1"/>
    <col min="4581" max="4585" width="10.5703125" style="4" customWidth="1"/>
    <col min="4586" max="4586" width="12.5703125" style="4" customWidth="1"/>
    <col min="4587" max="4592" width="11.42578125" style="4"/>
    <col min="4593" max="4593" width="1" style="4" customWidth="1"/>
    <col min="4594" max="4594" width="19.42578125" style="4" customWidth="1"/>
    <col min="4595" max="4595" width="19.28515625" style="4" customWidth="1"/>
    <col min="4596" max="4602" width="11.28515625" style="4" customWidth="1"/>
    <col min="4603" max="4603" width="12.7109375" style="4" customWidth="1"/>
    <col min="4604" max="4604" width="1.42578125" style="4" customWidth="1"/>
    <col min="4605" max="4605" width="6.85546875" style="4" customWidth="1"/>
    <col min="4606" max="4606" width="11.42578125" style="4"/>
    <col min="4607" max="4607" width="17.28515625" style="4" customWidth="1"/>
    <col min="4608" max="4835" width="11.42578125" style="4"/>
    <col min="4836" max="4836" width="28" style="4" customWidth="1"/>
    <col min="4837" max="4841" width="10.5703125" style="4" customWidth="1"/>
    <col min="4842" max="4842" width="12.5703125" style="4" customWidth="1"/>
    <col min="4843" max="4848" width="11.42578125" style="4"/>
    <col min="4849" max="4849" width="1" style="4" customWidth="1"/>
    <col min="4850" max="4850" width="19.42578125" style="4" customWidth="1"/>
    <col min="4851" max="4851" width="19.28515625" style="4" customWidth="1"/>
    <col min="4852" max="4858" width="11.28515625" style="4" customWidth="1"/>
    <col min="4859" max="4859" width="12.7109375" style="4" customWidth="1"/>
    <col min="4860" max="4860" width="1.42578125" style="4" customWidth="1"/>
    <col min="4861" max="4861" width="6.85546875" style="4" customWidth="1"/>
    <col min="4862" max="4862" width="11.42578125" style="4"/>
    <col min="4863" max="4863" width="17.28515625" style="4" customWidth="1"/>
    <col min="4864" max="5091" width="11.42578125" style="4"/>
    <col min="5092" max="5092" width="28" style="4" customWidth="1"/>
    <col min="5093" max="5097" width="10.5703125" style="4" customWidth="1"/>
    <col min="5098" max="5098" width="12.5703125" style="4" customWidth="1"/>
    <col min="5099" max="5104" width="11.42578125" style="4"/>
    <col min="5105" max="5105" width="1" style="4" customWidth="1"/>
    <col min="5106" max="5106" width="19.42578125" style="4" customWidth="1"/>
    <col min="5107" max="5107" width="19.28515625" style="4" customWidth="1"/>
    <col min="5108" max="5114" width="11.28515625" style="4" customWidth="1"/>
    <col min="5115" max="5115" width="12.7109375" style="4" customWidth="1"/>
    <col min="5116" max="5116" width="1.42578125" style="4" customWidth="1"/>
    <col min="5117" max="5117" width="6.85546875" style="4" customWidth="1"/>
    <col min="5118" max="5118" width="11.42578125" style="4"/>
    <col min="5119" max="5119" width="17.28515625" style="4" customWidth="1"/>
    <col min="5120" max="5347" width="11.42578125" style="4"/>
    <col min="5348" max="5348" width="28" style="4" customWidth="1"/>
    <col min="5349" max="5353" width="10.5703125" style="4" customWidth="1"/>
    <col min="5354" max="5354" width="12.5703125" style="4" customWidth="1"/>
    <col min="5355" max="5360" width="11.42578125" style="4"/>
    <col min="5361" max="5361" width="1" style="4" customWidth="1"/>
    <col min="5362" max="5362" width="19.42578125" style="4" customWidth="1"/>
    <col min="5363" max="5363" width="19.28515625" style="4" customWidth="1"/>
    <col min="5364" max="5370" width="11.28515625" style="4" customWidth="1"/>
    <col min="5371" max="5371" width="12.7109375" style="4" customWidth="1"/>
    <col min="5372" max="5372" width="1.42578125" style="4" customWidth="1"/>
    <col min="5373" max="5373" width="6.85546875" style="4" customWidth="1"/>
    <col min="5374" max="5374" width="11.42578125" style="4"/>
    <col min="5375" max="5375" width="17.28515625" style="4" customWidth="1"/>
    <col min="5376" max="5603" width="11.42578125" style="4"/>
    <col min="5604" max="5604" width="28" style="4" customWidth="1"/>
    <col min="5605" max="5609" width="10.5703125" style="4" customWidth="1"/>
    <col min="5610" max="5610" width="12.5703125" style="4" customWidth="1"/>
    <col min="5611" max="5616" width="11.42578125" style="4"/>
    <col min="5617" max="5617" width="1" style="4" customWidth="1"/>
    <col min="5618" max="5618" width="19.42578125" style="4" customWidth="1"/>
    <col min="5619" max="5619" width="19.28515625" style="4" customWidth="1"/>
    <col min="5620" max="5626" width="11.28515625" style="4" customWidth="1"/>
    <col min="5627" max="5627" width="12.7109375" style="4" customWidth="1"/>
    <col min="5628" max="5628" width="1.42578125" style="4" customWidth="1"/>
    <col min="5629" max="5629" width="6.85546875" style="4" customWidth="1"/>
    <col min="5630" max="5630" width="11.42578125" style="4"/>
    <col min="5631" max="5631" width="17.28515625" style="4" customWidth="1"/>
    <col min="5632" max="5859" width="11.42578125" style="4"/>
    <col min="5860" max="5860" width="28" style="4" customWidth="1"/>
    <col min="5861" max="5865" width="10.5703125" style="4" customWidth="1"/>
    <col min="5866" max="5866" width="12.5703125" style="4" customWidth="1"/>
    <col min="5867" max="5872" width="11.42578125" style="4"/>
    <col min="5873" max="5873" width="1" style="4" customWidth="1"/>
    <col min="5874" max="5874" width="19.42578125" style="4" customWidth="1"/>
    <col min="5875" max="5875" width="19.28515625" style="4" customWidth="1"/>
    <col min="5876" max="5882" width="11.28515625" style="4" customWidth="1"/>
    <col min="5883" max="5883" width="12.7109375" style="4" customWidth="1"/>
    <col min="5884" max="5884" width="1.42578125" style="4" customWidth="1"/>
    <col min="5885" max="5885" width="6.85546875" style="4" customWidth="1"/>
    <col min="5886" max="5886" width="11.42578125" style="4"/>
    <col min="5887" max="5887" width="17.28515625" style="4" customWidth="1"/>
    <col min="5888" max="6115" width="11.42578125" style="4"/>
    <col min="6116" max="6116" width="28" style="4" customWidth="1"/>
    <col min="6117" max="6121" width="10.5703125" style="4" customWidth="1"/>
    <col min="6122" max="6122" width="12.5703125" style="4" customWidth="1"/>
    <col min="6123" max="6128" width="11.42578125" style="4"/>
    <col min="6129" max="6129" width="1" style="4" customWidth="1"/>
    <col min="6130" max="6130" width="19.42578125" style="4" customWidth="1"/>
    <col min="6131" max="6131" width="19.28515625" style="4" customWidth="1"/>
    <col min="6132" max="6138" width="11.28515625" style="4" customWidth="1"/>
    <col min="6139" max="6139" width="12.7109375" style="4" customWidth="1"/>
    <col min="6140" max="6140" width="1.42578125" style="4" customWidth="1"/>
    <col min="6141" max="6141" width="6.85546875" style="4" customWidth="1"/>
    <col min="6142" max="6142" width="11.42578125" style="4"/>
    <col min="6143" max="6143" width="17.28515625" style="4" customWidth="1"/>
    <col min="6144" max="6371" width="11.42578125" style="4"/>
    <col min="6372" max="6372" width="28" style="4" customWidth="1"/>
    <col min="6373" max="6377" width="10.5703125" style="4" customWidth="1"/>
    <col min="6378" max="6378" width="12.5703125" style="4" customWidth="1"/>
    <col min="6379" max="6384" width="11.42578125" style="4"/>
    <col min="6385" max="6385" width="1" style="4" customWidth="1"/>
    <col min="6386" max="6386" width="19.42578125" style="4" customWidth="1"/>
    <col min="6387" max="6387" width="19.28515625" style="4" customWidth="1"/>
    <col min="6388" max="6394" width="11.28515625" style="4" customWidth="1"/>
    <col min="6395" max="6395" width="12.7109375" style="4" customWidth="1"/>
    <col min="6396" max="6396" width="1.42578125" style="4" customWidth="1"/>
    <col min="6397" max="6397" width="6.85546875" style="4" customWidth="1"/>
    <col min="6398" max="6398" width="11.42578125" style="4"/>
    <col min="6399" max="6399" width="17.28515625" style="4" customWidth="1"/>
    <col min="6400" max="6627" width="11.42578125" style="4"/>
    <col min="6628" max="6628" width="28" style="4" customWidth="1"/>
    <col min="6629" max="6633" width="10.5703125" style="4" customWidth="1"/>
    <col min="6634" max="6634" width="12.5703125" style="4" customWidth="1"/>
    <col min="6635" max="6640" width="11.42578125" style="4"/>
    <col min="6641" max="6641" width="1" style="4" customWidth="1"/>
    <col min="6642" max="6642" width="19.42578125" style="4" customWidth="1"/>
    <col min="6643" max="6643" width="19.28515625" style="4" customWidth="1"/>
    <col min="6644" max="6650" width="11.28515625" style="4" customWidth="1"/>
    <col min="6651" max="6651" width="12.7109375" style="4" customWidth="1"/>
    <col min="6652" max="6652" width="1.42578125" style="4" customWidth="1"/>
    <col min="6653" max="6653" width="6.85546875" style="4" customWidth="1"/>
    <col min="6654" max="6654" width="11.42578125" style="4"/>
    <col min="6655" max="6655" width="17.28515625" style="4" customWidth="1"/>
    <col min="6656" max="6883" width="11.42578125" style="4"/>
    <col min="6884" max="6884" width="28" style="4" customWidth="1"/>
    <col min="6885" max="6889" width="10.5703125" style="4" customWidth="1"/>
    <col min="6890" max="6890" width="12.5703125" style="4" customWidth="1"/>
    <col min="6891" max="6896" width="11.42578125" style="4"/>
    <col min="6897" max="6897" width="1" style="4" customWidth="1"/>
    <col min="6898" max="6898" width="19.42578125" style="4" customWidth="1"/>
    <col min="6899" max="6899" width="19.28515625" style="4" customWidth="1"/>
    <col min="6900" max="6906" width="11.28515625" style="4" customWidth="1"/>
    <col min="6907" max="6907" width="12.7109375" style="4" customWidth="1"/>
    <col min="6908" max="6908" width="1.42578125" style="4" customWidth="1"/>
    <col min="6909" max="6909" width="6.85546875" style="4" customWidth="1"/>
    <col min="6910" max="6910" width="11.42578125" style="4"/>
    <col min="6911" max="6911" width="17.28515625" style="4" customWidth="1"/>
    <col min="6912" max="7139" width="11.42578125" style="4"/>
    <col min="7140" max="7140" width="28" style="4" customWidth="1"/>
    <col min="7141" max="7145" width="10.5703125" style="4" customWidth="1"/>
    <col min="7146" max="7146" width="12.5703125" style="4" customWidth="1"/>
    <col min="7147" max="7152" width="11.42578125" style="4"/>
    <col min="7153" max="7153" width="1" style="4" customWidth="1"/>
    <col min="7154" max="7154" width="19.42578125" style="4" customWidth="1"/>
    <col min="7155" max="7155" width="19.28515625" style="4" customWidth="1"/>
    <col min="7156" max="7162" width="11.28515625" style="4" customWidth="1"/>
    <col min="7163" max="7163" width="12.7109375" style="4" customWidth="1"/>
    <col min="7164" max="7164" width="1.42578125" style="4" customWidth="1"/>
    <col min="7165" max="7165" width="6.85546875" style="4" customWidth="1"/>
    <col min="7166" max="7166" width="11.42578125" style="4"/>
    <col min="7167" max="7167" width="17.28515625" style="4" customWidth="1"/>
    <col min="7168" max="7395" width="11.42578125" style="4"/>
    <col min="7396" max="7396" width="28" style="4" customWidth="1"/>
    <col min="7397" max="7401" width="10.5703125" style="4" customWidth="1"/>
    <col min="7402" max="7402" width="12.5703125" style="4" customWidth="1"/>
    <col min="7403" max="7408" width="11.42578125" style="4"/>
    <col min="7409" max="7409" width="1" style="4" customWidth="1"/>
    <col min="7410" max="7410" width="19.42578125" style="4" customWidth="1"/>
    <col min="7411" max="7411" width="19.28515625" style="4" customWidth="1"/>
    <col min="7412" max="7418" width="11.28515625" style="4" customWidth="1"/>
    <col min="7419" max="7419" width="12.7109375" style="4" customWidth="1"/>
    <col min="7420" max="7420" width="1.42578125" style="4" customWidth="1"/>
    <col min="7421" max="7421" width="6.85546875" style="4" customWidth="1"/>
    <col min="7422" max="7422" width="11.42578125" style="4"/>
    <col min="7423" max="7423" width="17.28515625" style="4" customWidth="1"/>
    <col min="7424" max="7651" width="11.42578125" style="4"/>
    <col min="7652" max="7652" width="28" style="4" customWidth="1"/>
    <col min="7653" max="7657" width="10.5703125" style="4" customWidth="1"/>
    <col min="7658" max="7658" width="12.5703125" style="4" customWidth="1"/>
    <col min="7659" max="7664" width="11.42578125" style="4"/>
    <col min="7665" max="7665" width="1" style="4" customWidth="1"/>
    <col min="7666" max="7666" width="19.42578125" style="4" customWidth="1"/>
    <col min="7667" max="7667" width="19.28515625" style="4" customWidth="1"/>
    <col min="7668" max="7674" width="11.28515625" style="4" customWidth="1"/>
    <col min="7675" max="7675" width="12.7109375" style="4" customWidth="1"/>
    <col min="7676" max="7676" width="1.42578125" style="4" customWidth="1"/>
    <col min="7677" max="7677" width="6.85546875" style="4" customWidth="1"/>
    <col min="7678" max="7678" width="11.42578125" style="4"/>
    <col min="7679" max="7679" width="17.28515625" style="4" customWidth="1"/>
    <col min="7680" max="7907" width="11.42578125" style="4"/>
    <col min="7908" max="7908" width="28" style="4" customWidth="1"/>
    <col min="7909" max="7913" width="10.5703125" style="4" customWidth="1"/>
    <col min="7914" max="7914" width="12.5703125" style="4" customWidth="1"/>
    <col min="7915" max="7920" width="11.42578125" style="4"/>
    <col min="7921" max="7921" width="1" style="4" customWidth="1"/>
    <col min="7922" max="7922" width="19.42578125" style="4" customWidth="1"/>
    <col min="7923" max="7923" width="19.28515625" style="4" customWidth="1"/>
    <col min="7924" max="7930" width="11.28515625" style="4" customWidth="1"/>
    <col min="7931" max="7931" width="12.7109375" style="4" customWidth="1"/>
    <col min="7932" max="7932" width="1.42578125" style="4" customWidth="1"/>
    <col min="7933" max="7933" width="6.85546875" style="4" customWidth="1"/>
    <col min="7934" max="7934" width="11.42578125" style="4"/>
    <col min="7935" max="7935" width="17.28515625" style="4" customWidth="1"/>
    <col min="7936" max="8163" width="11.42578125" style="4"/>
    <col min="8164" max="8164" width="28" style="4" customWidth="1"/>
    <col min="8165" max="8169" width="10.5703125" style="4" customWidth="1"/>
    <col min="8170" max="8170" width="12.5703125" style="4" customWidth="1"/>
    <col min="8171" max="8176" width="11.42578125" style="4"/>
    <col min="8177" max="8177" width="1" style="4" customWidth="1"/>
    <col min="8178" max="8178" width="19.42578125" style="4" customWidth="1"/>
    <col min="8179" max="8179" width="19.28515625" style="4" customWidth="1"/>
    <col min="8180" max="8186" width="11.28515625" style="4" customWidth="1"/>
    <col min="8187" max="8187" width="12.7109375" style="4" customWidth="1"/>
    <col min="8188" max="8188" width="1.42578125" style="4" customWidth="1"/>
    <col min="8189" max="8189" width="6.85546875" style="4" customWidth="1"/>
    <col min="8190" max="8190" width="11.42578125" style="4"/>
    <col min="8191" max="8191" width="17.28515625" style="4" customWidth="1"/>
    <col min="8192" max="8419" width="11.42578125" style="4"/>
    <col min="8420" max="8420" width="28" style="4" customWidth="1"/>
    <col min="8421" max="8425" width="10.5703125" style="4" customWidth="1"/>
    <col min="8426" max="8426" width="12.5703125" style="4" customWidth="1"/>
    <col min="8427" max="8432" width="11.42578125" style="4"/>
    <col min="8433" max="8433" width="1" style="4" customWidth="1"/>
    <col min="8434" max="8434" width="19.42578125" style="4" customWidth="1"/>
    <col min="8435" max="8435" width="19.28515625" style="4" customWidth="1"/>
    <col min="8436" max="8442" width="11.28515625" style="4" customWidth="1"/>
    <col min="8443" max="8443" width="12.7109375" style="4" customWidth="1"/>
    <col min="8444" max="8444" width="1.42578125" style="4" customWidth="1"/>
    <col min="8445" max="8445" width="6.85546875" style="4" customWidth="1"/>
    <col min="8446" max="8446" width="11.42578125" style="4"/>
    <col min="8447" max="8447" width="17.28515625" style="4" customWidth="1"/>
    <col min="8448" max="8675" width="11.42578125" style="4"/>
    <col min="8676" max="8676" width="28" style="4" customWidth="1"/>
    <col min="8677" max="8681" width="10.5703125" style="4" customWidth="1"/>
    <col min="8682" max="8682" width="12.5703125" style="4" customWidth="1"/>
    <col min="8683" max="8688" width="11.42578125" style="4"/>
    <col min="8689" max="8689" width="1" style="4" customWidth="1"/>
    <col min="8690" max="8690" width="19.42578125" style="4" customWidth="1"/>
    <col min="8691" max="8691" width="19.28515625" style="4" customWidth="1"/>
    <col min="8692" max="8698" width="11.28515625" style="4" customWidth="1"/>
    <col min="8699" max="8699" width="12.7109375" style="4" customWidth="1"/>
    <col min="8700" max="8700" width="1.42578125" style="4" customWidth="1"/>
    <col min="8701" max="8701" width="6.85546875" style="4" customWidth="1"/>
    <col min="8702" max="8702" width="11.42578125" style="4"/>
    <col min="8703" max="8703" width="17.28515625" style="4" customWidth="1"/>
    <col min="8704" max="8931" width="11.42578125" style="4"/>
    <col min="8932" max="8932" width="28" style="4" customWidth="1"/>
    <col min="8933" max="8937" width="10.5703125" style="4" customWidth="1"/>
    <col min="8938" max="8938" width="12.5703125" style="4" customWidth="1"/>
    <col min="8939" max="8944" width="11.42578125" style="4"/>
    <col min="8945" max="8945" width="1" style="4" customWidth="1"/>
    <col min="8946" max="8946" width="19.42578125" style="4" customWidth="1"/>
    <col min="8947" max="8947" width="19.28515625" style="4" customWidth="1"/>
    <col min="8948" max="8954" width="11.28515625" style="4" customWidth="1"/>
    <col min="8955" max="8955" width="12.7109375" style="4" customWidth="1"/>
    <col min="8956" max="8956" width="1.42578125" style="4" customWidth="1"/>
    <col min="8957" max="8957" width="6.85546875" style="4" customWidth="1"/>
    <col min="8958" max="8958" width="11.42578125" style="4"/>
    <col min="8959" max="8959" width="17.28515625" style="4" customWidth="1"/>
    <col min="8960" max="9187" width="11.42578125" style="4"/>
    <col min="9188" max="9188" width="28" style="4" customWidth="1"/>
    <col min="9189" max="9193" width="10.5703125" style="4" customWidth="1"/>
    <col min="9194" max="9194" width="12.5703125" style="4" customWidth="1"/>
    <col min="9195" max="9200" width="11.42578125" style="4"/>
    <col min="9201" max="9201" width="1" style="4" customWidth="1"/>
    <col min="9202" max="9202" width="19.42578125" style="4" customWidth="1"/>
    <col min="9203" max="9203" width="19.28515625" style="4" customWidth="1"/>
    <col min="9204" max="9210" width="11.28515625" style="4" customWidth="1"/>
    <col min="9211" max="9211" width="12.7109375" style="4" customWidth="1"/>
    <col min="9212" max="9212" width="1.42578125" style="4" customWidth="1"/>
    <col min="9213" max="9213" width="6.85546875" style="4" customWidth="1"/>
    <col min="9214" max="9214" width="11.42578125" style="4"/>
    <col min="9215" max="9215" width="17.28515625" style="4" customWidth="1"/>
    <col min="9216" max="9443" width="11.42578125" style="4"/>
    <col min="9444" max="9444" width="28" style="4" customWidth="1"/>
    <col min="9445" max="9449" width="10.5703125" style="4" customWidth="1"/>
    <col min="9450" max="9450" width="12.5703125" style="4" customWidth="1"/>
    <col min="9451" max="9456" width="11.42578125" style="4"/>
    <col min="9457" max="9457" width="1" style="4" customWidth="1"/>
    <col min="9458" max="9458" width="19.42578125" style="4" customWidth="1"/>
    <col min="9459" max="9459" width="19.28515625" style="4" customWidth="1"/>
    <col min="9460" max="9466" width="11.28515625" style="4" customWidth="1"/>
    <col min="9467" max="9467" width="12.7109375" style="4" customWidth="1"/>
    <col min="9468" max="9468" width="1.42578125" style="4" customWidth="1"/>
    <col min="9469" max="9469" width="6.85546875" style="4" customWidth="1"/>
    <col min="9470" max="9470" width="11.42578125" style="4"/>
    <col min="9471" max="9471" width="17.28515625" style="4" customWidth="1"/>
    <col min="9472" max="9699" width="11.42578125" style="4"/>
    <col min="9700" max="9700" width="28" style="4" customWidth="1"/>
    <col min="9701" max="9705" width="10.5703125" style="4" customWidth="1"/>
    <col min="9706" max="9706" width="12.5703125" style="4" customWidth="1"/>
    <col min="9707" max="9712" width="11.42578125" style="4"/>
    <col min="9713" max="9713" width="1" style="4" customWidth="1"/>
    <col min="9714" max="9714" width="19.42578125" style="4" customWidth="1"/>
    <col min="9715" max="9715" width="19.28515625" style="4" customWidth="1"/>
    <col min="9716" max="9722" width="11.28515625" style="4" customWidth="1"/>
    <col min="9723" max="9723" width="12.7109375" style="4" customWidth="1"/>
    <col min="9724" max="9724" width="1.42578125" style="4" customWidth="1"/>
    <col min="9725" max="9725" width="6.85546875" style="4" customWidth="1"/>
    <col min="9726" max="9726" width="11.42578125" style="4"/>
    <col min="9727" max="9727" width="17.28515625" style="4" customWidth="1"/>
    <col min="9728" max="9955" width="11.42578125" style="4"/>
    <col min="9956" max="9956" width="28" style="4" customWidth="1"/>
    <col min="9957" max="9961" width="10.5703125" style="4" customWidth="1"/>
    <col min="9962" max="9962" width="12.5703125" style="4" customWidth="1"/>
    <col min="9963" max="9968" width="11.42578125" style="4"/>
    <col min="9969" max="9969" width="1" style="4" customWidth="1"/>
    <col min="9970" max="9970" width="19.42578125" style="4" customWidth="1"/>
    <col min="9971" max="9971" width="19.28515625" style="4" customWidth="1"/>
    <col min="9972" max="9978" width="11.28515625" style="4" customWidth="1"/>
    <col min="9979" max="9979" width="12.7109375" style="4" customWidth="1"/>
    <col min="9980" max="9980" width="1.42578125" style="4" customWidth="1"/>
    <col min="9981" max="9981" width="6.85546875" style="4" customWidth="1"/>
    <col min="9982" max="9982" width="11.42578125" style="4"/>
    <col min="9983" max="9983" width="17.28515625" style="4" customWidth="1"/>
    <col min="9984" max="10211" width="11.42578125" style="4"/>
    <col min="10212" max="10212" width="28" style="4" customWidth="1"/>
    <col min="10213" max="10217" width="10.5703125" style="4" customWidth="1"/>
    <col min="10218" max="10218" width="12.5703125" style="4" customWidth="1"/>
    <col min="10219" max="10224" width="11.42578125" style="4"/>
    <col min="10225" max="10225" width="1" style="4" customWidth="1"/>
    <col min="10226" max="10226" width="19.42578125" style="4" customWidth="1"/>
    <col min="10227" max="10227" width="19.28515625" style="4" customWidth="1"/>
    <col min="10228" max="10234" width="11.28515625" style="4" customWidth="1"/>
    <col min="10235" max="10235" width="12.7109375" style="4" customWidth="1"/>
    <col min="10236" max="10236" width="1.42578125" style="4" customWidth="1"/>
    <col min="10237" max="10237" width="6.85546875" style="4" customWidth="1"/>
    <col min="10238" max="10238" width="11.42578125" style="4"/>
    <col min="10239" max="10239" width="17.28515625" style="4" customWidth="1"/>
    <col min="10240" max="10467" width="11.42578125" style="4"/>
    <col min="10468" max="10468" width="28" style="4" customWidth="1"/>
    <col min="10469" max="10473" width="10.5703125" style="4" customWidth="1"/>
    <col min="10474" max="10474" width="12.5703125" style="4" customWidth="1"/>
    <col min="10475" max="10480" width="11.42578125" style="4"/>
    <col min="10481" max="10481" width="1" style="4" customWidth="1"/>
    <col min="10482" max="10482" width="19.42578125" style="4" customWidth="1"/>
    <col min="10483" max="10483" width="19.28515625" style="4" customWidth="1"/>
    <col min="10484" max="10490" width="11.28515625" style="4" customWidth="1"/>
    <col min="10491" max="10491" width="12.7109375" style="4" customWidth="1"/>
    <col min="10492" max="10492" width="1.42578125" style="4" customWidth="1"/>
    <col min="10493" max="10493" width="6.85546875" style="4" customWidth="1"/>
    <col min="10494" max="10494" width="11.42578125" style="4"/>
    <col min="10495" max="10495" width="17.28515625" style="4" customWidth="1"/>
    <col min="10496" max="10723" width="11.42578125" style="4"/>
    <col min="10724" max="10724" width="28" style="4" customWidth="1"/>
    <col min="10725" max="10729" width="10.5703125" style="4" customWidth="1"/>
    <col min="10730" max="10730" width="12.5703125" style="4" customWidth="1"/>
    <col min="10731" max="10736" width="11.42578125" style="4"/>
    <col min="10737" max="10737" width="1" style="4" customWidth="1"/>
    <col min="10738" max="10738" width="19.42578125" style="4" customWidth="1"/>
    <col min="10739" max="10739" width="19.28515625" style="4" customWidth="1"/>
    <col min="10740" max="10746" width="11.28515625" style="4" customWidth="1"/>
    <col min="10747" max="10747" width="12.7109375" style="4" customWidth="1"/>
    <col min="10748" max="10748" width="1.42578125" style="4" customWidth="1"/>
    <col min="10749" max="10749" width="6.85546875" style="4" customWidth="1"/>
    <col min="10750" max="10750" width="11.42578125" style="4"/>
    <col min="10751" max="10751" width="17.28515625" style="4" customWidth="1"/>
    <col min="10752" max="10979" width="11.42578125" style="4"/>
    <col min="10980" max="10980" width="28" style="4" customWidth="1"/>
    <col min="10981" max="10985" width="10.5703125" style="4" customWidth="1"/>
    <col min="10986" max="10986" width="12.5703125" style="4" customWidth="1"/>
    <col min="10987" max="10992" width="11.42578125" style="4"/>
    <col min="10993" max="10993" width="1" style="4" customWidth="1"/>
    <col min="10994" max="10994" width="19.42578125" style="4" customWidth="1"/>
    <col min="10995" max="10995" width="19.28515625" style="4" customWidth="1"/>
    <col min="10996" max="11002" width="11.28515625" style="4" customWidth="1"/>
    <col min="11003" max="11003" width="12.7109375" style="4" customWidth="1"/>
    <col min="11004" max="11004" width="1.42578125" style="4" customWidth="1"/>
    <col min="11005" max="11005" width="6.85546875" style="4" customWidth="1"/>
    <col min="11006" max="11006" width="11.42578125" style="4"/>
    <col min="11007" max="11007" width="17.28515625" style="4" customWidth="1"/>
    <col min="11008" max="11235" width="11.42578125" style="4"/>
    <col min="11236" max="11236" width="28" style="4" customWidth="1"/>
    <col min="11237" max="11241" width="10.5703125" style="4" customWidth="1"/>
    <col min="11242" max="11242" width="12.5703125" style="4" customWidth="1"/>
    <col min="11243" max="11248" width="11.42578125" style="4"/>
    <col min="11249" max="11249" width="1" style="4" customWidth="1"/>
    <col min="11250" max="11250" width="19.42578125" style="4" customWidth="1"/>
    <col min="11251" max="11251" width="19.28515625" style="4" customWidth="1"/>
    <col min="11252" max="11258" width="11.28515625" style="4" customWidth="1"/>
    <col min="11259" max="11259" width="12.7109375" style="4" customWidth="1"/>
    <col min="11260" max="11260" width="1.42578125" style="4" customWidth="1"/>
    <col min="11261" max="11261" width="6.85546875" style="4" customWidth="1"/>
    <col min="11262" max="11262" width="11.42578125" style="4"/>
    <col min="11263" max="11263" width="17.28515625" style="4" customWidth="1"/>
    <col min="11264" max="11491" width="11.42578125" style="4"/>
    <col min="11492" max="11492" width="28" style="4" customWidth="1"/>
    <col min="11493" max="11497" width="10.5703125" style="4" customWidth="1"/>
    <col min="11498" max="11498" width="12.5703125" style="4" customWidth="1"/>
    <col min="11499" max="11504" width="11.42578125" style="4"/>
    <col min="11505" max="11505" width="1" style="4" customWidth="1"/>
    <col min="11506" max="11506" width="19.42578125" style="4" customWidth="1"/>
    <col min="11507" max="11507" width="19.28515625" style="4" customWidth="1"/>
    <col min="11508" max="11514" width="11.28515625" style="4" customWidth="1"/>
    <col min="11515" max="11515" width="12.7109375" style="4" customWidth="1"/>
    <col min="11516" max="11516" width="1.42578125" style="4" customWidth="1"/>
    <col min="11517" max="11517" width="6.85546875" style="4" customWidth="1"/>
    <col min="11518" max="11518" width="11.42578125" style="4"/>
    <col min="11519" max="11519" width="17.28515625" style="4" customWidth="1"/>
    <col min="11520" max="11747" width="11.42578125" style="4"/>
    <col min="11748" max="11748" width="28" style="4" customWidth="1"/>
    <col min="11749" max="11753" width="10.5703125" style="4" customWidth="1"/>
    <col min="11754" max="11754" width="12.5703125" style="4" customWidth="1"/>
    <col min="11755" max="11760" width="11.42578125" style="4"/>
    <col min="11761" max="11761" width="1" style="4" customWidth="1"/>
    <col min="11762" max="11762" width="19.42578125" style="4" customWidth="1"/>
    <col min="11763" max="11763" width="19.28515625" style="4" customWidth="1"/>
    <col min="11764" max="11770" width="11.28515625" style="4" customWidth="1"/>
    <col min="11771" max="11771" width="12.7109375" style="4" customWidth="1"/>
    <col min="11772" max="11772" width="1.42578125" style="4" customWidth="1"/>
    <col min="11773" max="11773" width="6.85546875" style="4" customWidth="1"/>
    <col min="11774" max="11774" width="11.42578125" style="4"/>
    <col min="11775" max="11775" width="17.28515625" style="4" customWidth="1"/>
    <col min="11776" max="12003" width="11.42578125" style="4"/>
    <col min="12004" max="12004" width="28" style="4" customWidth="1"/>
    <col min="12005" max="12009" width="10.5703125" style="4" customWidth="1"/>
    <col min="12010" max="12010" width="12.5703125" style="4" customWidth="1"/>
    <col min="12011" max="12016" width="11.42578125" style="4"/>
    <col min="12017" max="12017" width="1" style="4" customWidth="1"/>
    <col min="12018" max="12018" width="19.42578125" style="4" customWidth="1"/>
    <col min="12019" max="12019" width="19.28515625" style="4" customWidth="1"/>
    <col min="12020" max="12026" width="11.28515625" style="4" customWidth="1"/>
    <col min="12027" max="12027" width="12.7109375" style="4" customWidth="1"/>
    <col min="12028" max="12028" width="1.42578125" style="4" customWidth="1"/>
    <col min="12029" max="12029" width="6.85546875" style="4" customWidth="1"/>
    <col min="12030" max="12030" width="11.42578125" style="4"/>
    <col min="12031" max="12031" width="17.28515625" style="4" customWidth="1"/>
    <col min="12032" max="12259" width="11.42578125" style="4"/>
    <col min="12260" max="12260" width="28" style="4" customWidth="1"/>
    <col min="12261" max="12265" width="10.5703125" style="4" customWidth="1"/>
    <col min="12266" max="12266" width="12.5703125" style="4" customWidth="1"/>
    <col min="12267" max="12272" width="11.42578125" style="4"/>
    <col min="12273" max="12273" width="1" style="4" customWidth="1"/>
    <col min="12274" max="12274" width="19.42578125" style="4" customWidth="1"/>
    <col min="12275" max="12275" width="19.28515625" style="4" customWidth="1"/>
    <col min="12276" max="12282" width="11.28515625" style="4" customWidth="1"/>
    <col min="12283" max="12283" width="12.7109375" style="4" customWidth="1"/>
    <col min="12284" max="12284" width="1.42578125" style="4" customWidth="1"/>
    <col min="12285" max="12285" width="6.85546875" style="4" customWidth="1"/>
    <col min="12286" max="12286" width="11.42578125" style="4"/>
    <col min="12287" max="12287" width="17.28515625" style="4" customWidth="1"/>
    <col min="12288" max="12515" width="11.42578125" style="4"/>
    <col min="12516" max="12516" width="28" style="4" customWidth="1"/>
    <col min="12517" max="12521" width="10.5703125" style="4" customWidth="1"/>
    <col min="12522" max="12522" width="12.5703125" style="4" customWidth="1"/>
    <col min="12523" max="12528" width="11.42578125" style="4"/>
    <col min="12529" max="12529" width="1" style="4" customWidth="1"/>
    <col min="12530" max="12530" width="19.42578125" style="4" customWidth="1"/>
    <col min="12531" max="12531" width="19.28515625" style="4" customWidth="1"/>
    <col min="12532" max="12538" width="11.28515625" style="4" customWidth="1"/>
    <col min="12539" max="12539" width="12.7109375" style="4" customWidth="1"/>
    <col min="12540" max="12540" width="1.42578125" style="4" customWidth="1"/>
    <col min="12541" max="12541" width="6.85546875" style="4" customWidth="1"/>
    <col min="12542" max="12542" width="11.42578125" style="4"/>
    <col min="12543" max="12543" width="17.28515625" style="4" customWidth="1"/>
    <col min="12544" max="12771" width="11.42578125" style="4"/>
    <col min="12772" max="12772" width="28" style="4" customWidth="1"/>
    <col min="12773" max="12777" width="10.5703125" style="4" customWidth="1"/>
    <col min="12778" max="12778" width="12.5703125" style="4" customWidth="1"/>
    <col min="12779" max="12784" width="11.42578125" style="4"/>
    <col min="12785" max="12785" width="1" style="4" customWidth="1"/>
    <col min="12786" max="12786" width="19.42578125" style="4" customWidth="1"/>
    <col min="12787" max="12787" width="19.28515625" style="4" customWidth="1"/>
    <col min="12788" max="12794" width="11.28515625" style="4" customWidth="1"/>
    <col min="12795" max="12795" width="12.7109375" style="4" customWidth="1"/>
    <col min="12796" max="12796" width="1.42578125" style="4" customWidth="1"/>
    <col min="12797" max="12797" width="6.85546875" style="4" customWidth="1"/>
    <col min="12798" max="12798" width="11.42578125" style="4"/>
    <col min="12799" max="12799" width="17.28515625" style="4" customWidth="1"/>
    <col min="12800" max="13027" width="11.42578125" style="4"/>
    <col min="13028" max="13028" width="28" style="4" customWidth="1"/>
    <col min="13029" max="13033" width="10.5703125" style="4" customWidth="1"/>
    <col min="13034" max="13034" width="12.5703125" style="4" customWidth="1"/>
    <col min="13035" max="13040" width="11.42578125" style="4"/>
    <col min="13041" max="13041" width="1" style="4" customWidth="1"/>
    <col min="13042" max="13042" width="19.42578125" style="4" customWidth="1"/>
    <col min="13043" max="13043" width="19.28515625" style="4" customWidth="1"/>
    <col min="13044" max="13050" width="11.28515625" style="4" customWidth="1"/>
    <col min="13051" max="13051" width="12.7109375" style="4" customWidth="1"/>
    <col min="13052" max="13052" width="1.42578125" style="4" customWidth="1"/>
    <col min="13053" max="13053" width="6.85546875" style="4" customWidth="1"/>
    <col min="13054" max="13054" width="11.42578125" style="4"/>
    <col min="13055" max="13055" width="17.28515625" style="4" customWidth="1"/>
    <col min="13056" max="13283" width="11.42578125" style="4"/>
    <col min="13284" max="13284" width="28" style="4" customWidth="1"/>
    <col min="13285" max="13289" width="10.5703125" style="4" customWidth="1"/>
    <col min="13290" max="13290" width="12.5703125" style="4" customWidth="1"/>
    <col min="13291" max="13296" width="11.42578125" style="4"/>
    <col min="13297" max="13297" width="1" style="4" customWidth="1"/>
    <col min="13298" max="13298" width="19.42578125" style="4" customWidth="1"/>
    <col min="13299" max="13299" width="19.28515625" style="4" customWidth="1"/>
    <col min="13300" max="13306" width="11.28515625" style="4" customWidth="1"/>
    <col min="13307" max="13307" width="12.7109375" style="4" customWidth="1"/>
    <col min="13308" max="13308" width="1.42578125" style="4" customWidth="1"/>
    <col min="13309" max="13309" width="6.85546875" style="4" customWidth="1"/>
    <col min="13310" max="13310" width="11.42578125" style="4"/>
    <col min="13311" max="13311" width="17.28515625" style="4" customWidth="1"/>
    <col min="13312" max="13539" width="11.42578125" style="4"/>
    <col min="13540" max="13540" width="28" style="4" customWidth="1"/>
    <col min="13541" max="13545" width="10.5703125" style="4" customWidth="1"/>
    <col min="13546" max="13546" width="12.5703125" style="4" customWidth="1"/>
    <col min="13547" max="13552" width="11.42578125" style="4"/>
    <col min="13553" max="13553" width="1" style="4" customWidth="1"/>
    <col min="13554" max="13554" width="19.42578125" style="4" customWidth="1"/>
    <col min="13555" max="13555" width="19.28515625" style="4" customWidth="1"/>
    <col min="13556" max="13562" width="11.28515625" style="4" customWidth="1"/>
    <col min="13563" max="13563" width="12.7109375" style="4" customWidth="1"/>
    <col min="13564" max="13564" width="1.42578125" style="4" customWidth="1"/>
    <col min="13565" max="13565" width="6.85546875" style="4" customWidth="1"/>
    <col min="13566" max="13566" width="11.42578125" style="4"/>
    <col min="13567" max="13567" width="17.28515625" style="4" customWidth="1"/>
    <col min="13568" max="13795" width="11.42578125" style="4"/>
    <col min="13796" max="13796" width="28" style="4" customWidth="1"/>
    <col min="13797" max="13801" width="10.5703125" style="4" customWidth="1"/>
    <col min="13802" max="13802" width="12.5703125" style="4" customWidth="1"/>
    <col min="13803" max="13808" width="11.42578125" style="4"/>
    <col min="13809" max="13809" width="1" style="4" customWidth="1"/>
    <col min="13810" max="13810" width="19.42578125" style="4" customWidth="1"/>
    <col min="13811" max="13811" width="19.28515625" style="4" customWidth="1"/>
    <col min="13812" max="13818" width="11.28515625" style="4" customWidth="1"/>
    <col min="13819" max="13819" width="12.7109375" style="4" customWidth="1"/>
    <col min="13820" max="13820" width="1.42578125" style="4" customWidth="1"/>
    <col min="13821" max="13821" width="6.85546875" style="4" customWidth="1"/>
    <col min="13822" max="13822" width="11.42578125" style="4"/>
    <col min="13823" max="13823" width="17.28515625" style="4" customWidth="1"/>
    <col min="13824" max="14051" width="11.42578125" style="4"/>
    <col min="14052" max="14052" width="28" style="4" customWidth="1"/>
    <col min="14053" max="14057" width="10.5703125" style="4" customWidth="1"/>
    <col min="14058" max="14058" width="12.5703125" style="4" customWidth="1"/>
    <col min="14059" max="14064" width="11.42578125" style="4"/>
    <col min="14065" max="14065" width="1" style="4" customWidth="1"/>
    <col min="14066" max="14066" width="19.42578125" style="4" customWidth="1"/>
    <col min="14067" max="14067" width="19.28515625" style="4" customWidth="1"/>
    <col min="14068" max="14074" width="11.28515625" style="4" customWidth="1"/>
    <col min="14075" max="14075" width="12.7109375" style="4" customWidth="1"/>
    <col min="14076" max="14076" width="1.42578125" style="4" customWidth="1"/>
    <col min="14077" max="14077" width="6.85546875" style="4" customWidth="1"/>
    <col min="14078" max="14078" width="11.42578125" style="4"/>
    <col min="14079" max="14079" width="17.28515625" style="4" customWidth="1"/>
    <col min="14080" max="14307" width="11.42578125" style="4"/>
    <col min="14308" max="14308" width="28" style="4" customWidth="1"/>
    <col min="14309" max="14313" width="10.5703125" style="4" customWidth="1"/>
    <col min="14314" max="14314" width="12.5703125" style="4" customWidth="1"/>
    <col min="14315" max="14320" width="11.42578125" style="4"/>
    <col min="14321" max="14321" width="1" style="4" customWidth="1"/>
    <col min="14322" max="14322" width="19.42578125" style="4" customWidth="1"/>
    <col min="14323" max="14323" width="19.28515625" style="4" customWidth="1"/>
    <col min="14324" max="14330" width="11.28515625" style="4" customWidth="1"/>
    <col min="14331" max="14331" width="12.7109375" style="4" customWidth="1"/>
    <col min="14332" max="14332" width="1.42578125" style="4" customWidth="1"/>
    <col min="14333" max="14333" width="6.85546875" style="4" customWidth="1"/>
    <col min="14334" max="14334" width="11.42578125" style="4"/>
    <col min="14335" max="14335" width="17.28515625" style="4" customWidth="1"/>
    <col min="14336" max="14563" width="11.42578125" style="4"/>
    <col min="14564" max="14564" width="28" style="4" customWidth="1"/>
    <col min="14565" max="14569" width="10.5703125" style="4" customWidth="1"/>
    <col min="14570" max="14570" width="12.5703125" style="4" customWidth="1"/>
    <col min="14571" max="14576" width="11.42578125" style="4"/>
    <col min="14577" max="14577" width="1" style="4" customWidth="1"/>
    <col min="14578" max="14578" width="19.42578125" style="4" customWidth="1"/>
    <col min="14579" max="14579" width="19.28515625" style="4" customWidth="1"/>
    <col min="14580" max="14586" width="11.28515625" style="4" customWidth="1"/>
    <col min="14587" max="14587" width="12.7109375" style="4" customWidth="1"/>
    <col min="14588" max="14588" width="1.42578125" style="4" customWidth="1"/>
    <col min="14589" max="14589" width="6.85546875" style="4" customWidth="1"/>
    <col min="14590" max="14590" width="11.42578125" style="4"/>
    <col min="14591" max="14591" width="17.28515625" style="4" customWidth="1"/>
    <col min="14592" max="14819" width="11.42578125" style="4"/>
    <col min="14820" max="14820" width="28" style="4" customWidth="1"/>
    <col min="14821" max="14825" width="10.5703125" style="4" customWidth="1"/>
    <col min="14826" max="14826" width="12.5703125" style="4" customWidth="1"/>
    <col min="14827" max="14832" width="11.42578125" style="4"/>
    <col min="14833" max="14833" width="1" style="4" customWidth="1"/>
    <col min="14834" max="14834" width="19.42578125" style="4" customWidth="1"/>
    <col min="14835" max="14835" width="19.28515625" style="4" customWidth="1"/>
    <col min="14836" max="14842" width="11.28515625" style="4" customWidth="1"/>
    <col min="14843" max="14843" width="12.7109375" style="4" customWidth="1"/>
    <col min="14844" max="14844" width="1.42578125" style="4" customWidth="1"/>
    <col min="14845" max="14845" width="6.85546875" style="4" customWidth="1"/>
    <col min="14846" max="14846" width="11.42578125" style="4"/>
    <col min="14847" max="14847" width="17.28515625" style="4" customWidth="1"/>
    <col min="14848" max="15075" width="11.42578125" style="4"/>
    <col min="15076" max="15076" width="28" style="4" customWidth="1"/>
    <col min="15077" max="15081" width="10.5703125" style="4" customWidth="1"/>
    <col min="15082" max="15082" width="12.5703125" style="4" customWidth="1"/>
    <col min="15083" max="15088" width="11.42578125" style="4"/>
    <col min="15089" max="15089" width="1" style="4" customWidth="1"/>
    <col min="15090" max="15090" width="19.42578125" style="4" customWidth="1"/>
    <col min="15091" max="15091" width="19.28515625" style="4" customWidth="1"/>
    <col min="15092" max="15098" width="11.28515625" style="4" customWidth="1"/>
    <col min="15099" max="15099" width="12.7109375" style="4" customWidth="1"/>
    <col min="15100" max="15100" width="1.42578125" style="4" customWidth="1"/>
    <col min="15101" max="15101" width="6.85546875" style="4" customWidth="1"/>
    <col min="15102" max="15102" width="11.42578125" style="4"/>
    <col min="15103" max="15103" width="17.28515625" style="4" customWidth="1"/>
    <col min="15104" max="15331" width="11.42578125" style="4"/>
    <col min="15332" max="15332" width="28" style="4" customWidth="1"/>
    <col min="15333" max="15337" width="10.5703125" style="4" customWidth="1"/>
    <col min="15338" max="15338" width="12.5703125" style="4" customWidth="1"/>
    <col min="15339" max="15344" width="11.42578125" style="4"/>
    <col min="15345" max="15345" width="1" style="4" customWidth="1"/>
    <col min="15346" max="15346" width="19.42578125" style="4" customWidth="1"/>
    <col min="15347" max="15347" width="19.28515625" style="4" customWidth="1"/>
    <col min="15348" max="15354" width="11.28515625" style="4" customWidth="1"/>
    <col min="15355" max="15355" width="12.7109375" style="4" customWidth="1"/>
    <col min="15356" max="15356" width="1.42578125" style="4" customWidth="1"/>
    <col min="15357" max="15357" width="6.85546875" style="4" customWidth="1"/>
    <col min="15358" max="15358" width="11.42578125" style="4"/>
    <col min="15359" max="15359" width="17.28515625" style="4" customWidth="1"/>
    <col min="15360" max="15587" width="11.42578125" style="4"/>
    <col min="15588" max="15588" width="28" style="4" customWidth="1"/>
    <col min="15589" max="15593" width="10.5703125" style="4" customWidth="1"/>
    <col min="15594" max="15594" width="12.5703125" style="4" customWidth="1"/>
    <col min="15595" max="15600" width="11.42578125" style="4"/>
    <col min="15601" max="15601" width="1" style="4" customWidth="1"/>
    <col min="15602" max="15602" width="19.42578125" style="4" customWidth="1"/>
    <col min="15603" max="15603" width="19.28515625" style="4" customWidth="1"/>
    <col min="15604" max="15610" width="11.28515625" style="4" customWidth="1"/>
    <col min="15611" max="15611" width="12.7109375" style="4" customWidth="1"/>
    <col min="15612" max="15612" width="1.42578125" style="4" customWidth="1"/>
    <col min="15613" max="15613" width="6.85546875" style="4" customWidth="1"/>
    <col min="15614" max="15614" width="11.42578125" style="4"/>
    <col min="15615" max="15615" width="17.28515625" style="4" customWidth="1"/>
    <col min="15616" max="15843" width="11.42578125" style="4"/>
    <col min="15844" max="15844" width="28" style="4" customWidth="1"/>
    <col min="15845" max="15849" width="10.5703125" style="4" customWidth="1"/>
    <col min="15850" max="15850" width="12.5703125" style="4" customWidth="1"/>
    <col min="15851" max="15856" width="11.42578125" style="4"/>
    <col min="15857" max="15857" width="1" style="4" customWidth="1"/>
    <col min="15858" max="15858" width="19.42578125" style="4" customWidth="1"/>
    <col min="15859" max="15859" width="19.28515625" style="4" customWidth="1"/>
    <col min="15860" max="15866" width="11.28515625" style="4" customWidth="1"/>
    <col min="15867" max="15867" width="12.7109375" style="4" customWidth="1"/>
    <col min="15868" max="15868" width="1.42578125" style="4" customWidth="1"/>
    <col min="15869" max="15869" width="6.85546875" style="4" customWidth="1"/>
    <col min="15870" max="15870" width="11.42578125" style="4"/>
    <col min="15871" max="15871" width="17.28515625" style="4" customWidth="1"/>
    <col min="15872" max="16099" width="11.42578125" style="4"/>
    <col min="16100" max="16100" width="28" style="4" customWidth="1"/>
    <col min="16101" max="16105" width="10.5703125" style="4" customWidth="1"/>
    <col min="16106" max="16106" width="12.5703125" style="4" customWidth="1"/>
    <col min="16107" max="16112" width="11.42578125" style="4"/>
    <col min="16113" max="16113" width="1" style="4" customWidth="1"/>
    <col min="16114" max="16114" width="19.42578125" style="4" customWidth="1"/>
    <col min="16115" max="16115" width="19.28515625" style="4" customWidth="1"/>
    <col min="16116" max="16122" width="11.28515625" style="4" customWidth="1"/>
    <col min="16123" max="16123" width="12.7109375" style="4" customWidth="1"/>
    <col min="16124" max="16124" width="1.42578125" style="4" customWidth="1"/>
    <col min="16125" max="16125" width="6.85546875" style="4" customWidth="1"/>
    <col min="16126" max="16126" width="11.42578125" style="4"/>
    <col min="16127" max="16127" width="17.28515625" style="4" customWidth="1"/>
    <col min="16128" max="16355" width="11.42578125" style="4"/>
    <col min="16356" max="16356" width="28" style="4" customWidth="1"/>
    <col min="16357" max="16361" width="10.5703125" style="4" customWidth="1"/>
    <col min="16362" max="16362" width="12.5703125" style="4" customWidth="1"/>
    <col min="16363" max="16384" width="11.42578125" style="4"/>
  </cols>
  <sheetData>
    <row r="1" spans="1:240" s="2" customFormat="1" ht="15" customHeight="1">
      <c r="A1" s="564"/>
      <c r="B1" s="629" t="s">
        <v>201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9"/>
      <c r="Q1" s="8"/>
      <c r="R1" s="26" t="s">
        <v>16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s="2" customFormat="1" ht="15" customHeight="1">
      <c r="A2" s="565"/>
      <c r="B2" s="63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1"/>
      <c r="Q2" s="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s="2" customFormat="1" ht="15" customHeight="1" thickBot="1">
      <c r="A3" s="565"/>
      <c r="B3" s="63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1"/>
      <c r="Q3" s="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s="2" customFormat="1" ht="15" customHeight="1">
      <c r="A4" s="565"/>
      <c r="B4" s="631" t="s">
        <v>45</v>
      </c>
      <c r="C4" s="631"/>
      <c r="D4" s="631"/>
      <c r="E4" s="631"/>
      <c r="F4" s="631"/>
      <c r="G4" s="631"/>
      <c r="H4" s="631"/>
      <c r="I4" s="631"/>
      <c r="J4" s="631"/>
      <c r="K4" s="631" t="s">
        <v>237</v>
      </c>
      <c r="L4" s="631"/>
      <c r="M4" s="631"/>
      <c r="N4" s="631"/>
      <c r="O4" s="631"/>
      <c r="P4" s="631"/>
      <c r="Q4" s="9"/>
      <c r="R4" s="1"/>
      <c r="S4" s="658" t="s">
        <v>197</v>
      </c>
      <c r="T4" s="658"/>
      <c r="U4" s="646"/>
      <c r="V4" s="647"/>
      <c r="W4" s="647"/>
      <c r="X4" s="647"/>
      <c r="Y4" s="647"/>
      <c r="Z4" s="647"/>
      <c r="AA4" s="647"/>
      <c r="AB4" s="647"/>
      <c r="AC4" s="647"/>
      <c r="AD4" s="648"/>
      <c r="AE4" s="1"/>
      <c r="AF4" s="296">
        <v>1</v>
      </c>
      <c r="AG4" s="283">
        <v>2</v>
      </c>
      <c r="AH4" s="283">
        <v>3</v>
      </c>
      <c r="AI4" s="283">
        <v>4</v>
      </c>
      <c r="AJ4" s="283">
        <v>5</v>
      </c>
      <c r="AK4" s="284">
        <v>6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1:240" s="2" customFormat="1" ht="15" customHeight="1">
      <c r="A5" s="566"/>
      <c r="B5" s="632" t="s">
        <v>244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9"/>
      <c r="R5" s="1"/>
      <c r="S5" s="658"/>
      <c r="T5" s="658"/>
      <c r="U5" s="649"/>
      <c r="V5" s="650"/>
      <c r="W5" s="650"/>
      <c r="X5" s="650"/>
      <c r="Y5" s="650"/>
      <c r="Z5" s="650"/>
      <c r="AA5" s="650"/>
      <c r="AB5" s="650"/>
      <c r="AC5" s="650"/>
      <c r="AD5" s="651"/>
      <c r="AE5" s="1"/>
      <c r="AF5" s="285" t="s">
        <v>208</v>
      </c>
      <c r="AG5" s="282" t="s">
        <v>14</v>
      </c>
      <c r="AH5" s="282" t="s">
        <v>15</v>
      </c>
      <c r="AI5" s="279" t="s">
        <v>53</v>
      </c>
      <c r="AJ5" s="279"/>
      <c r="AK5" s="286" t="s">
        <v>76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40" s="2" customFormat="1" ht="15" customHeight="1" thickBot="1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132"/>
      <c r="Q6" s="336" t="s">
        <v>82</v>
      </c>
      <c r="R6" s="1"/>
      <c r="S6" s="659"/>
      <c r="T6" s="659"/>
      <c r="U6" s="652"/>
      <c r="V6" s="653"/>
      <c r="W6" s="653"/>
      <c r="X6" s="653"/>
      <c r="Y6" s="653"/>
      <c r="Z6" s="653"/>
      <c r="AA6" s="653"/>
      <c r="AB6" s="653"/>
      <c r="AC6" s="653"/>
      <c r="AD6" s="654"/>
      <c r="AF6" s="285" t="s">
        <v>207</v>
      </c>
      <c r="AG6" s="282" t="s">
        <v>14</v>
      </c>
      <c r="AH6" s="282" t="s">
        <v>15</v>
      </c>
      <c r="AI6" s="279" t="s">
        <v>53</v>
      </c>
      <c r="AJ6" s="280"/>
      <c r="AK6" s="286" t="s">
        <v>76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2" customFormat="1" ht="15" customHeight="1" thickBot="1">
      <c r="A7" s="133"/>
      <c r="B7" s="301"/>
      <c r="C7" s="301"/>
      <c r="D7" s="301"/>
      <c r="E7" s="301"/>
      <c r="F7" s="584" t="s">
        <v>1</v>
      </c>
      <c r="G7" s="584"/>
      <c r="H7" s="589" t="str">
        <f>IF('1. Encabezado'!T7="","",'1. Encabezado'!T7)</f>
        <v/>
      </c>
      <c r="I7" s="589"/>
      <c r="J7" s="589"/>
      <c r="K7" s="589"/>
      <c r="L7" s="589"/>
      <c r="M7" s="589"/>
      <c r="N7" s="589"/>
      <c r="O7" s="589"/>
      <c r="P7" s="134"/>
      <c r="Q7" s="337" t="s">
        <v>83</v>
      </c>
      <c r="R7" s="1"/>
      <c r="S7" s="330" t="s">
        <v>198</v>
      </c>
      <c r="T7" s="331" t="s">
        <v>202</v>
      </c>
      <c r="U7" s="334"/>
      <c r="V7" s="334"/>
      <c r="W7" s="331"/>
      <c r="X7" s="331"/>
      <c r="Y7" s="331"/>
      <c r="Z7" s="331"/>
      <c r="AA7" s="331"/>
      <c r="AB7" s="331"/>
      <c r="AC7" s="331"/>
      <c r="AD7" s="332"/>
      <c r="AF7" s="287" t="s">
        <v>206</v>
      </c>
      <c r="AG7" s="282" t="s">
        <v>14</v>
      </c>
      <c r="AH7" s="282" t="s">
        <v>15</v>
      </c>
      <c r="AI7" s="279" t="s">
        <v>53</v>
      </c>
      <c r="AJ7" s="281"/>
      <c r="AK7" s="288" t="s">
        <v>77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s="2" customFormat="1" ht="15" customHeight="1" thickBot="1">
      <c r="A8" s="133"/>
      <c r="B8" s="301"/>
      <c r="C8" s="301"/>
      <c r="D8" s="301"/>
      <c r="E8" s="301"/>
      <c r="F8" s="301"/>
      <c r="G8" s="301"/>
      <c r="H8" s="301"/>
      <c r="I8" s="583" t="str">
        <f>IF(H7="",Q11,CONCATENATE(Q7," ",Q8," ",Q9," ", Q10))</f>
        <v>Pagina xx de xx</v>
      </c>
      <c r="J8" s="583"/>
      <c r="K8" s="583"/>
      <c r="L8" s="583"/>
      <c r="M8" s="583"/>
      <c r="N8" s="583"/>
      <c r="O8" s="583"/>
      <c r="P8" s="134"/>
      <c r="Q8" s="338" t="str">
        <f>IF(H7="","",3)</f>
        <v/>
      </c>
      <c r="S8" s="333" t="str">
        <f>IF(' Nucleos'!H7="","",'1. Encabezado'!I11)</f>
        <v/>
      </c>
      <c r="T8" s="334" t="s">
        <v>203</v>
      </c>
      <c r="U8" s="331"/>
      <c r="V8" s="331"/>
      <c r="W8" s="334"/>
      <c r="X8" s="334"/>
      <c r="Y8" s="334"/>
      <c r="Z8" s="334"/>
      <c r="AA8" s="334"/>
      <c r="AB8" s="334"/>
      <c r="AC8" s="334"/>
      <c r="AD8" s="335"/>
      <c r="AF8" s="203" t="s">
        <v>136</v>
      </c>
      <c r="AG8" s="282" t="s">
        <v>14</v>
      </c>
      <c r="AH8" s="282" t="s">
        <v>15</v>
      </c>
      <c r="AI8" s="279" t="s">
        <v>53</v>
      </c>
      <c r="AJ8" s="281"/>
      <c r="AK8" s="288" t="s">
        <v>77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40" s="2" customFormat="1" ht="15" customHeight="1">
      <c r="A9" s="133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134"/>
      <c r="Q9" s="339" t="s">
        <v>84</v>
      </c>
      <c r="S9" s="330" t="s">
        <v>199</v>
      </c>
      <c r="T9" s="331" t="s">
        <v>202</v>
      </c>
      <c r="U9" s="331"/>
      <c r="V9" s="331"/>
      <c r="W9" s="331"/>
      <c r="X9" s="331"/>
      <c r="Y9" s="331"/>
      <c r="Z9" s="331"/>
      <c r="AA9" s="331"/>
      <c r="AB9" s="331"/>
      <c r="AC9" s="331"/>
      <c r="AD9" s="332"/>
      <c r="AF9" s="285" t="s">
        <v>209</v>
      </c>
      <c r="AG9" s="282" t="s">
        <v>14</v>
      </c>
      <c r="AH9" s="282" t="s">
        <v>15</v>
      </c>
      <c r="AI9" s="279" t="s">
        <v>53</v>
      </c>
      <c r="AJ9" s="281"/>
      <c r="AK9" s="286" t="s">
        <v>76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0" s="3" customFormat="1" ht="15" customHeight="1" thickBot="1">
      <c r="A10" s="575" t="s">
        <v>196</v>
      </c>
      <c r="B10" s="576"/>
      <c r="C10" s="576"/>
      <c r="D10" s="576"/>
      <c r="E10" s="576"/>
      <c r="F10" s="27" t="s">
        <v>2</v>
      </c>
      <c r="G10" s="664">
        <f>IF('1. Encabezado'!AB15="","",1)</f>
        <v>1</v>
      </c>
      <c r="H10" s="664"/>
      <c r="I10" s="664" t="str">
        <f>IF(OR('1. Encabezado'!AB15=2,'1. Encabezado'!AB15=3),2,"")</f>
        <v/>
      </c>
      <c r="J10" s="664"/>
      <c r="K10" s="665" t="str">
        <f>IF('1. Encabezado'!AB15=3,3,"--")</f>
        <v>--</v>
      </c>
      <c r="L10" s="666"/>
      <c r="M10" s="594" t="str">
        <f>IF('Resumen 1'!M3="","",'Resumen 1'!M3)</f>
        <v/>
      </c>
      <c r="N10" s="595"/>
      <c r="O10" s="667"/>
      <c r="P10" s="668"/>
      <c r="Q10" s="339" t="str">
        <f>IF(H7="","",'1. Encabezado'!AB10)</f>
        <v/>
      </c>
      <c r="S10" s="333" t="str">
        <f>IF(' Nucleos'!H7="","",'1. Encabezado'!O11)</f>
        <v/>
      </c>
      <c r="T10" s="334" t="s">
        <v>203</v>
      </c>
      <c r="U10" s="334"/>
      <c r="V10" s="334"/>
      <c r="W10" s="334"/>
      <c r="X10" s="334"/>
      <c r="Y10" s="334"/>
      <c r="Z10" s="334"/>
      <c r="AA10" s="334"/>
      <c r="AB10" s="334"/>
      <c r="AC10" s="334"/>
      <c r="AD10" s="335"/>
      <c r="AF10" s="289" t="s">
        <v>210</v>
      </c>
      <c r="AG10" s="290" t="s">
        <v>14</v>
      </c>
      <c r="AH10" s="290" t="s">
        <v>15</v>
      </c>
      <c r="AI10" s="291" t="s">
        <v>53</v>
      </c>
      <c r="AJ10" s="292"/>
      <c r="AK10" s="293" t="s">
        <v>76</v>
      </c>
    </row>
    <row r="11" spans="1:240" ht="18" customHeight="1">
      <c r="A11" s="475" t="s">
        <v>27</v>
      </c>
      <c r="B11" s="476"/>
      <c r="C11" s="476"/>
      <c r="D11" s="476"/>
      <c r="E11" s="476"/>
      <c r="F11" s="278"/>
      <c r="G11" s="591" t="str">
        <f>IF(OR(S8="",S8=0),"",AVERAGE(U7:AD7))</f>
        <v/>
      </c>
      <c r="H11" s="592"/>
      <c r="I11" s="591" t="str">
        <f>IF(OR(S10="",S10=0),"",AVERAGE(U9:AD9))</f>
        <v/>
      </c>
      <c r="J11" s="592"/>
      <c r="K11" s="591" t="str">
        <f>IF(OR(' Nucleos (3)'!T39="",' Nucleos (3)'!T39=0),"--",AVERAGE(' Nucleos (3)'!V38:AE38))</f>
        <v>--</v>
      </c>
      <c r="L11" s="592"/>
      <c r="M11" s="591" t="str">
        <f>IF(G11="","",G11)</f>
        <v/>
      </c>
      <c r="N11" s="592"/>
      <c r="O11" s="509"/>
      <c r="P11" s="510"/>
      <c r="Q11" s="340" t="s">
        <v>85</v>
      </c>
    </row>
    <row r="12" spans="1:240" ht="18" customHeight="1">
      <c r="A12" s="481" t="s">
        <v>23</v>
      </c>
      <c r="B12" s="482"/>
      <c r="C12" s="482"/>
      <c r="D12" s="482"/>
      <c r="E12" s="483"/>
      <c r="F12" s="28" t="s">
        <v>5</v>
      </c>
      <c r="G12" s="587" t="str">
        <f>IF(OR(S8="",S8=0),"",AVERAGE(U8:AD8))</f>
        <v/>
      </c>
      <c r="H12" s="588"/>
      <c r="I12" s="587" t="str">
        <f>IF(OR(S10="",S10=0),"",AVERAGE(U10:AD10))</f>
        <v/>
      </c>
      <c r="J12" s="588"/>
      <c r="K12" s="587" t="str">
        <f>IF(OR(' Nucleos (3)'!T39="",' Nucleos (3)'!T39=0),"--",AVERAGE(' Nucleos (3)'!V39:AE39))</f>
        <v>--</v>
      </c>
      <c r="L12" s="588"/>
      <c r="M12" s="591" t="str">
        <f>IF(G12="","",G12)</f>
        <v/>
      </c>
      <c r="N12" s="592"/>
      <c r="O12" s="509"/>
      <c r="P12" s="510"/>
      <c r="R12" s="322"/>
    </row>
    <row r="13" spans="1:240" ht="18" customHeight="1">
      <c r="A13" s="661" t="s">
        <v>62</v>
      </c>
      <c r="B13" s="662"/>
      <c r="C13" s="662"/>
      <c r="D13" s="662"/>
      <c r="E13" s="663"/>
      <c r="F13" s="354" t="s">
        <v>2</v>
      </c>
      <c r="G13" s="669" t="str">
        <f>IF('Resumen 1'!G11="","",'Resumen 1'!G11)</f>
        <v/>
      </c>
      <c r="H13" s="670"/>
      <c r="I13" s="593" t="str">
        <f>IF('Resumen 1'!I11="","",'Resumen 1'!I11)</f>
        <v/>
      </c>
      <c r="J13" s="593"/>
      <c r="K13" s="593" t="str">
        <f>IF('Resumen 1'!K11="","",'Resumen 1'!K11)</f>
        <v/>
      </c>
      <c r="L13" s="593"/>
      <c r="M13" s="594" t="str">
        <f>IF('Resumen 1'!M11="","",'Resumen 1'!M11)</f>
        <v/>
      </c>
      <c r="N13" s="595"/>
      <c r="O13" s="596" t="s">
        <v>7</v>
      </c>
      <c r="P13" s="597"/>
      <c r="Q13" s="10"/>
      <c r="R13" s="322"/>
      <c r="S13" s="295"/>
    </row>
    <row r="14" spans="1:240" ht="18" customHeight="1">
      <c r="A14" s="641" t="s">
        <v>230</v>
      </c>
      <c r="B14" s="642"/>
      <c r="C14" s="642"/>
      <c r="D14" s="642"/>
      <c r="E14" s="642"/>
      <c r="F14" s="643" t="s">
        <v>239</v>
      </c>
      <c r="G14" s="643"/>
      <c r="H14" s="643"/>
      <c r="I14" s="643"/>
      <c r="J14" s="643"/>
      <c r="K14" s="643"/>
      <c r="L14" s="643"/>
      <c r="M14" s="643"/>
      <c r="N14" s="643"/>
      <c r="O14" s="643"/>
      <c r="P14" s="644"/>
      <c r="Q14" s="10"/>
      <c r="S14" s="295"/>
      <c r="T14" s="84"/>
    </row>
    <row r="15" spans="1:240" ht="18" customHeight="1">
      <c r="A15" s="472" t="s">
        <v>49</v>
      </c>
      <c r="B15" s="473"/>
      <c r="C15" s="473"/>
      <c r="D15" s="473"/>
      <c r="E15" s="474"/>
      <c r="F15" s="29" t="s">
        <v>226</v>
      </c>
      <c r="G15" s="484" t="str">
        <f>+IF(R28="","",AVERAGE(R28:S29))</f>
        <v/>
      </c>
      <c r="H15" s="484"/>
      <c r="I15" s="484" t="str">
        <f>+IF(T28="","",AVERAGE(T28:U29))</f>
        <v/>
      </c>
      <c r="J15" s="484"/>
      <c r="K15" s="484" t="str">
        <f>+IF(V28="","",AVERAGE(V28:W29))</f>
        <v/>
      </c>
      <c r="L15" s="484"/>
      <c r="M15" s="457" t="str">
        <f>+IF(X32="","",AVERAGE(X26:Y30)/10)</f>
        <v/>
      </c>
      <c r="N15" s="458"/>
      <c r="O15" s="457" t="str">
        <f>+IF(G13="","",(AVERAGE(G15:N15)))</f>
        <v/>
      </c>
      <c r="P15" s="459"/>
      <c r="Q15" s="10"/>
      <c r="S15" s="99"/>
    </row>
    <row r="16" spans="1:240" ht="15" customHeight="1">
      <c r="A16" s="472" t="s">
        <v>213</v>
      </c>
      <c r="B16" s="473"/>
      <c r="C16" s="473"/>
      <c r="D16" s="473"/>
      <c r="E16" s="474"/>
      <c r="F16" s="29" t="s">
        <v>226</v>
      </c>
      <c r="G16" s="484" t="str">
        <f>+IF(R27="","",AVERAGE(R27:S27))</f>
        <v/>
      </c>
      <c r="H16" s="484"/>
      <c r="I16" s="484" t="str">
        <f>+IF(T27="","",AVERAGE(T27:U27))</f>
        <v/>
      </c>
      <c r="J16" s="484"/>
      <c r="K16" s="484" t="str">
        <f>+IF(V27="","",AVERAGE(V27:W27))</f>
        <v/>
      </c>
      <c r="L16" s="484"/>
      <c r="M16" s="457" t="str">
        <f>+IF(X33="","",AVERAGE(X26:Y30)/10)</f>
        <v/>
      </c>
      <c r="N16" s="458"/>
      <c r="O16" s="457" t="str">
        <f>+IF(G13="","",(AVERAGE(G16:N16)))</f>
        <v/>
      </c>
      <c r="P16" s="459"/>
      <c r="Q16" s="598" t="s">
        <v>79</v>
      </c>
      <c r="R16" s="598"/>
      <c r="S16" s="598"/>
      <c r="T16" s="598"/>
      <c r="U16" s="598"/>
      <c r="V16" s="598"/>
      <c r="W16" s="599"/>
      <c r="Y16" s="600" t="s">
        <v>78</v>
      </c>
      <c r="Z16" s="598"/>
      <c r="AA16" s="598"/>
      <c r="AB16" s="598"/>
      <c r="AC16" s="598"/>
      <c r="AD16" s="598"/>
      <c r="AE16" s="599"/>
      <c r="AF16" s="590" t="s">
        <v>90</v>
      </c>
      <c r="AG16" s="590"/>
      <c r="AH16" s="590"/>
      <c r="AI16" s="590"/>
      <c r="AJ16" s="590"/>
      <c r="AK16" s="590"/>
      <c r="AL16" s="590"/>
    </row>
    <row r="17" spans="1:38" ht="15" customHeight="1">
      <c r="A17" s="472" t="s">
        <v>215</v>
      </c>
      <c r="B17" s="473"/>
      <c r="C17" s="473"/>
      <c r="D17" s="473"/>
      <c r="E17" s="474"/>
      <c r="F17" s="29" t="s">
        <v>216</v>
      </c>
      <c r="G17" s="628"/>
      <c r="H17" s="628"/>
      <c r="I17" s="628" t="str">
        <f>IF(G17="","",G17)</f>
        <v/>
      </c>
      <c r="J17" s="628"/>
      <c r="K17" s="628" t="str">
        <f>IF(G17="","",G17)</f>
        <v/>
      </c>
      <c r="L17" s="628"/>
      <c r="M17" s="457" t="str">
        <f>+IF(X26="","",AVERAGE(X26:Y30)/10)</f>
        <v/>
      </c>
      <c r="N17" s="458"/>
      <c r="O17" s="457" t="str">
        <f>+IF(G17="","",(AVERAGE(G17:N17)))</f>
        <v/>
      </c>
      <c r="P17" s="459"/>
      <c r="Q17" s="103">
        <v>1</v>
      </c>
      <c r="R17" s="103">
        <v>2</v>
      </c>
      <c r="S17" s="103">
        <v>3</v>
      </c>
      <c r="T17" s="103">
        <v>4</v>
      </c>
      <c r="U17" s="103">
        <v>5</v>
      </c>
      <c r="V17" s="103"/>
      <c r="W17" s="102" t="s">
        <v>80</v>
      </c>
      <c r="Y17" s="104">
        <v>1</v>
      </c>
      <c r="Z17" s="103">
        <v>2</v>
      </c>
      <c r="AA17" s="103">
        <v>3</v>
      </c>
      <c r="AB17" s="103">
        <v>4</v>
      </c>
      <c r="AC17" s="103">
        <v>5</v>
      </c>
      <c r="AD17" s="90"/>
      <c r="AE17" s="90"/>
      <c r="AF17" s="585" t="s">
        <v>20</v>
      </c>
      <c r="AG17" s="163" t="str">
        <f>+IF(S8="","",VLOOKUP($S$8,$AF$5:$AK$10,2))</f>
        <v/>
      </c>
      <c r="AH17" s="585" t="str">
        <f>+IF(S8="","",VLOOKUP($S$8,$Y$18:$AC$23,2))</f>
        <v/>
      </c>
      <c r="AI17" s="585" t="str">
        <f>+IF(S8="","",VLOOKUP($S$8,$Y$18:$AC$23,3))</f>
        <v/>
      </c>
      <c r="AJ17" s="585" t="str">
        <f>+IF(S8="","",VLOOKUP($S$8,$Y$18:$AC$23,4))</f>
        <v/>
      </c>
      <c r="AK17" s="585" t="str">
        <f>+IF(S8="","",VLOOKUP($S$8,$Y$18:$AC$23,5))</f>
        <v/>
      </c>
      <c r="AL17" s="585" t="str">
        <f>+IF(S8="","",IF(AD24&lt;2,"Cumple","No cumple"))</f>
        <v/>
      </c>
    </row>
    <row r="18" spans="1:38" ht="15" customHeight="1">
      <c r="A18" s="481" t="s">
        <v>54</v>
      </c>
      <c r="B18" s="482"/>
      <c r="C18" s="482"/>
      <c r="D18" s="482"/>
      <c r="E18" s="483"/>
      <c r="F18" s="28" t="s">
        <v>3</v>
      </c>
      <c r="G18" s="622"/>
      <c r="H18" s="623"/>
      <c r="I18" s="518"/>
      <c r="J18" s="518"/>
      <c r="K18" s="518"/>
      <c r="L18" s="518"/>
      <c r="M18" s="624"/>
      <c r="N18" s="645"/>
      <c r="O18" s="509"/>
      <c r="P18" s="510"/>
      <c r="Q18" s="297" t="s">
        <v>208</v>
      </c>
      <c r="R18" s="92" t="str">
        <f t="shared" ref="R18:R23" si="0">IF($G$24="","",(IF($G$24&gt;=($I$12*0.98),"Cumple",IF($G$24&gt;=(0.97*$O$24),"cumple","No cumple"))))</f>
        <v/>
      </c>
      <c r="S18" s="92" t="str">
        <f t="shared" ref="S18:S23" si="1">IF($I$24="","",(IF($I$24&gt;=($I$12*0.98),"Cumple",IF($I$24&gt;=(0.97*$O$24),"cumple","No cumple"))))</f>
        <v/>
      </c>
      <c r="T18" s="92" t="str">
        <f t="shared" ref="T18:T23" si="2">IF($K$24="","",(IF($K$24&gt;=($I$12*0.98),"Cumple",IF($K$24&gt;=(0.97*$O$24),"cumple","No cumple"))))</f>
        <v/>
      </c>
      <c r="U18" s="92" t="str">
        <f t="shared" ref="U18:U23" si="3">IF($M$24="","",(IF($M$24&gt;=($I$12*0.98),"Cumple",IF($M$24&gt;=(0.97*$O$24),"cumple","No cumple"))))</f>
        <v/>
      </c>
      <c r="V18" s="93"/>
      <c r="W18" s="94" t="str">
        <f>+IF($S$10="","",IF(($O$24&gt;=0.97*$I$12),"cumple","No cumple"))</f>
        <v/>
      </c>
      <c r="Y18" s="91" t="s">
        <v>208</v>
      </c>
      <c r="Z18" s="92" t="str">
        <f t="shared" ref="Z18:Z23" si="4">IF($G$36="","",(IF($G$36&gt;=($G$12*0.98),"Cumple",IF($G$36&gt;=(0.97*$O$36),"cumple","No cumple"))))</f>
        <v/>
      </c>
      <c r="AA18" s="92" t="str">
        <f t="shared" ref="AA18:AA23" si="5">IF($I$36="","",(IF($I$36&gt;=($G$12*0.98),"Cumple",IF($I$36&gt;=(0.97*$O$36),"cumple","No cumple"))))</f>
        <v/>
      </c>
      <c r="AB18" s="92" t="str">
        <f t="shared" ref="AB18:AB23" si="6">IF($K$36="","",(IF($K$36&gt;=($G$12*0.98),"Cumple",IF($K$36&gt;=(0.97*$O$36),"cumple","No cumple"))))</f>
        <v/>
      </c>
      <c r="AC18" s="92" t="str">
        <f t="shared" ref="AC18:AC23" si="7">IF($M$36="","",(IF($M$36&gt;=($G$12*0.98),"Cumple",IF($M$36&gt;=(0.97*$O$36),"cumple","No cumple"))))</f>
        <v/>
      </c>
      <c r="AD18" s="93"/>
      <c r="AE18" s="97" t="str">
        <f>+IF($S$8="","",IF(($O$37&gt;=0.97*$G$12),"cumple","No cumple"))</f>
        <v/>
      </c>
      <c r="AF18" s="586"/>
      <c r="AG18" s="163" t="str">
        <f>+IF(S8="","",VLOOKUP($S$8,$AF$5:$AK$10,3))</f>
        <v/>
      </c>
      <c r="AH18" s="586"/>
      <c r="AI18" s="586"/>
      <c r="AJ18" s="586"/>
      <c r="AK18" s="586"/>
      <c r="AL18" s="586"/>
    </row>
    <row r="19" spans="1:38" ht="14.25" customHeight="1">
      <c r="A19" s="481" t="s">
        <v>55</v>
      </c>
      <c r="B19" s="482"/>
      <c r="C19" s="482"/>
      <c r="D19" s="482"/>
      <c r="E19" s="483"/>
      <c r="F19" s="28" t="s">
        <v>3</v>
      </c>
      <c r="G19" s="622"/>
      <c r="H19" s="623"/>
      <c r="I19" s="518"/>
      <c r="J19" s="518"/>
      <c r="K19" s="628"/>
      <c r="L19" s="628"/>
      <c r="M19" s="637"/>
      <c r="N19" s="638"/>
      <c r="O19" s="618"/>
      <c r="P19" s="619"/>
      <c r="Q19" s="297" t="s">
        <v>207</v>
      </c>
      <c r="R19" s="92" t="str">
        <f t="shared" si="0"/>
        <v/>
      </c>
      <c r="S19" s="92" t="str">
        <f t="shared" si="1"/>
        <v/>
      </c>
      <c r="T19" s="92" t="str">
        <f t="shared" si="2"/>
        <v/>
      </c>
      <c r="U19" s="92" t="str">
        <f t="shared" si="3"/>
        <v/>
      </c>
      <c r="V19" s="84"/>
      <c r="W19" s="94" t="str">
        <f>+IF($S$10="","",IF(($O$24&gt;=0.97*$I$12),"cumple","No cumple"))</f>
        <v/>
      </c>
      <c r="Y19" s="91" t="s">
        <v>207</v>
      </c>
      <c r="Z19" s="92" t="str">
        <f t="shared" si="4"/>
        <v/>
      </c>
      <c r="AA19" s="92" t="str">
        <f t="shared" si="5"/>
        <v/>
      </c>
      <c r="AB19" s="92" t="str">
        <f t="shared" si="6"/>
        <v/>
      </c>
      <c r="AC19" s="92" t="str">
        <f t="shared" si="7"/>
        <v/>
      </c>
      <c r="AD19" s="84"/>
      <c r="AE19" s="97" t="str">
        <f>+IF($S$8="","",IF(($O$37&gt;=0.97*$G$12),"cumple","No cumple"))</f>
        <v/>
      </c>
      <c r="AF19" s="164" t="s">
        <v>21</v>
      </c>
      <c r="AG19" s="163" t="str">
        <f>+IF(S8="","",VLOOKUP(S8,AF5:AK10,6,0))</f>
        <v/>
      </c>
      <c r="AH19" s="165"/>
      <c r="AI19" s="165"/>
      <c r="AJ19" s="165"/>
      <c r="AK19" s="165"/>
      <c r="AL19" s="166" t="str">
        <f>+IF(S8="","",IF(OR(VLOOKUP(S8,Y17:AE23,7,0)="No cumple",AD24&gt;=2),"No cumple","Cumple"))</f>
        <v/>
      </c>
    </row>
    <row r="20" spans="1:38" ht="24" customHeight="1">
      <c r="A20" s="481" t="s">
        <v>88</v>
      </c>
      <c r="B20" s="482"/>
      <c r="C20" s="482"/>
      <c r="D20" s="482"/>
      <c r="E20" s="483"/>
      <c r="F20" s="28" t="s">
        <v>3</v>
      </c>
      <c r="G20" s="637"/>
      <c r="H20" s="638"/>
      <c r="I20" s="518"/>
      <c r="J20" s="518"/>
      <c r="K20" s="518"/>
      <c r="L20" s="518"/>
      <c r="M20" s="637"/>
      <c r="N20" s="638"/>
      <c r="O20" s="618"/>
      <c r="P20" s="619"/>
      <c r="Q20" s="97" t="s">
        <v>206</v>
      </c>
      <c r="R20" s="92" t="str">
        <f t="shared" si="0"/>
        <v/>
      </c>
      <c r="S20" s="92" t="str">
        <f t="shared" si="1"/>
        <v/>
      </c>
      <c r="T20" s="92" t="str">
        <f t="shared" si="2"/>
        <v/>
      </c>
      <c r="U20" s="92" t="str">
        <f t="shared" si="3"/>
        <v/>
      </c>
      <c r="V20" s="93"/>
      <c r="W20" s="94" t="str">
        <f>+IF($S$10="","",IF(($O$24&gt;=0.98*$I$12),"cumple","No cumple"))</f>
        <v/>
      </c>
      <c r="Y20" s="95" t="s">
        <v>206</v>
      </c>
      <c r="Z20" s="92" t="str">
        <f t="shared" si="4"/>
        <v/>
      </c>
      <c r="AA20" s="92" t="str">
        <f t="shared" si="5"/>
        <v/>
      </c>
      <c r="AB20" s="92" t="str">
        <f t="shared" si="6"/>
        <v/>
      </c>
      <c r="AC20" s="92" t="str">
        <f t="shared" si="7"/>
        <v/>
      </c>
      <c r="AD20" s="93"/>
      <c r="AE20" s="94" t="str">
        <f>+IF($S$8="","",IF(($O$37&gt;=0.98*$G$12),"cumple","No cumple"))</f>
        <v/>
      </c>
      <c r="AF20" s="590" t="s">
        <v>91</v>
      </c>
      <c r="AG20" s="590"/>
      <c r="AH20" s="590"/>
      <c r="AI20" s="590"/>
      <c r="AJ20" s="590"/>
      <c r="AK20" s="590"/>
      <c r="AL20" s="590"/>
    </row>
    <row r="21" spans="1:38" ht="22.5" customHeight="1">
      <c r="A21" s="455" t="s">
        <v>56</v>
      </c>
      <c r="B21" s="456"/>
      <c r="C21" s="456"/>
      <c r="D21" s="456"/>
      <c r="E21" s="640"/>
      <c r="F21" s="28" t="s">
        <v>3</v>
      </c>
      <c r="G21" s="484" t="str">
        <f>+IF(G19="","",G20-G19)</f>
        <v/>
      </c>
      <c r="H21" s="639"/>
      <c r="I21" s="484" t="str">
        <f>+IF(I19="","",I20-I19)</f>
        <v/>
      </c>
      <c r="J21" s="639"/>
      <c r="K21" s="484" t="str">
        <f>+IF(K19="","",K20-K19)</f>
        <v/>
      </c>
      <c r="L21" s="639"/>
      <c r="M21" s="457" t="str">
        <f>+IF(M19="","",M20-M19)</f>
        <v/>
      </c>
      <c r="N21" s="458"/>
      <c r="O21" s="620"/>
      <c r="P21" s="621"/>
      <c r="Q21" s="203" t="s">
        <v>136</v>
      </c>
      <c r="R21" s="92" t="str">
        <f t="shared" si="0"/>
        <v/>
      </c>
      <c r="S21" s="92" t="str">
        <f t="shared" si="1"/>
        <v/>
      </c>
      <c r="T21" s="92" t="str">
        <f t="shared" si="2"/>
        <v/>
      </c>
      <c r="U21" s="92" t="str">
        <f t="shared" si="3"/>
        <v/>
      </c>
      <c r="V21" s="93"/>
      <c r="W21" s="94" t="str">
        <f>+IF($S$10="","",IF(($O$24&gt;=0.98*$I$12),"cumple","No cumple"))</f>
        <v/>
      </c>
      <c r="Y21" s="203" t="s">
        <v>136</v>
      </c>
      <c r="Z21" s="92" t="str">
        <f t="shared" si="4"/>
        <v/>
      </c>
      <c r="AA21" s="92" t="str">
        <f t="shared" si="5"/>
        <v/>
      </c>
      <c r="AB21" s="92" t="str">
        <f t="shared" si="6"/>
        <v/>
      </c>
      <c r="AC21" s="92" t="str">
        <f t="shared" si="7"/>
        <v/>
      </c>
      <c r="AD21" s="93"/>
      <c r="AE21" s="94" t="str">
        <f>+IF($S$8="","",IF(($O$37&gt;=0.98*$G$12),"cumple","No cumple"))</f>
        <v/>
      </c>
      <c r="AF21" s="585" t="s">
        <v>20</v>
      </c>
      <c r="AG21" s="163" t="str">
        <f>+IF(S8="","",VLOOKUP($S$8,$AF$5:$AK$10,2))</f>
        <v/>
      </c>
      <c r="AH21" s="585" t="str">
        <f>+IF(S8="","",VLOOKUP($S$8,$Q$18:$U$23,2))</f>
        <v/>
      </c>
      <c r="AI21" s="585" t="str">
        <f>+IF(S10="","",VLOOKUP($S$10,$Q$18:$U$23,3))</f>
        <v/>
      </c>
      <c r="AJ21" s="585" t="str">
        <f>+IF(S10="","",VLOOKUP($S$10,$Q$18:$U$23,4))</f>
        <v/>
      </c>
      <c r="AK21" s="585" t="str">
        <f>+IF(S8="","",VLOOKUP($S$8,$Q$18:$U$23,5))</f>
        <v/>
      </c>
      <c r="AL21" s="585" t="str">
        <f>+IF(S10="","",IF(V24&lt;2,"Cumple","No cumple"))</f>
        <v/>
      </c>
    </row>
    <row r="22" spans="1:38" ht="25.5" customHeight="1">
      <c r="A22" s="356" t="s">
        <v>50</v>
      </c>
      <c r="B22" s="357"/>
      <c r="C22" s="357"/>
      <c r="D22" s="357"/>
      <c r="E22" s="358"/>
      <c r="F22" s="28" t="s">
        <v>4</v>
      </c>
      <c r="G22" s="457" t="str">
        <f>+IF(G18="","",((G20-G18)/(G21))*100)</f>
        <v/>
      </c>
      <c r="H22" s="458"/>
      <c r="I22" s="457" t="str">
        <f>+IF(I18="","",((I20-I18)/(I21))*100)</f>
        <v/>
      </c>
      <c r="J22" s="458"/>
      <c r="K22" s="457" t="str">
        <f>+IF(K18="","",((K20-K18)/(K21))*100)</f>
        <v/>
      </c>
      <c r="L22" s="458"/>
      <c r="M22" s="457" t="str">
        <f>+IF(M18="","",((M20-M18)/(M21))*100)</f>
        <v/>
      </c>
      <c r="N22" s="458"/>
      <c r="O22" s="610" t="s">
        <v>7</v>
      </c>
      <c r="P22" s="611"/>
      <c r="Q22" s="297" t="s">
        <v>209</v>
      </c>
      <c r="R22" s="92" t="str">
        <f t="shared" si="0"/>
        <v/>
      </c>
      <c r="S22" s="92" t="str">
        <f t="shared" si="1"/>
        <v/>
      </c>
      <c r="T22" s="92" t="str">
        <f t="shared" si="2"/>
        <v/>
      </c>
      <c r="U22" s="92" t="str">
        <f t="shared" si="3"/>
        <v/>
      </c>
      <c r="V22" s="93"/>
      <c r="W22" s="94" t="str">
        <f>+IF($S$10="","",IF(($O$24&gt;=0.97*$I$12),"cumple","No cumple"))</f>
        <v/>
      </c>
      <c r="Y22" s="91" t="s">
        <v>209</v>
      </c>
      <c r="Z22" s="92" t="str">
        <f t="shared" si="4"/>
        <v/>
      </c>
      <c r="AA22" s="92" t="str">
        <f t="shared" si="5"/>
        <v/>
      </c>
      <c r="AB22" s="92" t="str">
        <f t="shared" si="6"/>
        <v/>
      </c>
      <c r="AC22" s="92" t="str">
        <f t="shared" si="7"/>
        <v/>
      </c>
      <c r="AD22" s="93"/>
      <c r="AE22" s="94" t="str">
        <f>+IF($S$8="","",IF(($O$37&gt;=0.97*$G$12),"cumple","No cumple"))</f>
        <v/>
      </c>
      <c r="AF22" s="586"/>
      <c r="AG22" s="163" t="str">
        <f>+IF(S8="","",VLOOKUP($S$8,$AF$5:$AK$10,3))</f>
        <v/>
      </c>
      <c r="AH22" s="586"/>
      <c r="AI22" s="586"/>
      <c r="AJ22" s="586"/>
      <c r="AK22" s="586"/>
      <c r="AL22" s="586"/>
    </row>
    <row r="23" spans="1:38" ht="15" customHeight="1">
      <c r="A23" s="472" t="s">
        <v>57</v>
      </c>
      <c r="B23" s="473"/>
      <c r="C23" s="473"/>
      <c r="D23" s="473"/>
      <c r="E23" s="474"/>
      <c r="F23" s="29"/>
      <c r="G23" s="604" t="str">
        <f>+IF(G18="","",G18/G21)</f>
        <v/>
      </c>
      <c r="H23" s="604"/>
      <c r="I23" s="604" t="str">
        <f>+IF(I18="","",I18/I21)</f>
        <v/>
      </c>
      <c r="J23" s="604"/>
      <c r="K23" s="604" t="str">
        <f>+IF(K18="","",K18/K21)</f>
        <v/>
      </c>
      <c r="L23" s="604"/>
      <c r="M23" s="512" t="str">
        <f>+IF(M18="","",M18/M21)</f>
        <v/>
      </c>
      <c r="N23" s="605"/>
      <c r="O23" s="604" t="str">
        <f>+IF(G13="","",AVERAGE(G23:N23))</f>
        <v/>
      </c>
      <c r="P23" s="606"/>
      <c r="Q23" s="297" t="s">
        <v>210</v>
      </c>
      <c r="R23" s="92" t="str">
        <f t="shared" si="0"/>
        <v/>
      </c>
      <c r="S23" s="92" t="str">
        <f t="shared" si="1"/>
        <v/>
      </c>
      <c r="T23" s="92" t="str">
        <f t="shared" si="2"/>
        <v/>
      </c>
      <c r="U23" s="92" t="str">
        <f t="shared" si="3"/>
        <v/>
      </c>
      <c r="V23" s="93"/>
      <c r="W23" s="94" t="str">
        <f>+IF($S$10="","",IF(($O$24&gt;=0.97*$I$12),"cumple","No cumple"))</f>
        <v/>
      </c>
      <c r="Y23" s="91" t="s">
        <v>210</v>
      </c>
      <c r="Z23" s="92" t="str">
        <f t="shared" si="4"/>
        <v/>
      </c>
      <c r="AA23" s="92" t="str">
        <f t="shared" si="5"/>
        <v/>
      </c>
      <c r="AB23" s="92" t="str">
        <f t="shared" si="6"/>
        <v/>
      </c>
      <c r="AC23" s="92" t="str">
        <f t="shared" si="7"/>
        <v/>
      </c>
      <c r="AD23" s="93"/>
      <c r="AE23" s="94" t="str">
        <f>+IF($S$8="","",IF(($O$37&gt;=0.97*$G$12),"cumple","No cumple"))</f>
        <v/>
      </c>
      <c r="AF23" s="164" t="s">
        <v>21</v>
      </c>
      <c r="AG23" s="163" t="str">
        <f>+IF(S8="","",VLOOKUP(S8,AF5:AK10,6,0))</f>
        <v/>
      </c>
      <c r="AH23" s="165"/>
      <c r="AI23" s="165"/>
      <c r="AJ23" s="165"/>
      <c r="AK23" s="165"/>
      <c r="AL23" s="166" t="str">
        <f>+IF(S10="","",IF(OR(VLOOKUP(S10,Q17:W23,7,0)="No cumple",V24&gt;=2),"No cumple","Cumple"))</f>
        <v/>
      </c>
    </row>
    <row r="24" spans="1:38" ht="15" customHeight="1">
      <c r="A24" s="472" t="s">
        <v>58</v>
      </c>
      <c r="B24" s="473"/>
      <c r="C24" s="473"/>
      <c r="D24" s="473"/>
      <c r="E24" s="474"/>
      <c r="F24" s="29" t="s">
        <v>5</v>
      </c>
      <c r="G24" s="602" t="str">
        <f>+IF(G23="","",G23*997)</f>
        <v/>
      </c>
      <c r="H24" s="602"/>
      <c r="I24" s="602" t="str">
        <f>+IF(I23="","",I23*997)</f>
        <v/>
      </c>
      <c r="J24" s="602"/>
      <c r="K24" s="602" t="str">
        <f>+IF(K23="","",K23*997)</f>
        <v/>
      </c>
      <c r="L24" s="602"/>
      <c r="M24" s="519" t="str">
        <f>+IF(M23="","",M23*997)</f>
        <v/>
      </c>
      <c r="N24" s="520"/>
      <c r="O24" s="602" t="str">
        <f>+IF(G13="","",AVERAGE(G24:N24))</f>
        <v/>
      </c>
      <c r="P24" s="603"/>
      <c r="Q24" s="13"/>
      <c r="R24" s="93" t="e">
        <f>IF(VLOOKUP($S$10,$Q$18:U23,R17)="No cumple",1,0)</f>
        <v>#N/A</v>
      </c>
      <c r="S24" s="93" t="e">
        <f>IF(VLOOKUP($S$10,$Q$18:V23,S17)="No cumple",1,0)</f>
        <v>#N/A</v>
      </c>
      <c r="T24" s="93" t="e">
        <f>IF(VLOOKUP($S$10,$Q$18:W23,T17)="No cumple",1,0)</f>
        <v>#N/A</v>
      </c>
      <c r="U24" s="93" t="e">
        <f>IF(VLOOKUP($S$10,$Q$18:W23,U17)="No cumple",1,0)</f>
        <v>#N/A</v>
      </c>
      <c r="V24" s="93" t="e">
        <f>SUM(R24:T24)</f>
        <v>#N/A</v>
      </c>
      <c r="W24" s="85"/>
      <c r="Y24" s="96"/>
      <c r="Z24" s="93" t="e">
        <f>IF(VLOOKUP($S$8,$Y$18:AC23,Z17)="No cumple",1,0)</f>
        <v>#N/A</v>
      </c>
      <c r="AA24" s="93" t="e">
        <f>IF(VLOOKUP($S$8,$Y$18:AD23,AA17)="No cumple",1,0)</f>
        <v>#N/A</v>
      </c>
      <c r="AB24" s="93" t="e">
        <f>IF(VLOOKUP($S$8,$Y$18:AE23,AB17)="No cumple",1,0)</f>
        <v>#N/A</v>
      </c>
      <c r="AC24" s="93" t="e">
        <f>IF(VLOOKUP($S$8,$Y$18:AC23,AC17)="No cumple",1,0)</f>
        <v>#N/A</v>
      </c>
      <c r="AD24" s="93" t="e">
        <f>SUM(Z24:AB24)</f>
        <v>#N/A</v>
      </c>
      <c r="AE24" s="85"/>
    </row>
    <row r="25" spans="1:38" ht="15" customHeight="1">
      <c r="A25" s="472" t="s">
        <v>22</v>
      </c>
      <c r="B25" s="473"/>
      <c r="C25" s="473"/>
      <c r="D25" s="473"/>
      <c r="E25" s="474"/>
      <c r="F25" s="29" t="s">
        <v>4</v>
      </c>
      <c r="G25" s="484" t="str">
        <f>+IF(G24="","",((G24/I12)*100))</f>
        <v/>
      </c>
      <c r="H25" s="484"/>
      <c r="I25" s="484" t="str">
        <f>+IF(I24="","",((I24/I12)*100))</f>
        <v/>
      </c>
      <c r="J25" s="484"/>
      <c r="K25" s="484" t="str">
        <f>+IF(K24="","",((K24/I12)*100))</f>
        <v/>
      </c>
      <c r="L25" s="484"/>
      <c r="M25" s="457" t="str">
        <f>+IF(M24="","",((M24/M12)*100))</f>
        <v/>
      </c>
      <c r="N25" s="458"/>
      <c r="O25" s="610" t="str">
        <f>+IF(G13="","",AVERAGE(G25:N25))</f>
        <v/>
      </c>
      <c r="P25" s="611"/>
      <c r="Q25" s="99"/>
      <c r="R25" s="99"/>
      <c r="S25" s="99"/>
      <c r="T25" s="99"/>
      <c r="U25" s="99"/>
      <c r="V25" s="99"/>
      <c r="W25" s="100"/>
      <c r="Y25" s="98"/>
      <c r="Z25" s="99" t="e">
        <f>VLOOKUP($S$10,$Y$18:AC23,Z17)</f>
        <v>#N/A</v>
      </c>
      <c r="AA25" s="99"/>
      <c r="AB25" s="99"/>
      <c r="AC25" s="99"/>
      <c r="AD25" s="99"/>
      <c r="AE25" s="100"/>
    </row>
    <row r="26" spans="1:38" ht="21.95" customHeight="1">
      <c r="A26" s="633" t="s">
        <v>64</v>
      </c>
      <c r="B26" s="634"/>
      <c r="C26" s="634"/>
      <c r="D26" s="634"/>
      <c r="E26" s="634"/>
      <c r="F26" s="32" t="s">
        <v>6</v>
      </c>
      <c r="G26" s="635" t="str">
        <f>IF(G23="","",(1-(G23/I11))*100)</f>
        <v/>
      </c>
      <c r="H26" s="635"/>
      <c r="I26" s="635" t="str">
        <f>IF(I23="","",(1-(I23/I11))*100)</f>
        <v/>
      </c>
      <c r="J26" s="635"/>
      <c r="K26" s="635" t="str">
        <f>IF(K23="","",(1-(K23/I11))*100)</f>
        <v/>
      </c>
      <c r="L26" s="635"/>
      <c r="M26" s="470" t="str">
        <f>IF(M23="","",(1-(M23/M11))*100)</f>
        <v/>
      </c>
      <c r="N26" s="636"/>
      <c r="O26" s="470" t="str">
        <f>+IF(G13="","",AVERAGE(G26:N26))</f>
        <v/>
      </c>
      <c r="P26" s="471"/>
      <c r="Q26" s="294"/>
      <c r="R26" s="612" t="s">
        <v>231</v>
      </c>
      <c r="S26" s="613"/>
      <c r="T26" s="613"/>
      <c r="U26" s="613"/>
      <c r="V26" s="613"/>
      <c r="W26" s="613"/>
      <c r="X26" s="613"/>
      <c r="Y26" s="614"/>
    </row>
    <row r="27" spans="1:38" ht="21" customHeight="1">
      <c r="A27" s="641" t="s">
        <v>230</v>
      </c>
      <c r="B27" s="642"/>
      <c r="C27" s="642"/>
      <c r="D27" s="642"/>
      <c r="E27" s="642"/>
      <c r="F27" s="643" t="s">
        <v>238</v>
      </c>
      <c r="G27" s="643"/>
      <c r="H27" s="643"/>
      <c r="I27" s="643"/>
      <c r="J27" s="643"/>
      <c r="K27" s="643"/>
      <c r="L27" s="643"/>
      <c r="M27" s="643"/>
      <c r="N27" s="643"/>
      <c r="O27" s="643"/>
      <c r="P27" s="644"/>
      <c r="Q27" s="310" t="s">
        <v>205</v>
      </c>
      <c r="R27" s="323"/>
      <c r="S27" s="324"/>
      <c r="T27" s="323"/>
      <c r="U27" s="324"/>
      <c r="V27" s="323"/>
      <c r="W27" s="324"/>
      <c r="X27" s="323"/>
      <c r="Y27" s="325"/>
    </row>
    <row r="28" spans="1:38" ht="18" customHeight="1">
      <c r="A28" s="492" t="s">
        <v>49</v>
      </c>
      <c r="B28" s="493"/>
      <c r="C28" s="493"/>
      <c r="D28" s="493"/>
      <c r="E28" s="493"/>
      <c r="F28" s="29" t="s">
        <v>226</v>
      </c>
      <c r="G28" s="484" t="str">
        <f>+IF(R32="","",AVERAGE(R32:S33))</f>
        <v/>
      </c>
      <c r="H28" s="484"/>
      <c r="I28" s="484" t="str">
        <f>+IF(T32="","",AVERAGE(T32:U33))</f>
        <v/>
      </c>
      <c r="J28" s="484"/>
      <c r="K28" s="484" t="str">
        <f>+IF(V32="","",AVERAGE(V32:W33))</f>
        <v/>
      </c>
      <c r="L28" s="484"/>
      <c r="M28" s="457" t="str">
        <f>+IF(X28="","",AVERAGE(W39:X39)/10)</f>
        <v/>
      </c>
      <c r="N28" s="458"/>
      <c r="O28" s="457" t="str">
        <f>+IF(G13="","",(AVERAGE(G28:N28)))</f>
        <v/>
      </c>
      <c r="P28" s="459"/>
      <c r="Q28" s="311" t="s">
        <v>204</v>
      </c>
      <c r="R28" s="326"/>
      <c r="S28" s="327"/>
      <c r="T28" s="326"/>
      <c r="U28" s="327"/>
      <c r="V28" s="326"/>
      <c r="W28" s="327"/>
      <c r="X28" s="326"/>
      <c r="Y28" s="327"/>
    </row>
    <row r="29" spans="1:38" ht="18" customHeight="1">
      <c r="A29" s="472" t="s">
        <v>213</v>
      </c>
      <c r="B29" s="473"/>
      <c r="C29" s="473"/>
      <c r="D29" s="473"/>
      <c r="E29" s="474"/>
      <c r="F29" s="29" t="s">
        <v>226</v>
      </c>
      <c r="G29" s="484" t="str">
        <f>+IF(R31="","",AVERAGE(R31:S31))</f>
        <v/>
      </c>
      <c r="H29" s="484"/>
      <c r="I29" s="484" t="str">
        <f>+IF(T31="","",AVERAGE(T31:U31))</f>
        <v/>
      </c>
      <c r="J29" s="484"/>
      <c r="K29" s="484" t="str">
        <f>+IF(V31="","",AVERAGE(V31:W31))</f>
        <v/>
      </c>
      <c r="L29" s="484"/>
      <c r="M29" s="457" t="str">
        <f>+IF(X43="","",AVERAGE(X40:Y44)/10)</f>
        <v/>
      </c>
      <c r="N29" s="458"/>
      <c r="O29" s="457" t="str">
        <f>+IF(G29="","",(AVERAGE(G29:N29)))</f>
        <v/>
      </c>
      <c r="P29" s="459"/>
      <c r="Q29" s="311"/>
      <c r="R29" s="328"/>
      <c r="S29" s="329"/>
      <c r="T29" s="328"/>
      <c r="U29" s="329"/>
      <c r="V29" s="328"/>
      <c r="W29" s="329"/>
      <c r="X29" s="328"/>
      <c r="Y29" s="329"/>
    </row>
    <row r="30" spans="1:38" ht="21.95" customHeight="1">
      <c r="A30" s="481" t="s">
        <v>215</v>
      </c>
      <c r="B30" s="482"/>
      <c r="C30" s="482"/>
      <c r="D30" s="482"/>
      <c r="E30" s="483"/>
      <c r="F30" s="29" t="s">
        <v>216</v>
      </c>
      <c r="G30" s="628"/>
      <c r="H30" s="628"/>
      <c r="I30" s="628" t="str">
        <f>IF(G30="","",G30)</f>
        <v/>
      </c>
      <c r="J30" s="628"/>
      <c r="K30" s="628" t="str">
        <f>IF(G30="","",G30)</f>
        <v/>
      </c>
      <c r="L30" s="628"/>
      <c r="M30" s="457" t="e">
        <f>+IF(#REF!="","",AVERAGE(X41:Y45)/10)</f>
        <v>#REF!</v>
      </c>
      <c r="N30" s="458"/>
      <c r="O30" s="463" t="str">
        <f>+IF(G30="","",(AVERAGE(G30,I30,K30)))</f>
        <v/>
      </c>
      <c r="P30" s="609"/>
      <c r="Q30" s="294"/>
      <c r="R30" s="615" t="s">
        <v>71</v>
      </c>
      <c r="S30" s="616"/>
      <c r="T30" s="616"/>
      <c r="U30" s="616"/>
      <c r="V30" s="616"/>
      <c r="W30" s="616"/>
      <c r="X30" s="616"/>
      <c r="Y30" s="617"/>
    </row>
    <row r="31" spans="1:38" ht="21.95" customHeight="1">
      <c r="A31" s="481" t="s">
        <v>54</v>
      </c>
      <c r="B31" s="482"/>
      <c r="C31" s="482"/>
      <c r="D31" s="482"/>
      <c r="E31" s="483"/>
      <c r="F31" s="28" t="s">
        <v>3</v>
      </c>
      <c r="G31" s="622"/>
      <c r="H31" s="623"/>
      <c r="I31" s="518"/>
      <c r="J31" s="518"/>
      <c r="K31" s="518"/>
      <c r="L31" s="518"/>
      <c r="M31" s="624"/>
      <c r="N31" s="625"/>
      <c r="O31" s="626"/>
      <c r="P31" s="627"/>
      <c r="Q31" s="310" t="s">
        <v>205</v>
      </c>
      <c r="R31" s="323"/>
      <c r="S31" s="324"/>
      <c r="T31" s="323"/>
      <c r="U31" s="324"/>
      <c r="V31" s="323"/>
      <c r="W31" s="324"/>
      <c r="X31" s="323"/>
      <c r="Y31" s="325"/>
    </row>
    <row r="32" spans="1:38" ht="21.95" customHeight="1">
      <c r="A32" s="481" t="s">
        <v>55</v>
      </c>
      <c r="B32" s="482"/>
      <c r="C32" s="482"/>
      <c r="D32" s="482"/>
      <c r="E32" s="483"/>
      <c r="F32" s="28" t="s">
        <v>3</v>
      </c>
      <c r="G32" s="622"/>
      <c r="H32" s="623"/>
      <c r="I32" s="518"/>
      <c r="J32" s="518"/>
      <c r="K32" s="518"/>
      <c r="L32" s="518"/>
      <c r="M32" s="637"/>
      <c r="N32" s="638"/>
      <c r="O32" s="509"/>
      <c r="P32" s="510"/>
      <c r="Q32" s="660" t="s">
        <v>204</v>
      </c>
      <c r="R32" s="326"/>
      <c r="S32" s="327"/>
      <c r="T32" s="326"/>
      <c r="U32" s="327"/>
      <c r="V32" s="326"/>
      <c r="W32" s="327"/>
      <c r="X32" s="326"/>
      <c r="Y32" s="327"/>
    </row>
    <row r="33" spans="1:25" ht="21.95" customHeight="1">
      <c r="A33" s="481" t="s">
        <v>88</v>
      </c>
      <c r="B33" s="482"/>
      <c r="C33" s="482"/>
      <c r="D33" s="482"/>
      <c r="E33" s="483"/>
      <c r="F33" s="28" t="s">
        <v>3</v>
      </c>
      <c r="G33" s="637"/>
      <c r="H33" s="638"/>
      <c r="I33" s="518"/>
      <c r="J33" s="518"/>
      <c r="K33" s="518"/>
      <c r="L33" s="518"/>
      <c r="M33" s="637"/>
      <c r="N33" s="638"/>
      <c r="O33" s="618"/>
      <c r="P33" s="619"/>
      <c r="Q33" s="660"/>
      <c r="R33" s="328"/>
      <c r="S33" s="329"/>
      <c r="T33" s="328"/>
      <c r="U33" s="329"/>
      <c r="V33" s="328"/>
      <c r="W33" s="329"/>
      <c r="X33" s="328"/>
      <c r="Y33" s="329"/>
    </row>
    <row r="34" spans="1:25" ht="21.95" customHeight="1">
      <c r="A34" s="455" t="s">
        <v>59</v>
      </c>
      <c r="B34" s="456"/>
      <c r="C34" s="456"/>
      <c r="D34" s="456"/>
      <c r="E34" s="640"/>
      <c r="F34" s="28" t="s">
        <v>3</v>
      </c>
      <c r="G34" s="484" t="str">
        <f>+IF(G32="","",G33-G32)</f>
        <v/>
      </c>
      <c r="H34" s="639"/>
      <c r="I34" s="484" t="str">
        <f>+IF(I32="","",I33-I32)</f>
        <v/>
      </c>
      <c r="J34" s="639"/>
      <c r="K34" s="484" t="str">
        <f>+IF(K32="","",K33-K32)</f>
        <v/>
      </c>
      <c r="L34" s="639"/>
      <c r="M34" s="457" t="str">
        <f>+IF(M32="","",M33-M32)</f>
        <v/>
      </c>
      <c r="N34" s="458"/>
      <c r="O34" s="620"/>
      <c r="P34" s="621"/>
    </row>
    <row r="35" spans="1:25" ht="21.95" customHeight="1">
      <c r="A35" s="356" t="s">
        <v>50</v>
      </c>
      <c r="B35" s="357"/>
      <c r="C35" s="357"/>
      <c r="D35" s="357"/>
      <c r="E35" s="358"/>
      <c r="F35" s="28" t="s">
        <v>4</v>
      </c>
      <c r="G35" s="457" t="str">
        <f>+IF(G31="","",((G33-G31)/(G34))*100)</f>
        <v/>
      </c>
      <c r="H35" s="458"/>
      <c r="I35" s="457" t="str">
        <f>+IF(I31="","",((I33-I31)/(I34))*100)</f>
        <v/>
      </c>
      <c r="J35" s="458"/>
      <c r="K35" s="457" t="str">
        <f>+IF(K31="","",((K33-K31)/(K34))*100)</f>
        <v/>
      </c>
      <c r="L35" s="458"/>
      <c r="M35" s="457" t="str">
        <f>+IF(M31="","",((M33-M31)/(M34))*100)</f>
        <v/>
      </c>
      <c r="N35" s="458"/>
      <c r="O35" s="580" t="s">
        <v>7</v>
      </c>
      <c r="P35" s="581"/>
      <c r="T35" s="6" t="s">
        <v>238</v>
      </c>
    </row>
    <row r="36" spans="1:25" ht="21.95" customHeight="1">
      <c r="A36" s="472" t="s">
        <v>57</v>
      </c>
      <c r="B36" s="473"/>
      <c r="C36" s="473"/>
      <c r="D36" s="473"/>
      <c r="E36" s="474"/>
      <c r="F36" s="29"/>
      <c r="G36" s="604" t="str">
        <f>+IF(G31="","",G31/G34)</f>
        <v/>
      </c>
      <c r="H36" s="604"/>
      <c r="I36" s="604" t="str">
        <f>+IF(I31="","",I31/I34)</f>
        <v/>
      </c>
      <c r="J36" s="604"/>
      <c r="K36" s="604" t="str">
        <f>+IF(K31="","",K31/K34)</f>
        <v/>
      </c>
      <c r="L36" s="604"/>
      <c r="M36" s="512" t="str">
        <f>+IF(M31="","",M31/M34)</f>
        <v/>
      </c>
      <c r="N36" s="605"/>
      <c r="O36" s="604" t="str">
        <f>+IF(G13="","",AVERAGE(G36:N36))</f>
        <v/>
      </c>
      <c r="P36" s="606"/>
      <c r="T36" s="6" t="s">
        <v>239</v>
      </c>
    </row>
    <row r="37" spans="1:25" ht="21.95" customHeight="1">
      <c r="A37" s="472" t="s">
        <v>58</v>
      </c>
      <c r="B37" s="473"/>
      <c r="C37" s="473"/>
      <c r="D37" s="473"/>
      <c r="E37" s="474"/>
      <c r="F37" s="29" t="s">
        <v>5</v>
      </c>
      <c r="G37" s="602" t="str">
        <f>+IF(G36="","",G36*997)</f>
        <v/>
      </c>
      <c r="H37" s="602"/>
      <c r="I37" s="602" t="str">
        <f>+IF(I36="","",I36*997)</f>
        <v/>
      </c>
      <c r="J37" s="602"/>
      <c r="K37" s="602" t="str">
        <f>+IF(K36="","",K36*997)</f>
        <v/>
      </c>
      <c r="L37" s="602"/>
      <c r="M37" s="519" t="str">
        <f>+IF(M36="","",M36*997)</f>
        <v/>
      </c>
      <c r="N37" s="520"/>
      <c r="O37" s="602" t="str">
        <f>+IF(G13="","",AVERAGE(G37:N37))</f>
        <v/>
      </c>
      <c r="P37" s="603"/>
      <c r="T37" s="6" t="s">
        <v>240</v>
      </c>
    </row>
    <row r="38" spans="1:25" ht="15" customHeight="1">
      <c r="A38" s="472" t="s">
        <v>22</v>
      </c>
      <c r="B38" s="473"/>
      <c r="C38" s="473"/>
      <c r="D38" s="473"/>
      <c r="E38" s="474"/>
      <c r="F38" s="29" t="s">
        <v>4</v>
      </c>
      <c r="G38" s="484" t="str">
        <f>+IF(G37="","",((G37/G12)*100))</f>
        <v/>
      </c>
      <c r="H38" s="484"/>
      <c r="I38" s="484" t="str">
        <f>+IF(I37="","",((I37/G12)*100))</f>
        <v/>
      </c>
      <c r="J38" s="484"/>
      <c r="K38" s="484" t="str">
        <f>+IF(K37="","",((K37/G12)*100))</f>
        <v/>
      </c>
      <c r="L38" s="484"/>
      <c r="M38" s="457" t="str">
        <f>+IF(M37="","",((M37/M12)*100))</f>
        <v/>
      </c>
      <c r="N38" s="458"/>
      <c r="O38" s="610" t="str">
        <f>+IF(G13="","",AVERAGE(G38:N38))</f>
        <v/>
      </c>
      <c r="P38" s="611"/>
    </row>
    <row r="39" spans="1:25" ht="15" customHeight="1">
      <c r="A39" s="556" t="s">
        <v>64</v>
      </c>
      <c r="B39" s="607"/>
      <c r="C39" s="607"/>
      <c r="D39" s="607"/>
      <c r="E39" s="607"/>
      <c r="F39" s="75" t="s">
        <v>6</v>
      </c>
      <c r="G39" s="608" t="str">
        <f>IF(G36="","",(1-(G36/G11))*100)</f>
        <v/>
      </c>
      <c r="H39" s="608"/>
      <c r="I39" s="608" t="str">
        <f>IF(I36="","",(1-(I36/G11))*100)</f>
        <v/>
      </c>
      <c r="J39" s="608"/>
      <c r="K39" s="608" t="str">
        <f>IF(K36="","",(1-(K36/G11))*100)</f>
        <v/>
      </c>
      <c r="L39" s="608"/>
      <c r="M39" s="463" t="str">
        <f>IF(M36="","",(1-(M36/M11))*100)</f>
        <v/>
      </c>
      <c r="N39" s="464"/>
      <c r="O39" s="463" t="str">
        <f>+IF(G13="","",AVERAGE(G39:N39))</f>
        <v/>
      </c>
      <c r="P39" s="609"/>
    </row>
    <row r="40" spans="1:25" ht="15" customHeight="1">
      <c r="A40" s="342"/>
      <c r="B40" s="359"/>
      <c r="C40" s="359"/>
      <c r="D40" s="359"/>
      <c r="E40" s="359"/>
      <c r="F40" s="359"/>
      <c r="G40" s="359"/>
      <c r="H40" s="359"/>
      <c r="I40" s="343"/>
      <c r="J40" s="54"/>
      <c r="K40" s="54"/>
      <c r="L40" s="54"/>
      <c r="M40" s="55"/>
      <c r="N40" s="55"/>
      <c r="O40" s="55"/>
      <c r="P40" s="344"/>
    </row>
    <row r="41" spans="1:25" ht="15" customHeight="1">
      <c r="A41" s="656" t="s">
        <v>86</v>
      </c>
      <c r="B41" s="657"/>
      <c r="C41" s="655"/>
      <c r="D41" s="655"/>
      <c r="E41" s="351"/>
      <c r="F41" s="355"/>
      <c r="G41" s="84"/>
      <c r="H41" s="151"/>
      <c r="I41" s="51"/>
      <c r="J41" s="152"/>
      <c r="K41" s="152"/>
      <c r="L41" s="152"/>
      <c r="M41" s="153"/>
      <c r="N41" s="153"/>
      <c r="O41" s="153"/>
      <c r="P41" s="352"/>
      <c r="Q41" s="47"/>
    </row>
    <row r="42" spans="1:25" ht="15" customHeight="1">
      <c r="A42" s="350"/>
      <c r="B42" s="349"/>
      <c r="C42" s="349"/>
      <c r="D42" s="349"/>
      <c r="E42" s="349"/>
      <c r="F42" s="353"/>
      <c r="G42" s="353"/>
      <c r="H42" s="345"/>
      <c r="I42" s="59"/>
      <c r="J42" s="346"/>
      <c r="K42" s="346"/>
      <c r="L42" s="346"/>
      <c r="M42" s="347"/>
      <c r="N42" s="347"/>
      <c r="O42" s="347"/>
      <c r="P42" s="348"/>
      <c r="Q42" s="47"/>
    </row>
    <row r="43" spans="1:25" ht="15" customHeight="1">
      <c r="A43" s="601" t="s">
        <v>87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47"/>
    </row>
    <row r="44" spans="1:25" ht="15" customHeight="1">
      <c r="A44" s="601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</row>
    <row r="45" spans="1:25" ht="21" customHeight="1"/>
    <row r="46" spans="1:25" ht="15" customHeight="1"/>
    <row r="47" spans="1:25" ht="21.95" customHeight="1"/>
    <row r="48" spans="1:25" ht="21.95" customHeight="1"/>
    <row r="49" spans="12:12" ht="15" customHeight="1"/>
    <row r="50" spans="12:12" ht="15" customHeight="1"/>
    <row r="51" spans="12:12" ht="15" customHeight="1"/>
    <row r="55" spans="12:12">
      <c r="L55" s="298" t="s">
        <v>212</v>
      </c>
    </row>
  </sheetData>
  <sheetProtection password="B39D" sheet="1" formatCells="0" formatColumns="0" formatRows="0"/>
  <mergeCells count="199">
    <mergeCell ref="A14:E14"/>
    <mergeCell ref="F14:P14"/>
    <mergeCell ref="A11:E11"/>
    <mergeCell ref="A12:E12"/>
    <mergeCell ref="U4:AD6"/>
    <mergeCell ref="C41:D41"/>
    <mergeCell ref="A41:B41"/>
    <mergeCell ref="O30:P30"/>
    <mergeCell ref="S4:T6"/>
    <mergeCell ref="Q32:Q33"/>
    <mergeCell ref="K11:L11"/>
    <mergeCell ref="M11:N11"/>
    <mergeCell ref="A13:E13"/>
    <mergeCell ref="G12:H12"/>
    <mergeCell ref="O12:P12"/>
    <mergeCell ref="O11:P11"/>
    <mergeCell ref="A10:E10"/>
    <mergeCell ref="G10:H10"/>
    <mergeCell ref="I10:J10"/>
    <mergeCell ref="K10:L10"/>
    <mergeCell ref="M10:N10"/>
    <mergeCell ref="O10:P10"/>
    <mergeCell ref="G11:H11"/>
    <mergeCell ref="G13:H13"/>
    <mergeCell ref="A16:E16"/>
    <mergeCell ref="G16:H16"/>
    <mergeCell ref="I16:J16"/>
    <mergeCell ref="K16:L16"/>
    <mergeCell ref="M16:N16"/>
    <mergeCell ref="O16:P16"/>
    <mergeCell ref="A17:E17"/>
    <mergeCell ref="G17:H17"/>
    <mergeCell ref="I17:J17"/>
    <mergeCell ref="K17:L17"/>
    <mergeCell ref="M17:N17"/>
    <mergeCell ref="O23:P23"/>
    <mergeCell ref="O17:P17"/>
    <mergeCell ref="A21:E21"/>
    <mergeCell ref="G21:H21"/>
    <mergeCell ref="I21:J21"/>
    <mergeCell ref="K21:L21"/>
    <mergeCell ref="M21:N21"/>
    <mergeCell ref="O22:P22"/>
    <mergeCell ref="A20:E20"/>
    <mergeCell ref="G20:H20"/>
    <mergeCell ref="I20:J20"/>
    <mergeCell ref="K20:L20"/>
    <mergeCell ref="M20:N20"/>
    <mergeCell ref="A19:E19"/>
    <mergeCell ref="G19:H19"/>
    <mergeCell ref="I19:J19"/>
    <mergeCell ref="K19:L19"/>
    <mergeCell ref="M19:N19"/>
    <mergeCell ref="O19:P21"/>
    <mergeCell ref="A18:E18"/>
    <mergeCell ref="G18:H18"/>
    <mergeCell ref="I18:J18"/>
    <mergeCell ref="K18:L18"/>
    <mergeCell ref="M18:N18"/>
    <mergeCell ref="G22:H22"/>
    <mergeCell ref="I22:J22"/>
    <mergeCell ref="K22:L22"/>
    <mergeCell ref="M22:N22"/>
    <mergeCell ref="A23:E23"/>
    <mergeCell ref="G23:H23"/>
    <mergeCell ref="I23:J23"/>
    <mergeCell ref="K23:L23"/>
    <mergeCell ref="M23:N23"/>
    <mergeCell ref="A25:E25"/>
    <mergeCell ref="G25:H25"/>
    <mergeCell ref="I25:J25"/>
    <mergeCell ref="K25:L25"/>
    <mergeCell ref="M25:N25"/>
    <mergeCell ref="O25:P25"/>
    <mergeCell ref="A27:E27"/>
    <mergeCell ref="F27:P27"/>
    <mergeCell ref="G24:H24"/>
    <mergeCell ref="I24:J24"/>
    <mergeCell ref="K24:L24"/>
    <mergeCell ref="M24:N24"/>
    <mergeCell ref="O24:P24"/>
    <mergeCell ref="A37:E37"/>
    <mergeCell ref="A33:E33"/>
    <mergeCell ref="G33:H33"/>
    <mergeCell ref="I33:J33"/>
    <mergeCell ref="K33:L33"/>
    <mergeCell ref="M33:N33"/>
    <mergeCell ref="A32:E32"/>
    <mergeCell ref="G32:H32"/>
    <mergeCell ref="I32:J32"/>
    <mergeCell ref="K32:L32"/>
    <mergeCell ref="M32:N32"/>
    <mergeCell ref="M34:N34"/>
    <mergeCell ref="I34:J34"/>
    <mergeCell ref="K34:L34"/>
    <mergeCell ref="G35:H35"/>
    <mergeCell ref="I35:J35"/>
    <mergeCell ref="K35:L35"/>
    <mergeCell ref="M35:N35"/>
    <mergeCell ref="A34:E34"/>
    <mergeCell ref="G34:H34"/>
    <mergeCell ref="A1:A5"/>
    <mergeCell ref="B1:P3"/>
    <mergeCell ref="B4:J4"/>
    <mergeCell ref="K4:P4"/>
    <mergeCell ref="B5:P5"/>
    <mergeCell ref="A28:E28"/>
    <mergeCell ref="G28:H28"/>
    <mergeCell ref="I28:J28"/>
    <mergeCell ref="K28:L28"/>
    <mergeCell ref="A26:E26"/>
    <mergeCell ref="G26:H26"/>
    <mergeCell ref="I26:J26"/>
    <mergeCell ref="K26:L26"/>
    <mergeCell ref="K12:L12"/>
    <mergeCell ref="M12:N12"/>
    <mergeCell ref="M26:N26"/>
    <mergeCell ref="O26:P26"/>
    <mergeCell ref="A15:E15"/>
    <mergeCell ref="G15:H15"/>
    <mergeCell ref="I15:J15"/>
    <mergeCell ref="K15:L15"/>
    <mergeCell ref="M15:N15"/>
    <mergeCell ref="O15:P15"/>
    <mergeCell ref="A24:E24"/>
    <mergeCell ref="R26:Y26"/>
    <mergeCell ref="R30:Y30"/>
    <mergeCell ref="O32:P32"/>
    <mergeCell ref="O33:P34"/>
    <mergeCell ref="O35:P35"/>
    <mergeCell ref="A31:E31"/>
    <mergeCell ref="G31:H31"/>
    <mergeCell ref="I31:J31"/>
    <mergeCell ref="K31:L31"/>
    <mergeCell ref="M31:N31"/>
    <mergeCell ref="O31:P31"/>
    <mergeCell ref="A29:E29"/>
    <mergeCell ref="G29:H29"/>
    <mergeCell ref="I29:J29"/>
    <mergeCell ref="K29:L29"/>
    <mergeCell ref="M29:N29"/>
    <mergeCell ref="O29:P29"/>
    <mergeCell ref="A30:E30"/>
    <mergeCell ref="G30:H30"/>
    <mergeCell ref="I30:J30"/>
    <mergeCell ref="K30:L30"/>
    <mergeCell ref="M30:N30"/>
    <mergeCell ref="M28:N28"/>
    <mergeCell ref="O28:P28"/>
    <mergeCell ref="A43:P44"/>
    <mergeCell ref="G37:H37"/>
    <mergeCell ref="I37:J37"/>
    <mergeCell ref="K37:L37"/>
    <mergeCell ref="M37:N37"/>
    <mergeCell ref="O37:P37"/>
    <mergeCell ref="A36:E36"/>
    <mergeCell ref="G36:H36"/>
    <mergeCell ref="I36:J36"/>
    <mergeCell ref="K36:L36"/>
    <mergeCell ref="M36:N36"/>
    <mergeCell ref="O36:P36"/>
    <mergeCell ref="A39:E39"/>
    <mergeCell ref="G39:H39"/>
    <mergeCell ref="I39:J39"/>
    <mergeCell ref="K39:L39"/>
    <mergeCell ref="M39:N39"/>
    <mergeCell ref="O39:P39"/>
    <mergeCell ref="A38:E38"/>
    <mergeCell ref="G38:H38"/>
    <mergeCell ref="I38:J38"/>
    <mergeCell ref="K38:L38"/>
    <mergeCell ref="M38:N38"/>
    <mergeCell ref="O38:P38"/>
    <mergeCell ref="AF20:AL20"/>
    <mergeCell ref="AF21:AF22"/>
    <mergeCell ref="AH21:AH22"/>
    <mergeCell ref="AI21:AI22"/>
    <mergeCell ref="AJ21:AJ22"/>
    <mergeCell ref="AK21:AK22"/>
    <mergeCell ref="AL21:AL22"/>
    <mergeCell ref="Q16:W16"/>
    <mergeCell ref="Y16:AE16"/>
    <mergeCell ref="F7:G7"/>
    <mergeCell ref="AF17:AF18"/>
    <mergeCell ref="AH17:AH18"/>
    <mergeCell ref="AI17:AI18"/>
    <mergeCell ref="AJ17:AJ18"/>
    <mergeCell ref="AK17:AK18"/>
    <mergeCell ref="AL17:AL18"/>
    <mergeCell ref="I12:J12"/>
    <mergeCell ref="H7:O7"/>
    <mergeCell ref="I8:O8"/>
    <mergeCell ref="AF16:AL16"/>
    <mergeCell ref="I11:J11"/>
    <mergeCell ref="I13:J13"/>
    <mergeCell ref="K13:L13"/>
    <mergeCell ref="M13:N13"/>
    <mergeCell ref="O13:P13"/>
    <mergeCell ref="O18:P18"/>
  </mergeCells>
  <dataValidations count="1">
    <dataValidation type="list" allowBlank="1" showInputMessage="1" showErrorMessage="1" sqref="F14:P14 F27:P27">
      <formula1>$T$35:$T$37</formula1>
    </dataValidation>
  </dataValidations>
  <printOptions horizontalCentered="1"/>
  <pageMargins left="0.59055118110236227" right="0.19685039370078741" top="0" bottom="0" header="0" footer="0.39370078740157483"/>
  <pageSetup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www.umv.gov.co&amp;C&amp;"Arial,Normal"&amp;6Página 2 de 3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F51"/>
  <sheetViews>
    <sheetView showGridLines="0" view="pageBreakPreview" zoomScaleSheetLayoutView="100" zoomScalePageLayoutView="90" workbookViewId="0">
      <selection activeCell="X1" sqref="X1:AD1048576"/>
    </sheetView>
  </sheetViews>
  <sheetFormatPr baseColWidth="10" defaultRowHeight="15"/>
  <cols>
    <col min="1" max="1" width="12.140625" style="4" customWidth="1"/>
    <col min="2" max="2" width="8.5703125" style="4" customWidth="1"/>
    <col min="3" max="3" width="8.42578125" style="4" customWidth="1"/>
    <col min="4" max="4" width="9.42578125" style="4" customWidth="1"/>
    <col min="5" max="5" width="6.7109375" style="4" customWidth="1"/>
    <col min="6" max="6" width="8.140625" style="4" customWidth="1"/>
    <col min="7" max="12" width="3.7109375" style="4" customWidth="1"/>
    <col min="13" max="14" width="3.7109375" style="4" hidden="1" customWidth="1"/>
    <col min="15" max="16" width="4.85546875" style="4" customWidth="1"/>
    <col min="17" max="17" width="12.85546875" style="4" hidden="1" customWidth="1"/>
    <col min="18" max="24" width="11.42578125" style="4" hidden="1" customWidth="1"/>
    <col min="25" max="25" width="14.5703125" style="4" hidden="1" customWidth="1"/>
    <col min="26" max="26" width="16" style="4" hidden="1" customWidth="1"/>
    <col min="27" max="31" width="0" style="4" hidden="1" customWidth="1"/>
    <col min="32" max="32" width="13.42578125" style="4" hidden="1" customWidth="1"/>
    <col min="33" max="38" width="0" style="4" hidden="1" customWidth="1"/>
    <col min="39" max="227" width="11.42578125" style="4"/>
    <col min="228" max="228" width="28" style="4" customWidth="1"/>
    <col min="229" max="233" width="10.5703125" style="4" customWidth="1"/>
    <col min="234" max="234" width="12.5703125" style="4" customWidth="1"/>
    <col min="235" max="240" width="11.42578125" style="4"/>
    <col min="241" max="241" width="1" style="4" customWidth="1"/>
    <col min="242" max="242" width="19.42578125" style="4" customWidth="1"/>
    <col min="243" max="243" width="19.28515625" style="4" customWidth="1"/>
    <col min="244" max="250" width="11.28515625" style="4" customWidth="1"/>
    <col min="251" max="251" width="12.7109375" style="4" customWidth="1"/>
    <col min="252" max="252" width="1.42578125" style="4" customWidth="1"/>
    <col min="253" max="253" width="6.85546875" style="4" customWidth="1"/>
    <col min="254" max="254" width="11.42578125" style="4"/>
    <col min="255" max="255" width="17.28515625" style="4" customWidth="1"/>
    <col min="256" max="483" width="11.42578125" style="4"/>
    <col min="484" max="484" width="28" style="4" customWidth="1"/>
    <col min="485" max="489" width="10.5703125" style="4" customWidth="1"/>
    <col min="490" max="490" width="12.5703125" style="4" customWidth="1"/>
    <col min="491" max="496" width="11.42578125" style="4"/>
    <col min="497" max="497" width="1" style="4" customWidth="1"/>
    <col min="498" max="498" width="19.42578125" style="4" customWidth="1"/>
    <col min="499" max="499" width="19.28515625" style="4" customWidth="1"/>
    <col min="500" max="506" width="11.28515625" style="4" customWidth="1"/>
    <col min="507" max="507" width="12.7109375" style="4" customWidth="1"/>
    <col min="508" max="508" width="1.42578125" style="4" customWidth="1"/>
    <col min="509" max="509" width="6.85546875" style="4" customWidth="1"/>
    <col min="510" max="510" width="11.42578125" style="4"/>
    <col min="511" max="511" width="17.28515625" style="4" customWidth="1"/>
    <col min="512" max="739" width="11.42578125" style="4"/>
    <col min="740" max="740" width="28" style="4" customWidth="1"/>
    <col min="741" max="745" width="10.5703125" style="4" customWidth="1"/>
    <col min="746" max="746" width="12.5703125" style="4" customWidth="1"/>
    <col min="747" max="752" width="11.42578125" style="4"/>
    <col min="753" max="753" width="1" style="4" customWidth="1"/>
    <col min="754" max="754" width="19.42578125" style="4" customWidth="1"/>
    <col min="755" max="755" width="19.28515625" style="4" customWidth="1"/>
    <col min="756" max="762" width="11.28515625" style="4" customWidth="1"/>
    <col min="763" max="763" width="12.7109375" style="4" customWidth="1"/>
    <col min="764" max="764" width="1.42578125" style="4" customWidth="1"/>
    <col min="765" max="765" width="6.85546875" style="4" customWidth="1"/>
    <col min="766" max="766" width="11.42578125" style="4"/>
    <col min="767" max="767" width="17.28515625" style="4" customWidth="1"/>
    <col min="768" max="995" width="11.42578125" style="4"/>
    <col min="996" max="996" width="28" style="4" customWidth="1"/>
    <col min="997" max="1001" width="10.5703125" style="4" customWidth="1"/>
    <col min="1002" max="1002" width="12.5703125" style="4" customWidth="1"/>
    <col min="1003" max="1008" width="11.42578125" style="4"/>
    <col min="1009" max="1009" width="1" style="4" customWidth="1"/>
    <col min="1010" max="1010" width="19.42578125" style="4" customWidth="1"/>
    <col min="1011" max="1011" width="19.28515625" style="4" customWidth="1"/>
    <col min="1012" max="1018" width="11.28515625" style="4" customWidth="1"/>
    <col min="1019" max="1019" width="12.7109375" style="4" customWidth="1"/>
    <col min="1020" max="1020" width="1.42578125" style="4" customWidth="1"/>
    <col min="1021" max="1021" width="6.85546875" style="4" customWidth="1"/>
    <col min="1022" max="1022" width="11.42578125" style="4"/>
    <col min="1023" max="1023" width="17.28515625" style="4" customWidth="1"/>
    <col min="1024" max="1251" width="11.42578125" style="4"/>
    <col min="1252" max="1252" width="28" style="4" customWidth="1"/>
    <col min="1253" max="1257" width="10.5703125" style="4" customWidth="1"/>
    <col min="1258" max="1258" width="12.5703125" style="4" customWidth="1"/>
    <col min="1259" max="1264" width="11.42578125" style="4"/>
    <col min="1265" max="1265" width="1" style="4" customWidth="1"/>
    <col min="1266" max="1266" width="19.42578125" style="4" customWidth="1"/>
    <col min="1267" max="1267" width="19.28515625" style="4" customWidth="1"/>
    <col min="1268" max="1274" width="11.28515625" style="4" customWidth="1"/>
    <col min="1275" max="1275" width="12.7109375" style="4" customWidth="1"/>
    <col min="1276" max="1276" width="1.42578125" style="4" customWidth="1"/>
    <col min="1277" max="1277" width="6.85546875" style="4" customWidth="1"/>
    <col min="1278" max="1278" width="11.42578125" style="4"/>
    <col min="1279" max="1279" width="17.28515625" style="4" customWidth="1"/>
    <col min="1280" max="1507" width="11.42578125" style="4"/>
    <col min="1508" max="1508" width="28" style="4" customWidth="1"/>
    <col min="1509" max="1513" width="10.5703125" style="4" customWidth="1"/>
    <col min="1514" max="1514" width="12.5703125" style="4" customWidth="1"/>
    <col min="1515" max="1520" width="11.42578125" style="4"/>
    <col min="1521" max="1521" width="1" style="4" customWidth="1"/>
    <col min="1522" max="1522" width="19.42578125" style="4" customWidth="1"/>
    <col min="1523" max="1523" width="19.28515625" style="4" customWidth="1"/>
    <col min="1524" max="1530" width="11.28515625" style="4" customWidth="1"/>
    <col min="1531" max="1531" width="12.7109375" style="4" customWidth="1"/>
    <col min="1532" max="1532" width="1.42578125" style="4" customWidth="1"/>
    <col min="1533" max="1533" width="6.85546875" style="4" customWidth="1"/>
    <col min="1534" max="1534" width="11.42578125" style="4"/>
    <col min="1535" max="1535" width="17.28515625" style="4" customWidth="1"/>
    <col min="1536" max="1763" width="11.42578125" style="4"/>
    <col min="1764" max="1764" width="28" style="4" customWidth="1"/>
    <col min="1765" max="1769" width="10.5703125" style="4" customWidth="1"/>
    <col min="1770" max="1770" width="12.5703125" style="4" customWidth="1"/>
    <col min="1771" max="1776" width="11.42578125" style="4"/>
    <col min="1777" max="1777" width="1" style="4" customWidth="1"/>
    <col min="1778" max="1778" width="19.42578125" style="4" customWidth="1"/>
    <col min="1779" max="1779" width="19.28515625" style="4" customWidth="1"/>
    <col min="1780" max="1786" width="11.28515625" style="4" customWidth="1"/>
    <col min="1787" max="1787" width="12.7109375" style="4" customWidth="1"/>
    <col min="1788" max="1788" width="1.42578125" style="4" customWidth="1"/>
    <col min="1789" max="1789" width="6.85546875" style="4" customWidth="1"/>
    <col min="1790" max="1790" width="11.42578125" style="4"/>
    <col min="1791" max="1791" width="17.28515625" style="4" customWidth="1"/>
    <col min="1792" max="2019" width="11.42578125" style="4"/>
    <col min="2020" max="2020" width="28" style="4" customWidth="1"/>
    <col min="2021" max="2025" width="10.5703125" style="4" customWidth="1"/>
    <col min="2026" max="2026" width="12.5703125" style="4" customWidth="1"/>
    <col min="2027" max="2032" width="11.42578125" style="4"/>
    <col min="2033" max="2033" width="1" style="4" customWidth="1"/>
    <col min="2034" max="2034" width="19.42578125" style="4" customWidth="1"/>
    <col min="2035" max="2035" width="19.28515625" style="4" customWidth="1"/>
    <col min="2036" max="2042" width="11.28515625" style="4" customWidth="1"/>
    <col min="2043" max="2043" width="12.7109375" style="4" customWidth="1"/>
    <col min="2044" max="2044" width="1.42578125" style="4" customWidth="1"/>
    <col min="2045" max="2045" width="6.85546875" style="4" customWidth="1"/>
    <col min="2046" max="2046" width="11.42578125" style="4"/>
    <col min="2047" max="2047" width="17.28515625" style="4" customWidth="1"/>
    <col min="2048" max="2275" width="11.42578125" style="4"/>
    <col min="2276" max="2276" width="28" style="4" customWidth="1"/>
    <col min="2277" max="2281" width="10.5703125" style="4" customWidth="1"/>
    <col min="2282" max="2282" width="12.5703125" style="4" customWidth="1"/>
    <col min="2283" max="2288" width="11.42578125" style="4"/>
    <col min="2289" max="2289" width="1" style="4" customWidth="1"/>
    <col min="2290" max="2290" width="19.42578125" style="4" customWidth="1"/>
    <col min="2291" max="2291" width="19.28515625" style="4" customWidth="1"/>
    <col min="2292" max="2298" width="11.28515625" style="4" customWidth="1"/>
    <col min="2299" max="2299" width="12.7109375" style="4" customWidth="1"/>
    <col min="2300" max="2300" width="1.42578125" style="4" customWidth="1"/>
    <col min="2301" max="2301" width="6.85546875" style="4" customWidth="1"/>
    <col min="2302" max="2302" width="11.42578125" style="4"/>
    <col min="2303" max="2303" width="17.28515625" style="4" customWidth="1"/>
    <col min="2304" max="2531" width="11.42578125" style="4"/>
    <col min="2532" max="2532" width="28" style="4" customWidth="1"/>
    <col min="2533" max="2537" width="10.5703125" style="4" customWidth="1"/>
    <col min="2538" max="2538" width="12.5703125" style="4" customWidth="1"/>
    <col min="2539" max="2544" width="11.42578125" style="4"/>
    <col min="2545" max="2545" width="1" style="4" customWidth="1"/>
    <col min="2546" max="2546" width="19.42578125" style="4" customWidth="1"/>
    <col min="2547" max="2547" width="19.28515625" style="4" customWidth="1"/>
    <col min="2548" max="2554" width="11.28515625" style="4" customWidth="1"/>
    <col min="2555" max="2555" width="12.7109375" style="4" customWidth="1"/>
    <col min="2556" max="2556" width="1.42578125" style="4" customWidth="1"/>
    <col min="2557" max="2557" width="6.85546875" style="4" customWidth="1"/>
    <col min="2558" max="2558" width="11.42578125" style="4"/>
    <col min="2559" max="2559" width="17.28515625" style="4" customWidth="1"/>
    <col min="2560" max="2787" width="11.42578125" style="4"/>
    <col min="2788" max="2788" width="28" style="4" customWidth="1"/>
    <col min="2789" max="2793" width="10.5703125" style="4" customWidth="1"/>
    <col min="2794" max="2794" width="12.5703125" style="4" customWidth="1"/>
    <col min="2795" max="2800" width="11.42578125" style="4"/>
    <col min="2801" max="2801" width="1" style="4" customWidth="1"/>
    <col min="2802" max="2802" width="19.42578125" style="4" customWidth="1"/>
    <col min="2803" max="2803" width="19.28515625" style="4" customWidth="1"/>
    <col min="2804" max="2810" width="11.28515625" style="4" customWidth="1"/>
    <col min="2811" max="2811" width="12.7109375" style="4" customWidth="1"/>
    <col min="2812" max="2812" width="1.42578125" style="4" customWidth="1"/>
    <col min="2813" max="2813" width="6.85546875" style="4" customWidth="1"/>
    <col min="2814" max="2814" width="11.42578125" style="4"/>
    <col min="2815" max="2815" width="17.28515625" style="4" customWidth="1"/>
    <col min="2816" max="3043" width="11.42578125" style="4"/>
    <col min="3044" max="3044" width="28" style="4" customWidth="1"/>
    <col min="3045" max="3049" width="10.5703125" style="4" customWidth="1"/>
    <col min="3050" max="3050" width="12.5703125" style="4" customWidth="1"/>
    <col min="3051" max="3056" width="11.42578125" style="4"/>
    <col min="3057" max="3057" width="1" style="4" customWidth="1"/>
    <col min="3058" max="3058" width="19.42578125" style="4" customWidth="1"/>
    <col min="3059" max="3059" width="19.28515625" style="4" customWidth="1"/>
    <col min="3060" max="3066" width="11.28515625" style="4" customWidth="1"/>
    <col min="3067" max="3067" width="12.7109375" style="4" customWidth="1"/>
    <col min="3068" max="3068" width="1.42578125" style="4" customWidth="1"/>
    <col min="3069" max="3069" width="6.85546875" style="4" customWidth="1"/>
    <col min="3070" max="3070" width="11.42578125" style="4"/>
    <col min="3071" max="3071" width="17.28515625" style="4" customWidth="1"/>
    <col min="3072" max="3299" width="11.42578125" style="4"/>
    <col min="3300" max="3300" width="28" style="4" customWidth="1"/>
    <col min="3301" max="3305" width="10.5703125" style="4" customWidth="1"/>
    <col min="3306" max="3306" width="12.5703125" style="4" customWidth="1"/>
    <col min="3307" max="3312" width="11.42578125" style="4"/>
    <col min="3313" max="3313" width="1" style="4" customWidth="1"/>
    <col min="3314" max="3314" width="19.42578125" style="4" customWidth="1"/>
    <col min="3315" max="3315" width="19.28515625" style="4" customWidth="1"/>
    <col min="3316" max="3322" width="11.28515625" style="4" customWidth="1"/>
    <col min="3323" max="3323" width="12.7109375" style="4" customWidth="1"/>
    <col min="3324" max="3324" width="1.42578125" style="4" customWidth="1"/>
    <col min="3325" max="3325" width="6.85546875" style="4" customWidth="1"/>
    <col min="3326" max="3326" width="11.42578125" style="4"/>
    <col min="3327" max="3327" width="17.28515625" style="4" customWidth="1"/>
    <col min="3328" max="3555" width="11.42578125" style="4"/>
    <col min="3556" max="3556" width="28" style="4" customWidth="1"/>
    <col min="3557" max="3561" width="10.5703125" style="4" customWidth="1"/>
    <col min="3562" max="3562" width="12.5703125" style="4" customWidth="1"/>
    <col min="3563" max="3568" width="11.42578125" style="4"/>
    <col min="3569" max="3569" width="1" style="4" customWidth="1"/>
    <col min="3570" max="3570" width="19.42578125" style="4" customWidth="1"/>
    <col min="3571" max="3571" width="19.28515625" style="4" customWidth="1"/>
    <col min="3572" max="3578" width="11.28515625" style="4" customWidth="1"/>
    <col min="3579" max="3579" width="12.7109375" style="4" customWidth="1"/>
    <col min="3580" max="3580" width="1.42578125" style="4" customWidth="1"/>
    <col min="3581" max="3581" width="6.85546875" style="4" customWidth="1"/>
    <col min="3582" max="3582" width="11.42578125" style="4"/>
    <col min="3583" max="3583" width="17.28515625" style="4" customWidth="1"/>
    <col min="3584" max="3811" width="11.42578125" style="4"/>
    <col min="3812" max="3812" width="28" style="4" customWidth="1"/>
    <col min="3813" max="3817" width="10.5703125" style="4" customWidth="1"/>
    <col min="3818" max="3818" width="12.5703125" style="4" customWidth="1"/>
    <col min="3819" max="3824" width="11.42578125" style="4"/>
    <col min="3825" max="3825" width="1" style="4" customWidth="1"/>
    <col min="3826" max="3826" width="19.42578125" style="4" customWidth="1"/>
    <col min="3827" max="3827" width="19.28515625" style="4" customWidth="1"/>
    <col min="3828" max="3834" width="11.28515625" style="4" customWidth="1"/>
    <col min="3835" max="3835" width="12.7109375" style="4" customWidth="1"/>
    <col min="3836" max="3836" width="1.42578125" style="4" customWidth="1"/>
    <col min="3837" max="3837" width="6.85546875" style="4" customWidth="1"/>
    <col min="3838" max="3838" width="11.42578125" style="4"/>
    <col min="3839" max="3839" width="17.28515625" style="4" customWidth="1"/>
    <col min="3840" max="4067" width="11.42578125" style="4"/>
    <col min="4068" max="4068" width="28" style="4" customWidth="1"/>
    <col min="4069" max="4073" width="10.5703125" style="4" customWidth="1"/>
    <col min="4074" max="4074" width="12.5703125" style="4" customWidth="1"/>
    <col min="4075" max="4080" width="11.42578125" style="4"/>
    <col min="4081" max="4081" width="1" style="4" customWidth="1"/>
    <col min="4082" max="4082" width="19.42578125" style="4" customWidth="1"/>
    <col min="4083" max="4083" width="19.28515625" style="4" customWidth="1"/>
    <col min="4084" max="4090" width="11.28515625" style="4" customWidth="1"/>
    <col min="4091" max="4091" width="12.7109375" style="4" customWidth="1"/>
    <col min="4092" max="4092" width="1.42578125" style="4" customWidth="1"/>
    <col min="4093" max="4093" width="6.85546875" style="4" customWidth="1"/>
    <col min="4094" max="4094" width="11.42578125" style="4"/>
    <col min="4095" max="4095" width="17.28515625" style="4" customWidth="1"/>
    <col min="4096" max="4323" width="11.42578125" style="4"/>
    <col min="4324" max="4324" width="28" style="4" customWidth="1"/>
    <col min="4325" max="4329" width="10.5703125" style="4" customWidth="1"/>
    <col min="4330" max="4330" width="12.5703125" style="4" customWidth="1"/>
    <col min="4331" max="4336" width="11.42578125" style="4"/>
    <col min="4337" max="4337" width="1" style="4" customWidth="1"/>
    <col min="4338" max="4338" width="19.42578125" style="4" customWidth="1"/>
    <col min="4339" max="4339" width="19.28515625" style="4" customWidth="1"/>
    <col min="4340" max="4346" width="11.28515625" style="4" customWidth="1"/>
    <col min="4347" max="4347" width="12.7109375" style="4" customWidth="1"/>
    <col min="4348" max="4348" width="1.42578125" style="4" customWidth="1"/>
    <col min="4349" max="4349" width="6.85546875" style="4" customWidth="1"/>
    <col min="4350" max="4350" width="11.42578125" style="4"/>
    <col min="4351" max="4351" width="17.28515625" style="4" customWidth="1"/>
    <col min="4352" max="4579" width="11.42578125" style="4"/>
    <col min="4580" max="4580" width="28" style="4" customWidth="1"/>
    <col min="4581" max="4585" width="10.5703125" style="4" customWidth="1"/>
    <col min="4586" max="4586" width="12.5703125" style="4" customWidth="1"/>
    <col min="4587" max="4592" width="11.42578125" style="4"/>
    <col min="4593" max="4593" width="1" style="4" customWidth="1"/>
    <col min="4594" max="4594" width="19.42578125" style="4" customWidth="1"/>
    <col min="4595" max="4595" width="19.28515625" style="4" customWidth="1"/>
    <col min="4596" max="4602" width="11.28515625" style="4" customWidth="1"/>
    <col min="4603" max="4603" width="12.7109375" style="4" customWidth="1"/>
    <col min="4604" max="4604" width="1.42578125" style="4" customWidth="1"/>
    <col min="4605" max="4605" width="6.85546875" style="4" customWidth="1"/>
    <col min="4606" max="4606" width="11.42578125" style="4"/>
    <col min="4607" max="4607" width="17.28515625" style="4" customWidth="1"/>
    <col min="4608" max="4835" width="11.42578125" style="4"/>
    <col min="4836" max="4836" width="28" style="4" customWidth="1"/>
    <col min="4837" max="4841" width="10.5703125" style="4" customWidth="1"/>
    <col min="4842" max="4842" width="12.5703125" style="4" customWidth="1"/>
    <col min="4843" max="4848" width="11.42578125" style="4"/>
    <col min="4849" max="4849" width="1" style="4" customWidth="1"/>
    <col min="4850" max="4850" width="19.42578125" style="4" customWidth="1"/>
    <col min="4851" max="4851" width="19.28515625" style="4" customWidth="1"/>
    <col min="4852" max="4858" width="11.28515625" style="4" customWidth="1"/>
    <col min="4859" max="4859" width="12.7109375" style="4" customWidth="1"/>
    <col min="4860" max="4860" width="1.42578125" style="4" customWidth="1"/>
    <col min="4861" max="4861" width="6.85546875" style="4" customWidth="1"/>
    <col min="4862" max="4862" width="11.42578125" style="4"/>
    <col min="4863" max="4863" width="17.28515625" style="4" customWidth="1"/>
    <col min="4864" max="5091" width="11.42578125" style="4"/>
    <col min="5092" max="5092" width="28" style="4" customWidth="1"/>
    <col min="5093" max="5097" width="10.5703125" style="4" customWidth="1"/>
    <col min="5098" max="5098" width="12.5703125" style="4" customWidth="1"/>
    <col min="5099" max="5104" width="11.42578125" style="4"/>
    <col min="5105" max="5105" width="1" style="4" customWidth="1"/>
    <col min="5106" max="5106" width="19.42578125" style="4" customWidth="1"/>
    <col min="5107" max="5107" width="19.28515625" style="4" customWidth="1"/>
    <col min="5108" max="5114" width="11.28515625" style="4" customWidth="1"/>
    <col min="5115" max="5115" width="12.7109375" style="4" customWidth="1"/>
    <col min="5116" max="5116" width="1.42578125" style="4" customWidth="1"/>
    <col min="5117" max="5117" width="6.85546875" style="4" customWidth="1"/>
    <col min="5118" max="5118" width="11.42578125" style="4"/>
    <col min="5119" max="5119" width="17.28515625" style="4" customWidth="1"/>
    <col min="5120" max="5347" width="11.42578125" style="4"/>
    <col min="5348" max="5348" width="28" style="4" customWidth="1"/>
    <col min="5349" max="5353" width="10.5703125" style="4" customWidth="1"/>
    <col min="5354" max="5354" width="12.5703125" style="4" customWidth="1"/>
    <col min="5355" max="5360" width="11.42578125" style="4"/>
    <col min="5361" max="5361" width="1" style="4" customWidth="1"/>
    <col min="5362" max="5362" width="19.42578125" style="4" customWidth="1"/>
    <col min="5363" max="5363" width="19.28515625" style="4" customWidth="1"/>
    <col min="5364" max="5370" width="11.28515625" style="4" customWidth="1"/>
    <col min="5371" max="5371" width="12.7109375" style="4" customWidth="1"/>
    <col min="5372" max="5372" width="1.42578125" style="4" customWidth="1"/>
    <col min="5373" max="5373" width="6.85546875" style="4" customWidth="1"/>
    <col min="5374" max="5374" width="11.42578125" style="4"/>
    <col min="5375" max="5375" width="17.28515625" style="4" customWidth="1"/>
    <col min="5376" max="5603" width="11.42578125" style="4"/>
    <col min="5604" max="5604" width="28" style="4" customWidth="1"/>
    <col min="5605" max="5609" width="10.5703125" style="4" customWidth="1"/>
    <col min="5610" max="5610" width="12.5703125" style="4" customWidth="1"/>
    <col min="5611" max="5616" width="11.42578125" style="4"/>
    <col min="5617" max="5617" width="1" style="4" customWidth="1"/>
    <col min="5618" max="5618" width="19.42578125" style="4" customWidth="1"/>
    <col min="5619" max="5619" width="19.28515625" style="4" customWidth="1"/>
    <col min="5620" max="5626" width="11.28515625" style="4" customWidth="1"/>
    <col min="5627" max="5627" width="12.7109375" style="4" customWidth="1"/>
    <col min="5628" max="5628" width="1.42578125" style="4" customWidth="1"/>
    <col min="5629" max="5629" width="6.85546875" style="4" customWidth="1"/>
    <col min="5630" max="5630" width="11.42578125" style="4"/>
    <col min="5631" max="5631" width="17.28515625" style="4" customWidth="1"/>
    <col min="5632" max="5859" width="11.42578125" style="4"/>
    <col min="5860" max="5860" width="28" style="4" customWidth="1"/>
    <col min="5861" max="5865" width="10.5703125" style="4" customWidth="1"/>
    <col min="5866" max="5866" width="12.5703125" style="4" customWidth="1"/>
    <col min="5867" max="5872" width="11.42578125" style="4"/>
    <col min="5873" max="5873" width="1" style="4" customWidth="1"/>
    <col min="5874" max="5874" width="19.42578125" style="4" customWidth="1"/>
    <col min="5875" max="5875" width="19.28515625" style="4" customWidth="1"/>
    <col min="5876" max="5882" width="11.28515625" style="4" customWidth="1"/>
    <col min="5883" max="5883" width="12.7109375" style="4" customWidth="1"/>
    <col min="5884" max="5884" width="1.42578125" style="4" customWidth="1"/>
    <col min="5885" max="5885" width="6.85546875" style="4" customWidth="1"/>
    <col min="5886" max="5886" width="11.42578125" style="4"/>
    <col min="5887" max="5887" width="17.28515625" style="4" customWidth="1"/>
    <col min="5888" max="6115" width="11.42578125" style="4"/>
    <col min="6116" max="6116" width="28" style="4" customWidth="1"/>
    <col min="6117" max="6121" width="10.5703125" style="4" customWidth="1"/>
    <col min="6122" max="6122" width="12.5703125" style="4" customWidth="1"/>
    <col min="6123" max="6128" width="11.42578125" style="4"/>
    <col min="6129" max="6129" width="1" style="4" customWidth="1"/>
    <col min="6130" max="6130" width="19.42578125" style="4" customWidth="1"/>
    <col min="6131" max="6131" width="19.28515625" style="4" customWidth="1"/>
    <col min="6132" max="6138" width="11.28515625" style="4" customWidth="1"/>
    <col min="6139" max="6139" width="12.7109375" style="4" customWidth="1"/>
    <col min="6140" max="6140" width="1.42578125" style="4" customWidth="1"/>
    <col min="6141" max="6141" width="6.85546875" style="4" customWidth="1"/>
    <col min="6142" max="6142" width="11.42578125" style="4"/>
    <col min="6143" max="6143" width="17.28515625" style="4" customWidth="1"/>
    <col min="6144" max="6371" width="11.42578125" style="4"/>
    <col min="6372" max="6372" width="28" style="4" customWidth="1"/>
    <col min="6373" max="6377" width="10.5703125" style="4" customWidth="1"/>
    <col min="6378" max="6378" width="12.5703125" style="4" customWidth="1"/>
    <col min="6379" max="6384" width="11.42578125" style="4"/>
    <col min="6385" max="6385" width="1" style="4" customWidth="1"/>
    <col min="6386" max="6386" width="19.42578125" style="4" customWidth="1"/>
    <col min="6387" max="6387" width="19.28515625" style="4" customWidth="1"/>
    <col min="6388" max="6394" width="11.28515625" style="4" customWidth="1"/>
    <col min="6395" max="6395" width="12.7109375" style="4" customWidth="1"/>
    <col min="6396" max="6396" width="1.42578125" style="4" customWidth="1"/>
    <col min="6397" max="6397" width="6.85546875" style="4" customWidth="1"/>
    <col min="6398" max="6398" width="11.42578125" style="4"/>
    <col min="6399" max="6399" width="17.28515625" style="4" customWidth="1"/>
    <col min="6400" max="6627" width="11.42578125" style="4"/>
    <col min="6628" max="6628" width="28" style="4" customWidth="1"/>
    <col min="6629" max="6633" width="10.5703125" style="4" customWidth="1"/>
    <col min="6634" max="6634" width="12.5703125" style="4" customWidth="1"/>
    <col min="6635" max="6640" width="11.42578125" style="4"/>
    <col min="6641" max="6641" width="1" style="4" customWidth="1"/>
    <col min="6642" max="6642" width="19.42578125" style="4" customWidth="1"/>
    <col min="6643" max="6643" width="19.28515625" style="4" customWidth="1"/>
    <col min="6644" max="6650" width="11.28515625" style="4" customWidth="1"/>
    <col min="6651" max="6651" width="12.7109375" style="4" customWidth="1"/>
    <col min="6652" max="6652" width="1.42578125" style="4" customWidth="1"/>
    <col min="6653" max="6653" width="6.85546875" style="4" customWidth="1"/>
    <col min="6654" max="6654" width="11.42578125" style="4"/>
    <col min="6655" max="6655" width="17.28515625" style="4" customWidth="1"/>
    <col min="6656" max="6883" width="11.42578125" style="4"/>
    <col min="6884" max="6884" width="28" style="4" customWidth="1"/>
    <col min="6885" max="6889" width="10.5703125" style="4" customWidth="1"/>
    <col min="6890" max="6890" width="12.5703125" style="4" customWidth="1"/>
    <col min="6891" max="6896" width="11.42578125" style="4"/>
    <col min="6897" max="6897" width="1" style="4" customWidth="1"/>
    <col min="6898" max="6898" width="19.42578125" style="4" customWidth="1"/>
    <col min="6899" max="6899" width="19.28515625" style="4" customWidth="1"/>
    <col min="6900" max="6906" width="11.28515625" style="4" customWidth="1"/>
    <col min="6907" max="6907" width="12.7109375" style="4" customWidth="1"/>
    <col min="6908" max="6908" width="1.42578125" style="4" customWidth="1"/>
    <col min="6909" max="6909" width="6.85546875" style="4" customWidth="1"/>
    <col min="6910" max="6910" width="11.42578125" style="4"/>
    <col min="6911" max="6911" width="17.28515625" style="4" customWidth="1"/>
    <col min="6912" max="7139" width="11.42578125" style="4"/>
    <col min="7140" max="7140" width="28" style="4" customWidth="1"/>
    <col min="7141" max="7145" width="10.5703125" style="4" customWidth="1"/>
    <col min="7146" max="7146" width="12.5703125" style="4" customWidth="1"/>
    <col min="7147" max="7152" width="11.42578125" style="4"/>
    <col min="7153" max="7153" width="1" style="4" customWidth="1"/>
    <col min="7154" max="7154" width="19.42578125" style="4" customWidth="1"/>
    <col min="7155" max="7155" width="19.28515625" style="4" customWidth="1"/>
    <col min="7156" max="7162" width="11.28515625" style="4" customWidth="1"/>
    <col min="7163" max="7163" width="12.7109375" style="4" customWidth="1"/>
    <col min="7164" max="7164" width="1.42578125" style="4" customWidth="1"/>
    <col min="7165" max="7165" width="6.85546875" style="4" customWidth="1"/>
    <col min="7166" max="7166" width="11.42578125" style="4"/>
    <col min="7167" max="7167" width="17.28515625" style="4" customWidth="1"/>
    <col min="7168" max="7395" width="11.42578125" style="4"/>
    <col min="7396" max="7396" width="28" style="4" customWidth="1"/>
    <col min="7397" max="7401" width="10.5703125" style="4" customWidth="1"/>
    <col min="7402" max="7402" width="12.5703125" style="4" customWidth="1"/>
    <col min="7403" max="7408" width="11.42578125" style="4"/>
    <col min="7409" max="7409" width="1" style="4" customWidth="1"/>
    <col min="7410" max="7410" width="19.42578125" style="4" customWidth="1"/>
    <col min="7411" max="7411" width="19.28515625" style="4" customWidth="1"/>
    <col min="7412" max="7418" width="11.28515625" style="4" customWidth="1"/>
    <col min="7419" max="7419" width="12.7109375" style="4" customWidth="1"/>
    <col min="7420" max="7420" width="1.42578125" style="4" customWidth="1"/>
    <col min="7421" max="7421" width="6.85546875" style="4" customWidth="1"/>
    <col min="7422" max="7422" width="11.42578125" style="4"/>
    <col min="7423" max="7423" width="17.28515625" style="4" customWidth="1"/>
    <col min="7424" max="7651" width="11.42578125" style="4"/>
    <col min="7652" max="7652" width="28" style="4" customWidth="1"/>
    <col min="7653" max="7657" width="10.5703125" style="4" customWidth="1"/>
    <col min="7658" max="7658" width="12.5703125" style="4" customWidth="1"/>
    <col min="7659" max="7664" width="11.42578125" style="4"/>
    <col min="7665" max="7665" width="1" style="4" customWidth="1"/>
    <col min="7666" max="7666" width="19.42578125" style="4" customWidth="1"/>
    <col min="7667" max="7667" width="19.28515625" style="4" customWidth="1"/>
    <col min="7668" max="7674" width="11.28515625" style="4" customWidth="1"/>
    <col min="7675" max="7675" width="12.7109375" style="4" customWidth="1"/>
    <col min="7676" max="7676" width="1.42578125" style="4" customWidth="1"/>
    <col min="7677" max="7677" width="6.85546875" style="4" customWidth="1"/>
    <col min="7678" max="7678" width="11.42578125" style="4"/>
    <col min="7679" max="7679" width="17.28515625" style="4" customWidth="1"/>
    <col min="7680" max="7907" width="11.42578125" style="4"/>
    <col min="7908" max="7908" width="28" style="4" customWidth="1"/>
    <col min="7909" max="7913" width="10.5703125" style="4" customWidth="1"/>
    <col min="7914" max="7914" width="12.5703125" style="4" customWidth="1"/>
    <col min="7915" max="7920" width="11.42578125" style="4"/>
    <col min="7921" max="7921" width="1" style="4" customWidth="1"/>
    <col min="7922" max="7922" width="19.42578125" style="4" customWidth="1"/>
    <col min="7923" max="7923" width="19.28515625" style="4" customWidth="1"/>
    <col min="7924" max="7930" width="11.28515625" style="4" customWidth="1"/>
    <col min="7931" max="7931" width="12.7109375" style="4" customWidth="1"/>
    <col min="7932" max="7932" width="1.42578125" style="4" customWidth="1"/>
    <col min="7933" max="7933" width="6.85546875" style="4" customWidth="1"/>
    <col min="7934" max="7934" width="11.42578125" style="4"/>
    <col min="7935" max="7935" width="17.28515625" style="4" customWidth="1"/>
    <col min="7936" max="8163" width="11.42578125" style="4"/>
    <col min="8164" max="8164" width="28" style="4" customWidth="1"/>
    <col min="8165" max="8169" width="10.5703125" style="4" customWidth="1"/>
    <col min="8170" max="8170" width="12.5703125" style="4" customWidth="1"/>
    <col min="8171" max="8176" width="11.42578125" style="4"/>
    <col min="8177" max="8177" width="1" style="4" customWidth="1"/>
    <col min="8178" max="8178" width="19.42578125" style="4" customWidth="1"/>
    <col min="8179" max="8179" width="19.28515625" style="4" customWidth="1"/>
    <col min="8180" max="8186" width="11.28515625" style="4" customWidth="1"/>
    <col min="8187" max="8187" width="12.7109375" style="4" customWidth="1"/>
    <col min="8188" max="8188" width="1.42578125" style="4" customWidth="1"/>
    <col min="8189" max="8189" width="6.85546875" style="4" customWidth="1"/>
    <col min="8190" max="8190" width="11.42578125" style="4"/>
    <col min="8191" max="8191" width="17.28515625" style="4" customWidth="1"/>
    <col min="8192" max="8419" width="11.42578125" style="4"/>
    <col min="8420" max="8420" width="28" style="4" customWidth="1"/>
    <col min="8421" max="8425" width="10.5703125" style="4" customWidth="1"/>
    <col min="8426" max="8426" width="12.5703125" style="4" customWidth="1"/>
    <col min="8427" max="8432" width="11.42578125" style="4"/>
    <col min="8433" max="8433" width="1" style="4" customWidth="1"/>
    <col min="8434" max="8434" width="19.42578125" style="4" customWidth="1"/>
    <col min="8435" max="8435" width="19.28515625" style="4" customWidth="1"/>
    <col min="8436" max="8442" width="11.28515625" style="4" customWidth="1"/>
    <col min="8443" max="8443" width="12.7109375" style="4" customWidth="1"/>
    <col min="8444" max="8444" width="1.42578125" style="4" customWidth="1"/>
    <col min="8445" max="8445" width="6.85546875" style="4" customWidth="1"/>
    <col min="8446" max="8446" width="11.42578125" style="4"/>
    <col min="8447" max="8447" width="17.28515625" style="4" customWidth="1"/>
    <col min="8448" max="8675" width="11.42578125" style="4"/>
    <col min="8676" max="8676" width="28" style="4" customWidth="1"/>
    <col min="8677" max="8681" width="10.5703125" style="4" customWidth="1"/>
    <col min="8682" max="8682" width="12.5703125" style="4" customWidth="1"/>
    <col min="8683" max="8688" width="11.42578125" style="4"/>
    <col min="8689" max="8689" width="1" style="4" customWidth="1"/>
    <col min="8690" max="8690" width="19.42578125" style="4" customWidth="1"/>
    <col min="8691" max="8691" width="19.28515625" style="4" customWidth="1"/>
    <col min="8692" max="8698" width="11.28515625" style="4" customWidth="1"/>
    <col min="8699" max="8699" width="12.7109375" style="4" customWidth="1"/>
    <col min="8700" max="8700" width="1.42578125" style="4" customWidth="1"/>
    <col min="8701" max="8701" width="6.85546875" style="4" customWidth="1"/>
    <col min="8702" max="8702" width="11.42578125" style="4"/>
    <col min="8703" max="8703" width="17.28515625" style="4" customWidth="1"/>
    <col min="8704" max="8931" width="11.42578125" style="4"/>
    <col min="8932" max="8932" width="28" style="4" customWidth="1"/>
    <col min="8933" max="8937" width="10.5703125" style="4" customWidth="1"/>
    <col min="8938" max="8938" width="12.5703125" style="4" customWidth="1"/>
    <col min="8939" max="8944" width="11.42578125" style="4"/>
    <col min="8945" max="8945" width="1" style="4" customWidth="1"/>
    <col min="8946" max="8946" width="19.42578125" style="4" customWidth="1"/>
    <col min="8947" max="8947" width="19.28515625" style="4" customWidth="1"/>
    <col min="8948" max="8954" width="11.28515625" style="4" customWidth="1"/>
    <col min="8955" max="8955" width="12.7109375" style="4" customWidth="1"/>
    <col min="8956" max="8956" width="1.42578125" style="4" customWidth="1"/>
    <col min="8957" max="8957" width="6.85546875" style="4" customWidth="1"/>
    <col min="8958" max="8958" width="11.42578125" style="4"/>
    <col min="8959" max="8959" width="17.28515625" style="4" customWidth="1"/>
    <col min="8960" max="9187" width="11.42578125" style="4"/>
    <col min="9188" max="9188" width="28" style="4" customWidth="1"/>
    <col min="9189" max="9193" width="10.5703125" style="4" customWidth="1"/>
    <col min="9194" max="9194" width="12.5703125" style="4" customWidth="1"/>
    <col min="9195" max="9200" width="11.42578125" style="4"/>
    <col min="9201" max="9201" width="1" style="4" customWidth="1"/>
    <col min="9202" max="9202" width="19.42578125" style="4" customWidth="1"/>
    <col min="9203" max="9203" width="19.28515625" style="4" customWidth="1"/>
    <col min="9204" max="9210" width="11.28515625" style="4" customWidth="1"/>
    <col min="9211" max="9211" width="12.7109375" style="4" customWidth="1"/>
    <col min="9212" max="9212" width="1.42578125" style="4" customWidth="1"/>
    <col min="9213" max="9213" width="6.85546875" style="4" customWidth="1"/>
    <col min="9214" max="9214" width="11.42578125" style="4"/>
    <col min="9215" max="9215" width="17.28515625" style="4" customWidth="1"/>
    <col min="9216" max="9443" width="11.42578125" style="4"/>
    <col min="9444" max="9444" width="28" style="4" customWidth="1"/>
    <col min="9445" max="9449" width="10.5703125" style="4" customWidth="1"/>
    <col min="9450" max="9450" width="12.5703125" style="4" customWidth="1"/>
    <col min="9451" max="9456" width="11.42578125" style="4"/>
    <col min="9457" max="9457" width="1" style="4" customWidth="1"/>
    <col min="9458" max="9458" width="19.42578125" style="4" customWidth="1"/>
    <col min="9459" max="9459" width="19.28515625" style="4" customWidth="1"/>
    <col min="9460" max="9466" width="11.28515625" style="4" customWidth="1"/>
    <col min="9467" max="9467" width="12.7109375" style="4" customWidth="1"/>
    <col min="9468" max="9468" width="1.42578125" style="4" customWidth="1"/>
    <col min="9469" max="9469" width="6.85546875" style="4" customWidth="1"/>
    <col min="9470" max="9470" width="11.42578125" style="4"/>
    <col min="9471" max="9471" width="17.28515625" style="4" customWidth="1"/>
    <col min="9472" max="9699" width="11.42578125" style="4"/>
    <col min="9700" max="9700" width="28" style="4" customWidth="1"/>
    <col min="9701" max="9705" width="10.5703125" style="4" customWidth="1"/>
    <col min="9706" max="9706" width="12.5703125" style="4" customWidth="1"/>
    <col min="9707" max="9712" width="11.42578125" style="4"/>
    <col min="9713" max="9713" width="1" style="4" customWidth="1"/>
    <col min="9714" max="9714" width="19.42578125" style="4" customWidth="1"/>
    <col min="9715" max="9715" width="19.28515625" style="4" customWidth="1"/>
    <col min="9716" max="9722" width="11.28515625" style="4" customWidth="1"/>
    <col min="9723" max="9723" width="12.7109375" style="4" customWidth="1"/>
    <col min="9724" max="9724" width="1.42578125" style="4" customWidth="1"/>
    <col min="9725" max="9725" width="6.85546875" style="4" customWidth="1"/>
    <col min="9726" max="9726" width="11.42578125" style="4"/>
    <col min="9727" max="9727" width="17.28515625" style="4" customWidth="1"/>
    <col min="9728" max="9955" width="11.42578125" style="4"/>
    <col min="9956" max="9956" width="28" style="4" customWidth="1"/>
    <col min="9957" max="9961" width="10.5703125" style="4" customWidth="1"/>
    <col min="9962" max="9962" width="12.5703125" style="4" customWidth="1"/>
    <col min="9963" max="9968" width="11.42578125" style="4"/>
    <col min="9969" max="9969" width="1" style="4" customWidth="1"/>
    <col min="9970" max="9970" width="19.42578125" style="4" customWidth="1"/>
    <col min="9971" max="9971" width="19.28515625" style="4" customWidth="1"/>
    <col min="9972" max="9978" width="11.28515625" style="4" customWidth="1"/>
    <col min="9979" max="9979" width="12.7109375" style="4" customWidth="1"/>
    <col min="9980" max="9980" width="1.42578125" style="4" customWidth="1"/>
    <col min="9981" max="9981" width="6.85546875" style="4" customWidth="1"/>
    <col min="9982" max="9982" width="11.42578125" style="4"/>
    <col min="9983" max="9983" width="17.28515625" style="4" customWidth="1"/>
    <col min="9984" max="10211" width="11.42578125" style="4"/>
    <col min="10212" max="10212" width="28" style="4" customWidth="1"/>
    <col min="10213" max="10217" width="10.5703125" style="4" customWidth="1"/>
    <col min="10218" max="10218" width="12.5703125" style="4" customWidth="1"/>
    <col min="10219" max="10224" width="11.42578125" style="4"/>
    <col min="10225" max="10225" width="1" style="4" customWidth="1"/>
    <col min="10226" max="10226" width="19.42578125" style="4" customWidth="1"/>
    <col min="10227" max="10227" width="19.28515625" style="4" customWidth="1"/>
    <col min="10228" max="10234" width="11.28515625" style="4" customWidth="1"/>
    <col min="10235" max="10235" width="12.7109375" style="4" customWidth="1"/>
    <col min="10236" max="10236" width="1.42578125" style="4" customWidth="1"/>
    <col min="10237" max="10237" width="6.85546875" style="4" customWidth="1"/>
    <col min="10238" max="10238" width="11.42578125" style="4"/>
    <col min="10239" max="10239" width="17.28515625" style="4" customWidth="1"/>
    <col min="10240" max="10467" width="11.42578125" style="4"/>
    <col min="10468" max="10468" width="28" style="4" customWidth="1"/>
    <col min="10469" max="10473" width="10.5703125" style="4" customWidth="1"/>
    <col min="10474" max="10474" width="12.5703125" style="4" customWidth="1"/>
    <col min="10475" max="10480" width="11.42578125" style="4"/>
    <col min="10481" max="10481" width="1" style="4" customWidth="1"/>
    <col min="10482" max="10482" width="19.42578125" style="4" customWidth="1"/>
    <col min="10483" max="10483" width="19.28515625" style="4" customWidth="1"/>
    <col min="10484" max="10490" width="11.28515625" style="4" customWidth="1"/>
    <col min="10491" max="10491" width="12.7109375" style="4" customWidth="1"/>
    <col min="10492" max="10492" width="1.42578125" style="4" customWidth="1"/>
    <col min="10493" max="10493" width="6.85546875" style="4" customWidth="1"/>
    <col min="10494" max="10494" width="11.42578125" style="4"/>
    <col min="10495" max="10495" width="17.28515625" style="4" customWidth="1"/>
    <col min="10496" max="10723" width="11.42578125" style="4"/>
    <col min="10724" max="10724" width="28" style="4" customWidth="1"/>
    <col min="10725" max="10729" width="10.5703125" style="4" customWidth="1"/>
    <col min="10730" max="10730" width="12.5703125" style="4" customWidth="1"/>
    <col min="10731" max="10736" width="11.42578125" style="4"/>
    <col min="10737" max="10737" width="1" style="4" customWidth="1"/>
    <col min="10738" max="10738" width="19.42578125" style="4" customWidth="1"/>
    <col min="10739" max="10739" width="19.28515625" style="4" customWidth="1"/>
    <col min="10740" max="10746" width="11.28515625" style="4" customWidth="1"/>
    <col min="10747" max="10747" width="12.7109375" style="4" customWidth="1"/>
    <col min="10748" max="10748" width="1.42578125" style="4" customWidth="1"/>
    <col min="10749" max="10749" width="6.85546875" style="4" customWidth="1"/>
    <col min="10750" max="10750" width="11.42578125" style="4"/>
    <col min="10751" max="10751" width="17.28515625" style="4" customWidth="1"/>
    <col min="10752" max="10979" width="11.42578125" style="4"/>
    <col min="10980" max="10980" width="28" style="4" customWidth="1"/>
    <col min="10981" max="10985" width="10.5703125" style="4" customWidth="1"/>
    <col min="10986" max="10986" width="12.5703125" style="4" customWidth="1"/>
    <col min="10987" max="10992" width="11.42578125" style="4"/>
    <col min="10993" max="10993" width="1" style="4" customWidth="1"/>
    <col min="10994" max="10994" width="19.42578125" style="4" customWidth="1"/>
    <col min="10995" max="10995" width="19.28515625" style="4" customWidth="1"/>
    <col min="10996" max="11002" width="11.28515625" style="4" customWidth="1"/>
    <col min="11003" max="11003" width="12.7109375" style="4" customWidth="1"/>
    <col min="11004" max="11004" width="1.42578125" style="4" customWidth="1"/>
    <col min="11005" max="11005" width="6.85546875" style="4" customWidth="1"/>
    <col min="11006" max="11006" width="11.42578125" style="4"/>
    <col min="11007" max="11007" width="17.28515625" style="4" customWidth="1"/>
    <col min="11008" max="11235" width="11.42578125" style="4"/>
    <col min="11236" max="11236" width="28" style="4" customWidth="1"/>
    <col min="11237" max="11241" width="10.5703125" style="4" customWidth="1"/>
    <col min="11242" max="11242" width="12.5703125" style="4" customWidth="1"/>
    <col min="11243" max="11248" width="11.42578125" style="4"/>
    <col min="11249" max="11249" width="1" style="4" customWidth="1"/>
    <col min="11250" max="11250" width="19.42578125" style="4" customWidth="1"/>
    <col min="11251" max="11251" width="19.28515625" style="4" customWidth="1"/>
    <col min="11252" max="11258" width="11.28515625" style="4" customWidth="1"/>
    <col min="11259" max="11259" width="12.7109375" style="4" customWidth="1"/>
    <col min="11260" max="11260" width="1.42578125" style="4" customWidth="1"/>
    <col min="11261" max="11261" width="6.85546875" style="4" customWidth="1"/>
    <col min="11262" max="11262" width="11.42578125" style="4"/>
    <col min="11263" max="11263" width="17.28515625" style="4" customWidth="1"/>
    <col min="11264" max="11491" width="11.42578125" style="4"/>
    <col min="11492" max="11492" width="28" style="4" customWidth="1"/>
    <col min="11493" max="11497" width="10.5703125" style="4" customWidth="1"/>
    <col min="11498" max="11498" width="12.5703125" style="4" customWidth="1"/>
    <col min="11499" max="11504" width="11.42578125" style="4"/>
    <col min="11505" max="11505" width="1" style="4" customWidth="1"/>
    <col min="11506" max="11506" width="19.42578125" style="4" customWidth="1"/>
    <col min="11507" max="11507" width="19.28515625" style="4" customWidth="1"/>
    <col min="11508" max="11514" width="11.28515625" style="4" customWidth="1"/>
    <col min="11515" max="11515" width="12.7109375" style="4" customWidth="1"/>
    <col min="11516" max="11516" width="1.42578125" style="4" customWidth="1"/>
    <col min="11517" max="11517" width="6.85546875" style="4" customWidth="1"/>
    <col min="11518" max="11518" width="11.42578125" style="4"/>
    <col min="11519" max="11519" width="17.28515625" style="4" customWidth="1"/>
    <col min="11520" max="11747" width="11.42578125" style="4"/>
    <col min="11748" max="11748" width="28" style="4" customWidth="1"/>
    <col min="11749" max="11753" width="10.5703125" style="4" customWidth="1"/>
    <col min="11754" max="11754" width="12.5703125" style="4" customWidth="1"/>
    <col min="11755" max="11760" width="11.42578125" style="4"/>
    <col min="11761" max="11761" width="1" style="4" customWidth="1"/>
    <col min="11762" max="11762" width="19.42578125" style="4" customWidth="1"/>
    <col min="11763" max="11763" width="19.28515625" style="4" customWidth="1"/>
    <col min="11764" max="11770" width="11.28515625" style="4" customWidth="1"/>
    <col min="11771" max="11771" width="12.7109375" style="4" customWidth="1"/>
    <col min="11772" max="11772" width="1.42578125" style="4" customWidth="1"/>
    <col min="11773" max="11773" width="6.85546875" style="4" customWidth="1"/>
    <col min="11774" max="11774" width="11.42578125" style="4"/>
    <col min="11775" max="11775" width="17.28515625" style="4" customWidth="1"/>
    <col min="11776" max="12003" width="11.42578125" style="4"/>
    <col min="12004" max="12004" width="28" style="4" customWidth="1"/>
    <col min="12005" max="12009" width="10.5703125" style="4" customWidth="1"/>
    <col min="12010" max="12010" width="12.5703125" style="4" customWidth="1"/>
    <col min="12011" max="12016" width="11.42578125" style="4"/>
    <col min="12017" max="12017" width="1" style="4" customWidth="1"/>
    <col min="12018" max="12018" width="19.42578125" style="4" customWidth="1"/>
    <col min="12019" max="12019" width="19.28515625" style="4" customWidth="1"/>
    <col min="12020" max="12026" width="11.28515625" style="4" customWidth="1"/>
    <col min="12027" max="12027" width="12.7109375" style="4" customWidth="1"/>
    <col min="12028" max="12028" width="1.42578125" style="4" customWidth="1"/>
    <col min="12029" max="12029" width="6.85546875" style="4" customWidth="1"/>
    <col min="12030" max="12030" width="11.42578125" style="4"/>
    <col min="12031" max="12031" width="17.28515625" style="4" customWidth="1"/>
    <col min="12032" max="12259" width="11.42578125" style="4"/>
    <col min="12260" max="12260" width="28" style="4" customWidth="1"/>
    <col min="12261" max="12265" width="10.5703125" style="4" customWidth="1"/>
    <col min="12266" max="12266" width="12.5703125" style="4" customWidth="1"/>
    <col min="12267" max="12272" width="11.42578125" style="4"/>
    <col min="12273" max="12273" width="1" style="4" customWidth="1"/>
    <col min="12274" max="12274" width="19.42578125" style="4" customWidth="1"/>
    <col min="12275" max="12275" width="19.28515625" style="4" customWidth="1"/>
    <col min="12276" max="12282" width="11.28515625" style="4" customWidth="1"/>
    <col min="12283" max="12283" width="12.7109375" style="4" customWidth="1"/>
    <col min="12284" max="12284" width="1.42578125" style="4" customWidth="1"/>
    <col min="12285" max="12285" width="6.85546875" style="4" customWidth="1"/>
    <col min="12286" max="12286" width="11.42578125" style="4"/>
    <col min="12287" max="12287" width="17.28515625" style="4" customWidth="1"/>
    <col min="12288" max="12515" width="11.42578125" style="4"/>
    <col min="12516" max="12516" width="28" style="4" customWidth="1"/>
    <col min="12517" max="12521" width="10.5703125" style="4" customWidth="1"/>
    <col min="12522" max="12522" width="12.5703125" style="4" customWidth="1"/>
    <col min="12523" max="12528" width="11.42578125" style="4"/>
    <col min="12529" max="12529" width="1" style="4" customWidth="1"/>
    <col min="12530" max="12530" width="19.42578125" style="4" customWidth="1"/>
    <col min="12531" max="12531" width="19.28515625" style="4" customWidth="1"/>
    <col min="12532" max="12538" width="11.28515625" style="4" customWidth="1"/>
    <col min="12539" max="12539" width="12.7109375" style="4" customWidth="1"/>
    <col min="12540" max="12540" width="1.42578125" style="4" customWidth="1"/>
    <col min="12541" max="12541" width="6.85546875" style="4" customWidth="1"/>
    <col min="12542" max="12542" width="11.42578125" style="4"/>
    <col min="12543" max="12543" width="17.28515625" style="4" customWidth="1"/>
    <col min="12544" max="12771" width="11.42578125" style="4"/>
    <col min="12772" max="12772" width="28" style="4" customWidth="1"/>
    <col min="12773" max="12777" width="10.5703125" style="4" customWidth="1"/>
    <col min="12778" max="12778" width="12.5703125" style="4" customWidth="1"/>
    <col min="12779" max="12784" width="11.42578125" style="4"/>
    <col min="12785" max="12785" width="1" style="4" customWidth="1"/>
    <col min="12786" max="12786" width="19.42578125" style="4" customWidth="1"/>
    <col min="12787" max="12787" width="19.28515625" style="4" customWidth="1"/>
    <col min="12788" max="12794" width="11.28515625" style="4" customWidth="1"/>
    <col min="12795" max="12795" width="12.7109375" style="4" customWidth="1"/>
    <col min="12796" max="12796" width="1.42578125" style="4" customWidth="1"/>
    <col min="12797" max="12797" width="6.85546875" style="4" customWidth="1"/>
    <col min="12798" max="12798" width="11.42578125" style="4"/>
    <col min="12799" max="12799" width="17.28515625" style="4" customWidth="1"/>
    <col min="12800" max="13027" width="11.42578125" style="4"/>
    <col min="13028" max="13028" width="28" style="4" customWidth="1"/>
    <col min="13029" max="13033" width="10.5703125" style="4" customWidth="1"/>
    <col min="13034" max="13034" width="12.5703125" style="4" customWidth="1"/>
    <col min="13035" max="13040" width="11.42578125" style="4"/>
    <col min="13041" max="13041" width="1" style="4" customWidth="1"/>
    <col min="13042" max="13042" width="19.42578125" style="4" customWidth="1"/>
    <col min="13043" max="13043" width="19.28515625" style="4" customWidth="1"/>
    <col min="13044" max="13050" width="11.28515625" style="4" customWidth="1"/>
    <col min="13051" max="13051" width="12.7109375" style="4" customWidth="1"/>
    <col min="13052" max="13052" width="1.42578125" style="4" customWidth="1"/>
    <col min="13053" max="13053" width="6.85546875" style="4" customWidth="1"/>
    <col min="13054" max="13054" width="11.42578125" style="4"/>
    <col min="13055" max="13055" width="17.28515625" style="4" customWidth="1"/>
    <col min="13056" max="13283" width="11.42578125" style="4"/>
    <col min="13284" max="13284" width="28" style="4" customWidth="1"/>
    <col min="13285" max="13289" width="10.5703125" style="4" customWidth="1"/>
    <col min="13290" max="13290" width="12.5703125" style="4" customWidth="1"/>
    <col min="13291" max="13296" width="11.42578125" style="4"/>
    <col min="13297" max="13297" width="1" style="4" customWidth="1"/>
    <col min="13298" max="13298" width="19.42578125" style="4" customWidth="1"/>
    <col min="13299" max="13299" width="19.28515625" style="4" customWidth="1"/>
    <col min="13300" max="13306" width="11.28515625" style="4" customWidth="1"/>
    <col min="13307" max="13307" width="12.7109375" style="4" customWidth="1"/>
    <col min="13308" max="13308" width="1.42578125" style="4" customWidth="1"/>
    <col min="13309" max="13309" width="6.85546875" style="4" customWidth="1"/>
    <col min="13310" max="13310" width="11.42578125" style="4"/>
    <col min="13311" max="13311" width="17.28515625" style="4" customWidth="1"/>
    <col min="13312" max="13539" width="11.42578125" style="4"/>
    <col min="13540" max="13540" width="28" style="4" customWidth="1"/>
    <col min="13541" max="13545" width="10.5703125" style="4" customWidth="1"/>
    <col min="13546" max="13546" width="12.5703125" style="4" customWidth="1"/>
    <col min="13547" max="13552" width="11.42578125" style="4"/>
    <col min="13553" max="13553" width="1" style="4" customWidth="1"/>
    <col min="13554" max="13554" width="19.42578125" style="4" customWidth="1"/>
    <col min="13555" max="13555" width="19.28515625" style="4" customWidth="1"/>
    <col min="13556" max="13562" width="11.28515625" style="4" customWidth="1"/>
    <col min="13563" max="13563" width="12.7109375" style="4" customWidth="1"/>
    <col min="13564" max="13564" width="1.42578125" style="4" customWidth="1"/>
    <col min="13565" max="13565" width="6.85546875" style="4" customWidth="1"/>
    <col min="13566" max="13566" width="11.42578125" style="4"/>
    <col min="13567" max="13567" width="17.28515625" style="4" customWidth="1"/>
    <col min="13568" max="13795" width="11.42578125" style="4"/>
    <col min="13796" max="13796" width="28" style="4" customWidth="1"/>
    <col min="13797" max="13801" width="10.5703125" style="4" customWidth="1"/>
    <col min="13802" max="13802" width="12.5703125" style="4" customWidth="1"/>
    <col min="13803" max="13808" width="11.42578125" style="4"/>
    <col min="13809" max="13809" width="1" style="4" customWidth="1"/>
    <col min="13810" max="13810" width="19.42578125" style="4" customWidth="1"/>
    <col min="13811" max="13811" width="19.28515625" style="4" customWidth="1"/>
    <col min="13812" max="13818" width="11.28515625" style="4" customWidth="1"/>
    <col min="13819" max="13819" width="12.7109375" style="4" customWidth="1"/>
    <col min="13820" max="13820" width="1.42578125" style="4" customWidth="1"/>
    <col min="13821" max="13821" width="6.85546875" style="4" customWidth="1"/>
    <col min="13822" max="13822" width="11.42578125" style="4"/>
    <col min="13823" max="13823" width="17.28515625" style="4" customWidth="1"/>
    <col min="13824" max="14051" width="11.42578125" style="4"/>
    <col min="14052" max="14052" width="28" style="4" customWidth="1"/>
    <col min="14053" max="14057" width="10.5703125" style="4" customWidth="1"/>
    <col min="14058" max="14058" width="12.5703125" style="4" customWidth="1"/>
    <col min="14059" max="14064" width="11.42578125" style="4"/>
    <col min="14065" max="14065" width="1" style="4" customWidth="1"/>
    <col min="14066" max="14066" width="19.42578125" style="4" customWidth="1"/>
    <col min="14067" max="14067" width="19.28515625" style="4" customWidth="1"/>
    <col min="14068" max="14074" width="11.28515625" style="4" customWidth="1"/>
    <col min="14075" max="14075" width="12.7109375" style="4" customWidth="1"/>
    <col min="14076" max="14076" width="1.42578125" style="4" customWidth="1"/>
    <col min="14077" max="14077" width="6.85546875" style="4" customWidth="1"/>
    <col min="14078" max="14078" width="11.42578125" style="4"/>
    <col min="14079" max="14079" width="17.28515625" style="4" customWidth="1"/>
    <col min="14080" max="14307" width="11.42578125" style="4"/>
    <col min="14308" max="14308" width="28" style="4" customWidth="1"/>
    <col min="14309" max="14313" width="10.5703125" style="4" customWidth="1"/>
    <col min="14314" max="14314" width="12.5703125" style="4" customWidth="1"/>
    <col min="14315" max="14320" width="11.42578125" style="4"/>
    <col min="14321" max="14321" width="1" style="4" customWidth="1"/>
    <col min="14322" max="14322" width="19.42578125" style="4" customWidth="1"/>
    <col min="14323" max="14323" width="19.28515625" style="4" customWidth="1"/>
    <col min="14324" max="14330" width="11.28515625" style="4" customWidth="1"/>
    <col min="14331" max="14331" width="12.7109375" style="4" customWidth="1"/>
    <col min="14332" max="14332" width="1.42578125" style="4" customWidth="1"/>
    <col min="14333" max="14333" width="6.85546875" style="4" customWidth="1"/>
    <col min="14334" max="14334" width="11.42578125" style="4"/>
    <col min="14335" max="14335" width="17.28515625" style="4" customWidth="1"/>
    <col min="14336" max="14563" width="11.42578125" style="4"/>
    <col min="14564" max="14564" width="28" style="4" customWidth="1"/>
    <col min="14565" max="14569" width="10.5703125" style="4" customWidth="1"/>
    <col min="14570" max="14570" width="12.5703125" style="4" customWidth="1"/>
    <col min="14571" max="14576" width="11.42578125" style="4"/>
    <col min="14577" max="14577" width="1" style="4" customWidth="1"/>
    <col min="14578" max="14578" width="19.42578125" style="4" customWidth="1"/>
    <col min="14579" max="14579" width="19.28515625" style="4" customWidth="1"/>
    <col min="14580" max="14586" width="11.28515625" style="4" customWidth="1"/>
    <col min="14587" max="14587" width="12.7109375" style="4" customWidth="1"/>
    <col min="14588" max="14588" width="1.42578125" style="4" customWidth="1"/>
    <col min="14589" max="14589" width="6.85546875" style="4" customWidth="1"/>
    <col min="14590" max="14590" width="11.42578125" style="4"/>
    <col min="14591" max="14591" width="17.28515625" style="4" customWidth="1"/>
    <col min="14592" max="14819" width="11.42578125" style="4"/>
    <col min="14820" max="14820" width="28" style="4" customWidth="1"/>
    <col min="14821" max="14825" width="10.5703125" style="4" customWidth="1"/>
    <col min="14826" max="14826" width="12.5703125" style="4" customWidth="1"/>
    <col min="14827" max="14832" width="11.42578125" style="4"/>
    <col min="14833" max="14833" width="1" style="4" customWidth="1"/>
    <col min="14834" max="14834" width="19.42578125" style="4" customWidth="1"/>
    <col min="14835" max="14835" width="19.28515625" style="4" customWidth="1"/>
    <col min="14836" max="14842" width="11.28515625" style="4" customWidth="1"/>
    <col min="14843" max="14843" width="12.7109375" style="4" customWidth="1"/>
    <col min="14844" max="14844" width="1.42578125" style="4" customWidth="1"/>
    <col min="14845" max="14845" width="6.85546875" style="4" customWidth="1"/>
    <col min="14846" max="14846" width="11.42578125" style="4"/>
    <col min="14847" max="14847" width="17.28515625" style="4" customWidth="1"/>
    <col min="14848" max="15075" width="11.42578125" style="4"/>
    <col min="15076" max="15076" width="28" style="4" customWidth="1"/>
    <col min="15077" max="15081" width="10.5703125" style="4" customWidth="1"/>
    <col min="15082" max="15082" width="12.5703125" style="4" customWidth="1"/>
    <col min="15083" max="15088" width="11.42578125" style="4"/>
    <col min="15089" max="15089" width="1" style="4" customWidth="1"/>
    <col min="15090" max="15090" width="19.42578125" style="4" customWidth="1"/>
    <col min="15091" max="15091" width="19.28515625" style="4" customWidth="1"/>
    <col min="15092" max="15098" width="11.28515625" style="4" customWidth="1"/>
    <col min="15099" max="15099" width="12.7109375" style="4" customWidth="1"/>
    <col min="15100" max="15100" width="1.42578125" style="4" customWidth="1"/>
    <col min="15101" max="15101" width="6.85546875" style="4" customWidth="1"/>
    <col min="15102" max="15102" width="11.42578125" style="4"/>
    <col min="15103" max="15103" width="17.28515625" style="4" customWidth="1"/>
    <col min="15104" max="15331" width="11.42578125" style="4"/>
    <col min="15332" max="15332" width="28" style="4" customWidth="1"/>
    <col min="15333" max="15337" width="10.5703125" style="4" customWidth="1"/>
    <col min="15338" max="15338" width="12.5703125" style="4" customWidth="1"/>
    <col min="15339" max="15344" width="11.42578125" style="4"/>
    <col min="15345" max="15345" width="1" style="4" customWidth="1"/>
    <col min="15346" max="15346" width="19.42578125" style="4" customWidth="1"/>
    <col min="15347" max="15347" width="19.28515625" style="4" customWidth="1"/>
    <col min="15348" max="15354" width="11.28515625" style="4" customWidth="1"/>
    <col min="15355" max="15355" width="12.7109375" style="4" customWidth="1"/>
    <col min="15356" max="15356" width="1.42578125" style="4" customWidth="1"/>
    <col min="15357" max="15357" width="6.85546875" style="4" customWidth="1"/>
    <col min="15358" max="15358" width="11.42578125" style="4"/>
    <col min="15359" max="15359" width="17.28515625" style="4" customWidth="1"/>
    <col min="15360" max="15587" width="11.42578125" style="4"/>
    <col min="15588" max="15588" width="28" style="4" customWidth="1"/>
    <col min="15589" max="15593" width="10.5703125" style="4" customWidth="1"/>
    <col min="15594" max="15594" width="12.5703125" style="4" customWidth="1"/>
    <col min="15595" max="15600" width="11.42578125" style="4"/>
    <col min="15601" max="15601" width="1" style="4" customWidth="1"/>
    <col min="15602" max="15602" width="19.42578125" style="4" customWidth="1"/>
    <col min="15603" max="15603" width="19.28515625" style="4" customWidth="1"/>
    <col min="15604" max="15610" width="11.28515625" style="4" customWidth="1"/>
    <col min="15611" max="15611" width="12.7109375" style="4" customWidth="1"/>
    <col min="15612" max="15612" width="1.42578125" style="4" customWidth="1"/>
    <col min="15613" max="15613" width="6.85546875" style="4" customWidth="1"/>
    <col min="15614" max="15614" width="11.42578125" style="4"/>
    <col min="15615" max="15615" width="17.28515625" style="4" customWidth="1"/>
    <col min="15616" max="15843" width="11.42578125" style="4"/>
    <col min="15844" max="15844" width="28" style="4" customWidth="1"/>
    <col min="15845" max="15849" width="10.5703125" style="4" customWidth="1"/>
    <col min="15850" max="15850" width="12.5703125" style="4" customWidth="1"/>
    <col min="15851" max="15856" width="11.42578125" style="4"/>
    <col min="15857" max="15857" width="1" style="4" customWidth="1"/>
    <col min="15858" max="15858" width="19.42578125" style="4" customWidth="1"/>
    <col min="15859" max="15859" width="19.28515625" style="4" customWidth="1"/>
    <col min="15860" max="15866" width="11.28515625" style="4" customWidth="1"/>
    <col min="15867" max="15867" width="12.7109375" style="4" customWidth="1"/>
    <col min="15868" max="15868" width="1.42578125" style="4" customWidth="1"/>
    <col min="15869" max="15869" width="6.85546875" style="4" customWidth="1"/>
    <col min="15870" max="15870" width="11.42578125" style="4"/>
    <col min="15871" max="15871" width="17.28515625" style="4" customWidth="1"/>
    <col min="15872" max="16099" width="11.42578125" style="4"/>
    <col min="16100" max="16100" width="28" style="4" customWidth="1"/>
    <col min="16101" max="16105" width="10.5703125" style="4" customWidth="1"/>
    <col min="16106" max="16106" width="12.5703125" style="4" customWidth="1"/>
    <col min="16107" max="16112" width="11.42578125" style="4"/>
    <col min="16113" max="16113" width="1" style="4" customWidth="1"/>
    <col min="16114" max="16114" width="19.42578125" style="4" customWidth="1"/>
    <col min="16115" max="16115" width="19.28515625" style="4" customWidth="1"/>
    <col min="16116" max="16122" width="11.28515625" style="4" customWidth="1"/>
    <col min="16123" max="16123" width="12.7109375" style="4" customWidth="1"/>
    <col min="16124" max="16124" width="1.42578125" style="4" customWidth="1"/>
    <col min="16125" max="16125" width="6.85546875" style="4" customWidth="1"/>
    <col min="16126" max="16126" width="11.42578125" style="4"/>
    <col min="16127" max="16127" width="17.28515625" style="4" customWidth="1"/>
    <col min="16128" max="16355" width="11.42578125" style="4"/>
    <col min="16356" max="16356" width="28" style="4" customWidth="1"/>
    <col min="16357" max="16361" width="10.5703125" style="4" customWidth="1"/>
    <col min="16362" max="16362" width="12.5703125" style="4" customWidth="1"/>
    <col min="16363" max="16384" width="11.42578125" style="4"/>
  </cols>
  <sheetData>
    <row r="1" spans="1:240" s="2" customFormat="1" ht="15" customHeight="1">
      <c r="A1" s="564"/>
      <c r="B1" s="629" t="s">
        <v>201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9"/>
      <c r="Q1" s="8"/>
      <c r="R1" s="26" t="s">
        <v>16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s="2" customFormat="1" ht="15" customHeight="1">
      <c r="A2" s="565"/>
      <c r="B2" s="63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1"/>
      <c r="Q2" s="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s="2" customFormat="1" ht="15" customHeight="1" thickBot="1">
      <c r="A3" s="565"/>
      <c r="B3" s="63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1"/>
      <c r="Q3" s="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s="2" customFormat="1" ht="15" customHeight="1">
      <c r="A4" s="565"/>
      <c r="B4" s="631" t="s">
        <v>45</v>
      </c>
      <c r="C4" s="631"/>
      <c r="D4" s="631"/>
      <c r="E4" s="631"/>
      <c r="F4" s="631"/>
      <c r="G4" s="631"/>
      <c r="H4" s="631"/>
      <c r="I4" s="631"/>
      <c r="J4" s="631"/>
      <c r="K4" s="631" t="s">
        <v>237</v>
      </c>
      <c r="L4" s="631"/>
      <c r="M4" s="631"/>
      <c r="N4" s="631"/>
      <c r="O4" s="631"/>
      <c r="P4" s="631"/>
      <c r="Q4" s="9"/>
      <c r="R4" s="1"/>
      <c r="AE4" s="1"/>
      <c r="AF4" s="296">
        <v>1</v>
      </c>
      <c r="AG4" s="283">
        <v>2</v>
      </c>
      <c r="AH4" s="283">
        <v>3</v>
      </c>
      <c r="AI4" s="283">
        <v>4</v>
      </c>
      <c r="AJ4" s="283">
        <v>5</v>
      </c>
      <c r="AK4" s="284">
        <v>6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1:240" s="2" customFormat="1" ht="15" customHeight="1">
      <c r="A5" s="566"/>
      <c r="B5" s="632" t="s">
        <v>244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9"/>
      <c r="R5" s="1"/>
      <c r="AE5" s="1"/>
      <c r="AF5" s="285" t="s">
        <v>208</v>
      </c>
      <c r="AG5" s="282" t="s">
        <v>14</v>
      </c>
      <c r="AH5" s="282" t="s">
        <v>15</v>
      </c>
      <c r="AI5" s="279" t="s">
        <v>53</v>
      </c>
      <c r="AJ5" s="279"/>
      <c r="AK5" s="286" t="s">
        <v>76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40" s="2" customFormat="1" ht="15" customHeight="1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132"/>
      <c r="Q6" s="336" t="s">
        <v>82</v>
      </c>
      <c r="R6" s="1"/>
      <c r="AF6" s="285" t="s">
        <v>207</v>
      </c>
      <c r="AG6" s="282" t="s">
        <v>14</v>
      </c>
      <c r="AH6" s="282" t="s">
        <v>15</v>
      </c>
      <c r="AI6" s="279" t="s">
        <v>53</v>
      </c>
      <c r="AJ6" s="280"/>
      <c r="AK6" s="286" t="s">
        <v>76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s="2" customFormat="1" ht="15" customHeight="1">
      <c r="A7" s="133"/>
      <c r="B7" s="301"/>
      <c r="C7" s="301"/>
      <c r="D7" s="301"/>
      <c r="E7" s="301"/>
      <c r="F7" s="584" t="s">
        <v>1</v>
      </c>
      <c r="G7" s="584"/>
      <c r="H7" s="589" t="str">
        <f>IF('1. Encabezado'!T7="","",'1. Encabezado'!T7)</f>
        <v/>
      </c>
      <c r="I7" s="589"/>
      <c r="J7" s="589"/>
      <c r="K7" s="589"/>
      <c r="L7" s="589"/>
      <c r="M7" s="589"/>
      <c r="N7" s="589"/>
      <c r="O7" s="589"/>
      <c r="P7" s="134"/>
      <c r="Q7" s="337" t="s">
        <v>83</v>
      </c>
      <c r="R7" s="1"/>
      <c r="AF7" s="287" t="s">
        <v>206</v>
      </c>
      <c r="AG7" s="282" t="s">
        <v>14</v>
      </c>
      <c r="AH7" s="282" t="s">
        <v>15</v>
      </c>
      <c r="AI7" s="279" t="s">
        <v>53</v>
      </c>
      <c r="AJ7" s="281"/>
      <c r="AK7" s="288" t="s">
        <v>77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s="2" customFormat="1" ht="15" customHeight="1">
      <c r="A8" s="133"/>
      <c r="B8" s="301"/>
      <c r="C8" s="301"/>
      <c r="D8" s="301"/>
      <c r="E8" s="301"/>
      <c r="F8" s="301"/>
      <c r="G8" s="301"/>
      <c r="H8" s="301"/>
      <c r="I8" s="583" t="str">
        <f>IF(H7="",Q11,CONCATENATE(Q7," ",Q8," ",Q9," ", Q10))</f>
        <v>Pagina xx de xx</v>
      </c>
      <c r="J8" s="583"/>
      <c r="K8" s="583"/>
      <c r="L8" s="583"/>
      <c r="M8" s="583"/>
      <c r="N8" s="583"/>
      <c r="O8" s="583"/>
      <c r="P8" s="134"/>
      <c r="Q8" s="338" t="str">
        <f>IF(H7="","",4)</f>
        <v/>
      </c>
      <c r="AF8" s="203" t="s">
        <v>136</v>
      </c>
      <c r="AG8" s="282" t="s">
        <v>14</v>
      </c>
      <c r="AH8" s="282" t="s">
        <v>15</v>
      </c>
      <c r="AI8" s="279" t="s">
        <v>53</v>
      </c>
      <c r="AJ8" s="281"/>
      <c r="AK8" s="288" t="s">
        <v>77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40" s="2" customFormat="1" ht="15" customHeight="1">
      <c r="A9" s="133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134"/>
      <c r="Q9" s="339" t="s">
        <v>84</v>
      </c>
      <c r="AF9" s="285" t="s">
        <v>209</v>
      </c>
      <c r="AG9" s="282" t="s">
        <v>14</v>
      </c>
      <c r="AH9" s="282" t="s">
        <v>15</v>
      </c>
      <c r="AI9" s="279" t="s">
        <v>53</v>
      </c>
      <c r="AJ9" s="281"/>
      <c r="AK9" s="286" t="s">
        <v>76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0" s="3" customFormat="1" ht="15" customHeight="1" thickBot="1">
      <c r="A10" s="575" t="s">
        <v>196</v>
      </c>
      <c r="B10" s="576"/>
      <c r="C10" s="576"/>
      <c r="D10" s="576"/>
      <c r="E10" s="576"/>
      <c r="F10" s="27" t="s">
        <v>2</v>
      </c>
      <c r="G10" s="664">
        <f>' Nucleos'!G10</f>
        <v>1</v>
      </c>
      <c r="H10" s="664"/>
      <c r="I10" s="664" t="str">
        <f>' Nucleos'!I10</f>
        <v/>
      </c>
      <c r="J10" s="664"/>
      <c r="K10" s="664" t="str">
        <f>' Nucleos'!K10</f>
        <v>--</v>
      </c>
      <c r="L10" s="664"/>
      <c r="M10" s="594" t="str">
        <f>IF('Resumen 1'!M3="","",'Resumen 1'!M3)</f>
        <v/>
      </c>
      <c r="N10" s="595"/>
      <c r="O10" s="667"/>
      <c r="P10" s="668"/>
      <c r="Q10" s="339" t="str">
        <f>IF(H7="","",'1. Encabezado'!AB10)</f>
        <v/>
      </c>
      <c r="AF10" s="289" t="s">
        <v>210</v>
      </c>
      <c r="AG10" s="290" t="s">
        <v>14</v>
      </c>
      <c r="AH10" s="290" t="s">
        <v>15</v>
      </c>
      <c r="AI10" s="291" t="s">
        <v>53</v>
      </c>
      <c r="AJ10" s="292"/>
      <c r="AK10" s="293" t="s">
        <v>76</v>
      </c>
    </row>
    <row r="11" spans="1:240" ht="18" customHeight="1">
      <c r="A11" s="475" t="s">
        <v>27</v>
      </c>
      <c r="B11" s="476"/>
      <c r="C11" s="476"/>
      <c r="D11" s="476"/>
      <c r="E11" s="476"/>
      <c r="F11" s="278"/>
      <c r="G11" s="512" t="str">
        <f>IF(OR(T35="",T35=0),"",AVERAGE(V34:AE34))</f>
        <v/>
      </c>
      <c r="H11" s="605"/>
      <c r="I11" s="512" t="str">
        <f>IF(OR(T37="",T37=0),"",AVERAGE(V36:AE36))</f>
        <v/>
      </c>
      <c r="J11" s="605"/>
      <c r="K11" s="512" t="str">
        <f>IF(OR(T39="",T39=0),"",AVERAGE(V38:AE38))</f>
        <v/>
      </c>
      <c r="L11" s="605"/>
      <c r="M11" s="591"/>
      <c r="N11" s="592"/>
      <c r="O11" s="509"/>
      <c r="P11" s="510"/>
      <c r="Q11" s="340" t="s">
        <v>85</v>
      </c>
    </row>
    <row r="12" spans="1:240" ht="18" customHeight="1">
      <c r="A12" s="481" t="s">
        <v>23</v>
      </c>
      <c r="B12" s="482"/>
      <c r="C12" s="482"/>
      <c r="D12" s="482"/>
      <c r="E12" s="483"/>
      <c r="F12" s="28" t="s">
        <v>5</v>
      </c>
      <c r="G12" s="519" t="str">
        <f>IF(OR(T35="",T35=0),"",AVERAGE(V35:AE35))</f>
        <v/>
      </c>
      <c r="H12" s="520"/>
      <c r="I12" s="519" t="str">
        <f>IF(OR(T37="",T37=0),"",AVERAGE(V37:AE37))</f>
        <v/>
      </c>
      <c r="J12" s="520"/>
      <c r="K12" s="519" t="str">
        <f>IF(OR(T39="",T39=0),"",AVERAGE(V39:AE39))</f>
        <v/>
      </c>
      <c r="L12" s="520"/>
      <c r="M12" s="591"/>
      <c r="N12" s="592"/>
      <c r="O12" s="509"/>
      <c r="P12" s="510"/>
      <c r="R12" s="322"/>
    </row>
    <row r="13" spans="1:240" ht="18" customHeight="1">
      <c r="A13" s="661" t="s">
        <v>62</v>
      </c>
      <c r="B13" s="662"/>
      <c r="C13" s="662"/>
      <c r="D13" s="662"/>
      <c r="E13" s="663"/>
      <c r="F13" s="354" t="s">
        <v>2</v>
      </c>
      <c r="G13" s="671" t="str">
        <f>IF('Resumen 1'!G11="","",'Resumen 1'!G11)</f>
        <v/>
      </c>
      <c r="H13" s="672"/>
      <c r="I13" s="673" t="str">
        <f>IF('Resumen 1'!I11="","",'Resumen 1'!I11)</f>
        <v/>
      </c>
      <c r="J13" s="673"/>
      <c r="K13" s="673" t="str">
        <f>IF('Resumen 1'!K11="","",'Resumen 1'!K11)</f>
        <v/>
      </c>
      <c r="L13" s="673"/>
      <c r="M13" s="594" t="str">
        <f>IF('Resumen 1'!M11="","",'Resumen 1'!M11)</f>
        <v/>
      </c>
      <c r="N13" s="595"/>
      <c r="O13" s="596" t="s">
        <v>7</v>
      </c>
      <c r="P13" s="597"/>
      <c r="Q13" s="10"/>
      <c r="R13" s="322"/>
      <c r="S13" s="295"/>
    </row>
    <row r="14" spans="1:240" ht="18" customHeight="1">
      <c r="A14" s="641" t="s">
        <v>230</v>
      </c>
      <c r="B14" s="642"/>
      <c r="C14" s="642"/>
      <c r="D14" s="642"/>
      <c r="E14" s="642"/>
      <c r="F14" s="643" t="s">
        <v>240</v>
      </c>
      <c r="G14" s="643"/>
      <c r="H14" s="643"/>
      <c r="I14" s="643"/>
      <c r="J14" s="643"/>
      <c r="K14" s="643"/>
      <c r="L14" s="643"/>
      <c r="M14" s="643"/>
      <c r="N14" s="643"/>
      <c r="O14" s="643"/>
      <c r="P14" s="644"/>
      <c r="Q14" s="10"/>
      <c r="S14" s="295"/>
      <c r="T14" s="84"/>
    </row>
    <row r="15" spans="1:240" ht="18" customHeight="1">
      <c r="A15" s="472" t="s">
        <v>49</v>
      </c>
      <c r="B15" s="473"/>
      <c r="C15" s="473"/>
      <c r="D15" s="473"/>
      <c r="E15" s="474"/>
      <c r="F15" s="29" t="s">
        <v>226</v>
      </c>
      <c r="G15" s="484" t="str">
        <f>+IF(R28="","",AVERAGE(R28:S29))</f>
        <v/>
      </c>
      <c r="H15" s="484"/>
      <c r="I15" s="484" t="str">
        <f>+IF(T28="","",AVERAGE(T28:U29))</f>
        <v/>
      </c>
      <c r="J15" s="484"/>
      <c r="K15" s="484" t="str">
        <f>+IF(V28="","",AVERAGE(V28:W29))</f>
        <v/>
      </c>
      <c r="L15" s="484"/>
      <c r="M15" s="457" t="str">
        <f>+IF(X28="","",AVERAGE(X26:Y26)/10)</f>
        <v/>
      </c>
      <c r="N15" s="458"/>
      <c r="O15" s="457" t="str">
        <f>+IF(G13="","",(AVERAGE(G15:N15)))</f>
        <v/>
      </c>
      <c r="P15" s="459"/>
      <c r="Q15" s="10"/>
      <c r="S15" s="99"/>
    </row>
    <row r="16" spans="1:240" ht="15" customHeight="1">
      <c r="A16" s="472" t="s">
        <v>213</v>
      </c>
      <c r="B16" s="473"/>
      <c r="C16" s="473"/>
      <c r="D16" s="473"/>
      <c r="E16" s="474"/>
      <c r="F16" s="29" t="s">
        <v>226</v>
      </c>
      <c r="G16" s="484" t="str">
        <f>+IF(R27="","",AVERAGE(R27:S27))</f>
        <v/>
      </c>
      <c r="H16" s="484"/>
      <c r="I16" s="484" t="str">
        <f>+IF(T27="","",AVERAGE(T27:U27))</f>
        <v/>
      </c>
      <c r="J16" s="484"/>
      <c r="K16" s="484" t="str">
        <f>+IF(V27="","",AVERAGE(V27:W27))</f>
        <v/>
      </c>
      <c r="L16" s="484"/>
      <c r="M16" s="457" t="str">
        <f>+IF(X29="","",AVERAGE(X26:Y26)/10)</f>
        <v/>
      </c>
      <c r="N16" s="458"/>
      <c r="O16" s="457" t="str">
        <f>+IF(G13="","",(AVERAGE(G16:N16)))</f>
        <v/>
      </c>
      <c r="P16" s="459"/>
      <c r="Q16" s="600" t="s">
        <v>211</v>
      </c>
      <c r="R16" s="598"/>
      <c r="S16" s="598"/>
      <c r="T16" s="598"/>
      <c r="U16" s="598"/>
      <c r="V16" s="598"/>
      <c r="W16" s="599"/>
    </row>
    <row r="17" spans="1:31" ht="15" customHeight="1">
      <c r="A17" s="472" t="s">
        <v>215</v>
      </c>
      <c r="B17" s="473"/>
      <c r="C17" s="473"/>
      <c r="D17" s="473"/>
      <c r="E17" s="474"/>
      <c r="F17" s="29" t="s">
        <v>216</v>
      </c>
      <c r="G17" s="674"/>
      <c r="H17" s="674"/>
      <c r="I17" s="484" t="str">
        <f>+IF(I18="","",$G$17)</f>
        <v/>
      </c>
      <c r="J17" s="484"/>
      <c r="K17" s="484" t="str">
        <f>+IF(K18="","",$G$17)</f>
        <v/>
      </c>
      <c r="L17" s="484"/>
      <c r="M17" s="457"/>
      <c r="N17" s="458"/>
      <c r="O17" s="457" t="str">
        <f>+IF(G17="","",(AVERAGE(G17:N17)))</f>
        <v/>
      </c>
      <c r="P17" s="459"/>
      <c r="Q17" s="103">
        <v>1</v>
      </c>
      <c r="R17" s="103">
        <v>2</v>
      </c>
      <c r="S17" s="103">
        <v>3</v>
      </c>
      <c r="T17" s="103">
        <v>4</v>
      </c>
      <c r="U17" s="103">
        <v>5</v>
      </c>
      <c r="V17" s="103"/>
      <c r="W17" s="102" t="s">
        <v>80</v>
      </c>
    </row>
    <row r="18" spans="1:31" ht="15" customHeight="1">
      <c r="A18" s="481" t="s">
        <v>54</v>
      </c>
      <c r="B18" s="482"/>
      <c r="C18" s="482"/>
      <c r="D18" s="482"/>
      <c r="E18" s="483"/>
      <c r="F18" s="28" t="s">
        <v>3</v>
      </c>
      <c r="G18" s="622"/>
      <c r="H18" s="623"/>
      <c r="I18" s="518"/>
      <c r="J18" s="518"/>
      <c r="K18" s="518"/>
      <c r="L18" s="518"/>
      <c r="M18" s="624"/>
      <c r="N18" s="645"/>
      <c r="O18" s="509"/>
      <c r="P18" s="510"/>
      <c r="Q18" s="297" t="s">
        <v>208</v>
      </c>
      <c r="R18" s="92" t="str">
        <f t="shared" ref="R18:R23" si="0">IF($G$24="","",(IF($G$24&gt;=($K$12*0.98),"Cumple",IF($G$24&gt;=(0.97*$O$24),"cumple","No cumple"))))</f>
        <v/>
      </c>
      <c r="S18" s="92" t="str">
        <f t="shared" ref="S18:S23" si="1">IF($I$24="","",(IF($I$24&gt;=($K$12*0.98),"Cumple",IF($I$24&gt;=(0.97*$O$24),"cumple","No cumple"))))</f>
        <v/>
      </c>
      <c r="T18" s="92" t="str">
        <f t="shared" ref="T18:T23" si="2">IF($K$24="","",(IF($K$24&gt;=($K$12*0.98),"Cumple",IF($K$24&gt;=(0.97*$O$24),"cumple","No cumple"))))</f>
        <v/>
      </c>
      <c r="U18" s="92" t="str">
        <f>IF($M$24="","",(IF($M$24&gt;=($I$12*0.98),"Cumple",IF($M$24&gt;=(0.97*$O$24),"cumple","No cumple"))))</f>
        <v/>
      </c>
      <c r="V18" s="93"/>
      <c r="W18" s="94" t="str">
        <f>+IF($T$35="","",IF(($O$24&gt;=0.97*$K$12),"cumple","No cumple"))</f>
        <v/>
      </c>
    </row>
    <row r="19" spans="1:31" ht="14.25" customHeight="1">
      <c r="A19" s="481" t="s">
        <v>55</v>
      </c>
      <c r="B19" s="482"/>
      <c r="C19" s="482"/>
      <c r="D19" s="482"/>
      <c r="E19" s="483"/>
      <c r="F19" s="28" t="s">
        <v>3</v>
      </c>
      <c r="G19" s="622"/>
      <c r="H19" s="623"/>
      <c r="I19" s="518"/>
      <c r="J19" s="518"/>
      <c r="K19" s="628"/>
      <c r="L19" s="628"/>
      <c r="M19" s="637"/>
      <c r="N19" s="638"/>
      <c r="O19" s="618"/>
      <c r="P19" s="619"/>
      <c r="Q19" s="297" t="s">
        <v>207</v>
      </c>
      <c r="R19" s="92" t="str">
        <f t="shared" si="0"/>
        <v/>
      </c>
      <c r="S19" s="92" t="str">
        <f t="shared" si="1"/>
        <v/>
      </c>
      <c r="T19" s="92" t="str">
        <f t="shared" si="2"/>
        <v/>
      </c>
      <c r="U19" s="92" t="str">
        <f>IF($M$24="","",(IF($M$24&gt;=($I$12*0.98),"Cumple",IF($M$24&gt;=(0.97*$O$24),"cumple","No cumple"))))</f>
        <v/>
      </c>
      <c r="V19" s="84"/>
      <c r="W19" s="94" t="str">
        <f>+IF($T$35="","",IF(($O$24&gt;=0.97*$K$12),"cumple","No cumple"))</f>
        <v/>
      </c>
    </row>
    <row r="20" spans="1:31" ht="24" customHeight="1">
      <c r="A20" s="481" t="s">
        <v>88</v>
      </c>
      <c r="B20" s="482"/>
      <c r="C20" s="482"/>
      <c r="D20" s="482"/>
      <c r="E20" s="483"/>
      <c r="F20" s="28" t="s">
        <v>3</v>
      </c>
      <c r="G20" s="637"/>
      <c r="H20" s="638"/>
      <c r="I20" s="518"/>
      <c r="J20" s="518"/>
      <c r="K20" s="518"/>
      <c r="L20" s="518"/>
      <c r="M20" s="637"/>
      <c r="N20" s="638"/>
      <c r="O20" s="618"/>
      <c r="P20" s="619"/>
      <c r="Q20" s="97" t="s">
        <v>206</v>
      </c>
      <c r="R20" s="92" t="str">
        <f t="shared" si="0"/>
        <v/>
      </c>
      <c r="S20" s="92" t="str">
        <f t="shared" si="1"/>
        <v/>
      </c>
      <c r="T20" s="92" t="str">
        <f t="shared" si="2"/>
        <v/>
      </c>
      <c r="U20" s="92" t="str">
        <f>IF($M$24="","",(IF($M$24&gt;=($I$12*0.98),"Cumple",IF($M$24&gt;=(0.97*$O$24),"cumple","No cumple"))))</f>
        <v/>
      </c>
      <c r="V20" s="93"/>
      <c r="W20" s="94" t="str">
        <f>+IF($T$35="","",IF(($O$24&gt;=0.98*$K$12),"cumple","No cumple"))</f>
        <v/>
      </c>
      <c r="Y20" s="675" t="s">
        <v>228</v>
      </c>
      <c r="Z20" s="676"/>
      <c r="AA20" s="676"/>
      <c r="AB20" s="676"/>
      <c r="AC20" s="676"/>
      <c r="AD20" s="676"/>
      <c r="AE20" s="677"/>
    </row>
    <row r="21" spans="1:31" ht="22.5" customHeight="1">
      <c r="A21" s="455" t="s">
        <v>56</v>
      </c>
      <c r="B21" s="456"/>
      <c r="C21" s="456"/>
      <c r="D21" s="456"/>
      <c r="E21" s="640"/>
      <c r="F21" s="28" t="s">
        <v>3</v>
      </c>
      <c r="G21" s="484" t="str">
        <f>+IF(G19="","",G20-G19)</f>
        <v/>
      </c>
      <c r="H21" s="639"/>
      <c r="I21" s="484" t="str">
        <f>+IF(I19="","",I20-I19)</f>
        <v/>
      </c>
      <c r="J21" s="639"/>
      <c r="K21" s="484" t="str">
        <f>+IF(K19="","",K20-K19)</f>
        <v/>
      </c>
      <c r="L21" s="639"/>
      <c r="M21" s="457" t="str">
        <f>+IF(M19="","",M20-M19)</f>
        <v/>
      </c>
      <c r="N21" s="458"/>
      <c r="O21" s="620"/>
      <c r="P21" s="621"/>
      <c r="Q21" s="203" t="s">
        <v>136</v>
      </c>
      <c r="R21" s="92" t="str">
        <f t="shared" si="0"/>
        <v/>
      </c>
      <c r="S21" s="92" t="str">
        <f t="shared" si="1"/>
        <v/>
      </c>
      <c r="T21" s="92" t="str">
        <f t="shared" si="2"/>
        <v/>
      </c>
      <c r="U21" s="92" t="str">
        <f>IF($M$24="","",(IF($M$24&gt;=($I$12*0.98),"Cumple",IF($M$24&gt;=(0.97*$O$24),"cumple","No cumple"))))</f>
        <v/>
      </c>
      <c r="V21" s="93"/>
      <c r="W21" s="94" t="str">
        <f>+IF($T$35="","",IF(($O$24&gt;=0.98*$K$12),"cumple","No cumple"))</f>
        <v/>
      </c>
      <c r="Y21" s="585" t="s">
        <v>20</v>
      </c>
      <c r="Z21" s="163" t="str">
        <f>+IF(T39="","",VLOOKUP($T$39,$AF$5:$AK$10,2))</f>
        <v/>
      </c>
      <c r="AA21" s="585" t="str">
        <f>+IF(T39="","",VLOOKUP($T$39,$Q$18:$U$23,2))</f>
        <v/>
      </c>
      <c r="AB21" s="585" t="str">
        <f>+IF(T39="","",VLOOKUP($T$39,$Q$18:$U$23,3))</f>
        <v/>
      </c>
      <c r="AC21" s="585" t="str">
        <f>+IF(T39="","",VLOOKUP($T$39,$Q$18:$U$23,4))</f>
        <v/>
      </c>
      <c r="AD21" s="585" t="str">
        <f>+IF(T39="","",VLOOKUP($T$39,$Q$18:$U$23,5))</f>
        <v/>
      </c>
      <c r="AE21" s="585" t="str">
        <f>+IF(T39="","",IF(V24&lt;2,"Cumple","No cumple"))</f>
        <v/>
      </c>
    </row>
    <row r="22" spans="1:31" ht="25.5" customHeight="1">
      <c r="A22" s="356" t="s">
        <v>50</v>
      </c>
      <c r="B22" s="357"/>
      <c r="C22" s="357"/>
      <c r="D22" s="357"/>
      <c r="E22" s="358"/>
      <c r="F22" s="28" t="s">
        <v>4</v>
      </c>
      <c r="G22" s="457" t="str">
        <f>+IF(G18="","",((G20-G18)/(G21))*100)</f>
        <v/>
      </c>
      <c r="H22" s="458"/>
      <c r="I22" s="457" t="str">
        <f>+IF(I18="","",((I20-I18)/(I21))*100)</f>
        <v/>
      </c>
      <c r="J22" s="458"/>
      <c r="K22" s="457" t="str">
        <f>+IF(K18="","",((K20-K18)/(K21))*100)</f>
        <v/>
      </c>
      <c r="L22" s="458"/>
      <c r="M22" s="457" t="str">
        <f>+IF(M18="","",((M20-M18)/(M21))*100)</f>
        <v/>
      </c>
      <c r="N22" s="458"/>
      <c r="O22" s="610" t="s">
        <v>7</v>
      </c>
      <c r="P22" s="611"/>
      <c r="Q22" s="297" t="s">
        <v>209</v>
      </c>
      <c r="R22" s="92" t="str">
        <f t="shared" si="0"/>
        <v/>
      </c>
      <c r="S22" s="92" t="str">
        <f t="shared" si="1"/>
        <v/>
      </c>
      <c r="T22" s="92" t="str">
        <f t="shared" si="2"/>
        <v/>
      </c>
      <c r="U22" s="92" t="str">
        <f>IF($M$24="","",(IF($M$24&gt;=($R$13*0.98),"Cumple",IF($M$24&gt;=(0.97*$O$24),"cumple","No cumple"))))</f>
        <v/>
      </c>
      <c r="V22" s="93"/>
      <c r="W22" s="94" t="str">
        <f>+IF($T$35="","",IF(($O$24&gt;=0.97*$K$12),"cumple","No cumple"))</f>
        <v/>
      </c>
      <c r="Y22" s="586"/>
      <c r="Z22" s="163" t="str">
        <f>+IF(T39="","",VLOOKUP($T$39,$AF$5:$AK$10,3))</f>
        <v/>
      </c>
      <c r="AA22" s="586"/>
      <c r="AB22" s="586"/>
      <c r="AC22" s="586"/>
      <c r="AD22" s="586"/>
      <c r="AE22" s="586"/>
    </row>
    <row r="23" spans="1:31" ht="15" customHeight="1">
      <c r="A23" s="472" t="s">
        <v>57</v>
      </c>
      <c r="B23" s="473"/>
      <c r="C23" s="473"/>
      <c r="D23" s="473"/>
      <c r="E23" s="474"/>
      <c r="F23" s="29"/>
      <c r="G23" s="604" t="str">
        <f>+IF(G18="","",G18/G21)</f>
        <v/>
      </c>
      <c r="H23" s="604"/>
      <c r="I23" s="604" t="str">
        <f>+IF(I18="","",I18/I21)</f>
        <v/>
      </c>
      <c r="J23" s="604"/>
      <c r="K23" s="604" t="str">
        <f>+IF(K18="","",K18/K21)</f>
        <v/>
      </c>
      <c r="L23" s="604"/>
      <c r="M23" s="512" t="str">
        <f>+IF(M18="","",M18/M21)</f>
        <v/>
      </c>
      <c r="N23" s="605"/>
      <c r="O23" s="604" t="str">
        <f>+IF(G13="","",AVERAGE(G23:N23))</f>
        <v/>
      </c>
      <c r="P23" s="606"/>
      <c r="Q23" s="297" t="s">
        <v>210</v>
      </c>
      <c r="R23" s="92" t="str">
        <f t="shared" si="0"/>
        <v/>
      </c>
      <c r="S23" s="92" t="str">
        <f t="shared" si="1"/>
        <v/>
      </c>
      <c r="T23" s="92" t="str">
        <f t="shared" si="2"/>
        <v/>
      </c>
      <c r="U23" s="92" t="str">
        <f>IF($M$24="","",(IF($M$24&gt;=($R$13*0.98),"Cumple",IF($M$24&gt;=(0.97*$O$24),"cumple","No cumple"))))</f>
        <v/>
      </c>
      <c r="V23" s="93"/>
      <c r="W23" s="94" t="str">
        <f>+IF($T$35="","",IF(($O$24&gt;=0.97*$K$12),"cumple","No cumple"))</f>
        <v/>
      </c>
      <c r="Y23" s="164" t="s">
        <v>21</v>
      </c>
      <c r="Z23" s="163" t="str">
        <f>+IF(T35="","",VLOOKUP(T35,AF5:AK10,6,0))</f>
        <v/>
      </c>
      <c r="AA23" s="165"/>
      <c r="AB23" s="165"/>
      <c r="AC23" s="165"/>
      <c r="AD23" s="165"/>
      <c r="AE23" s="166" t="str">
        <f>+IF(T39="","",IF(OR(VLOOKUP(T39,Q17:W23,7,0)="No cumple",V24&gt;=2),"No cumple","Cumple"))</f>
        <v/>
      </c>
    </row>
    <row r="24" spans="1:31" ht="15" customHeight="1">
      <c r="A24" s="472" t="s">
        <v>58</v>
      </c>
      <c r="B24" s="473"/>
      <c r="C24" s="473"/>
      <c r="D24" s="473"/>
      <c r="E24" s="474"/>
      <c r="F24" s="29" t="s">
        <v>5</v>
      </c>
      <c r="G24" s="602" t="str">
        <f>+IF(G23="","",G23*997)</f>
        <v/>
      </c>
      <c r="H24" s="602"/>
      <c r="I24" s="602" t="str">
        <f>+IF(I23="","",I23*997)</f>
        <v/>
      </c>
      <c r="J24" s="602"/>
      <c r="K24" s="602" t="str">
        <f>+IF(K23="","",K23*997)</f>
        <v/>
      </c>
      <c r="L24" s="602"/>
      <c r="M24" s="519" t="str">
        <f>+IF(M23="","",M23*997)</f>
        <v/>
      </c>
      <c r="N24" s="520"/>
      <c r="O24" s="602" t="str">
        <f>+IF(G13="","",AVERAGE(G24:N24))</f>
        <v/>
      </c>
      <c r="P24" s="603"/>
      <c r="Q24" s="13"/>
      <c r="R24" s="93" t="e">
        <f>IF(VLOOKUP($T$39,$Q$18:U23,R17)="No cumple",1,0)</f>
        <v>#N/A</v>
      </c>
      <c r="S24" s="93" t="e">
        <f>IF(VLOOKUP($T$39,$Q$18:V23,S17)="No cumple",1,0)</f>
        <v>#N/A</v>
      </c>
      <c r="T24" s="93" t="e">
        <f>IF(VLOOKUP($T$39,$Q$18:W23,T17)="No cumple",1,0)</f>
        <v>#N/A</v>
      </c>
      <c r="U24" s="93" t="e">
        <f>IF(VLOOKUP($T$39,$Q$18:X23,U17)="No cumple",1,0)</f>
        <v>#N/A</v>
      </c>
      <c r="V24" s="93" t="e">
        <f>SUM(R24:T24)</f>
        <v>#N/A</v>
      </c>
      <c r="W24" s="85"/>
    </row>
    <row r="25" spans="1:31" ht="15" customHeight="1">
      <c r="A25" s="472" t="s">
        <v>22</v>
      </c>
      <c r="B25" s="473"/>
      <c r="C25" s="473"/>
      <c r="D25" s="473"/>
      <c r="E25" s="474"/>
      <c r="F25" s="29" t="s">
        <v>4</v>
      </c>
      <c r="G25" s="484" t="str">
        <f>+IF(G24="","",((G24/K12)*100))</f>
        <v/>
      </c>
      <c r="H25" s="484"/>
      <c r="I25" s="484" t="str">
        <f>+IF(I24="","",((I24/K12)*100))</f>
        <v/>
      </c>
      <c r="J25" s="484"/>
      <c r="K25" s="484" t="str">
        <f>+IF(K24="","",((K24/K12)*100))</f>
        <v/>
      </c>
      <c r="L25" s="484"/>
      <c r="M25" s="457" t="str">
        <f>+IF(M24="","",((M24/M12)*100))</f>
        <v/>
      </c>
      <c r="N25" s="458"/>
      <c r="O25" s="610" t="str">
        <f>+IF(G13="","",AVERAGE(G25:N25))</f>
        <v/>
      </c>
      <c r="P25" s="611"/>
      <c r="Q25" s="99"/>
      <c r="R25" s="99"/>
      <c r="S25" s="99"/>
      <c r="T25" s="99"/>
      <c r="U25" s="99"/>
      <c r="V25" s="99"/>
      <c r="W25" s="100"/>
    </row>
    <row r="26" spans="1:31" ht="21.95" customHeight="1">
      <c r="A26" s="633" t="s">
        <v>64</v>
      </c>
      <c r="B26" s="634"/>
      <c r="C26" s="634"/>
      <c r="D26" s="634"/>
      <c r="E26" s="634"/>
      <c r="F26" s="32" t="s">
        <v>6</v>
      </c>
      <c r="G26" s="635" t="str">
        <f>IF(G23="","",(1-(G23/K11))*100)</f>
        <v/>
      </c>
      <c r="H26" s="635"/>
      <c r="I26" s="635" t="str">
        <f>IF(I23="","",(1-(I23/K11))*100)</f>
        <v/>
      </c>
      <c r="J26" s="635"/>
      <c r="K26" s="635" t="str">
        <f>IF(K23="","",(1-(K23/K11))*100)</f>
        <v/>
      </c>
      <c r="L26" s="635"/>
      <c r="M26" s="470" t="str">
        <f>IF(M23="","",(1-(M23/M11))*100)</f>
        <v/>
      </c>
      <c r="N26" s="636"/>
      <c r="O26" s="470" t="str">
        <f>+IF(G13="","",AVERAGE(G26:N26))</f>
        <v/>
      </c>
      <c r="P26" s="471"/>
      <c r="Q26" s="294"/>
      <c r="R26" s="615" t="s">
        <v>70</v>
      </c>
      <c r="S26" s="616"/>
      <c r="T26" s="616"/>
      <c r="U26" s="616"/>
      <c r="V26" s="616"/>
      <c r="W26" s="616"/>
      <c r="X26" s="616"/>
      <c r="Y26" s="617"/>
    </row>
    <row r="27" spans="1:31" ht="21" customHeight="1">
      <c r="A27" s="678" t="s">
        <v>214</v>
      </c>
      <c r="B27" s="679"/>
      <c r="C27" s="304"/>
      <c r="D27" s="304"/>
      <c r="E27" s="304"/>
      <c r="F27" s="305"/>
      <c r="G27" s="306"/>
      <c r="H27" s="306"/>
      <c r="I27" s="306"/>
      <c r="J27" s="306"/>
      <c r="K27" s="306"/>
      <c r="L27" s="306"/>
      <c r="M27" s="306"/>
      <c r="N27" s="306"/>
      <c r="O27" s="306"/>
      <c r="P27" s="312"/>
      <c r="Q27" s="310" t="s">
        <v>205</v>
      </c>
      <c r="R27" s="323"/>
      <c r="S27" s="324"/>
      <c r="T27" s="323"/>
      <c r="U27" s="324"/>
      <c r="V27" s="323"/>
      <c r="W27" s="324"/>
      <c r="X27" s="323"/>
      <c r="Y27" s="325"/>
    </row>
    <row r="28" spans="1:31" ht="18" customHeight="1">
      <c r="A28" s="313"/>
      <c r="B28" s="108"/>
      <c r="C28" s="108"/>
      <c r="D28" s="108"/>
      <c r="E28" s="108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314"/>
      <c r="Q28" s="660" t="s">
        <v>204</v>
      </c>
      <c r="R28" s="326"/>
      <c r="S28" s="327"/>
      <c r="T28" s="326"/>
      <c r="U28" s="327"/>
      <c r="V28" s="326"/>
      <c r="W28" s="327"/>
      <c r="X28" s="326"/>
      <c r="Y28" s="327"/>
    </row>
    <row r="29" spans="1:31" ht="18" customHeight="1">
      <c r="A29" s="313"/>
      <c r="B29" s="108"/>
      <c r="C29" s="108"/>
      <c r="D29" s="108"/>
      <c r="E29" s="108"/>
      <c r="F29" s="109"/>
      <c r="G29" s="110"/>
      <c r="H29" s="110"/>
      <c r="I29" s="110"/>
      <c r="J29" s="110"/>
      <c r="K29" s="110"/>
      <c r="L29" s="110"/>
      <c r="M29" s="110"/>
      <c r="N29" s="110"/>
      <c r="O29" s="110"/>
      <c r="P29" s="314"/>
      <c r="Q29" s="660"/>
      <c r="R29" s="328"/>
      <c r="S29" s="329"/>
      <c r="T29" s="328"/>
      <c r="U29" s="329"/>
      <c r="V29" s="328"/>
      <c r="W29" s="329"/>
      <c r="X29" s="328"/>
      <c r="Y29" s="329"/>
    </row>
    <row r="30" spans="1:31" ht="21.95" customHeight="1">
      <c r="A30" s="315"/>
      <c r="B30" s="307"/>
      <c r="C30" s="307"/>
      <c r="D30" s="307"/>
      <c r="E30" s="307"/>
      <c r="F30" s="308"/>
      <c r="G30" s="309"/>
      <c r="H30" s="309"/>
      <c r="I30" s="309"/>
      <c r="J30" s="309"/>
      <c r="K30" s="309"/>
      <c r="L30" s="309"/>
      <c r="M30" s="309"/>
      <c r="N30" s="309"/>
      <c r="O30" s="309"/>
      <c r="P30" s="316"/>
    </row>
    <row r="31" spans="1:31" ht="21.95" customHeight="1">
      <c r="A31" s="107"/>
      <c r="B31" s="108"/>
      <c r="C31" s="108"/>
      <c r="D31" s="108"/>
      <c r="E31" s="108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T31" s="658" t="s">
        <v>197</v>
      </c>
      <c r="U31" s="658"/>
      <c r="V31" s="646"/>
      <c r="W31" s="647"/>
      <c r="X31" s="647"/>
      <c r="Y31" s="647"/>
      <c r="Z31" s="647"/>
      <c r="AA31" s="647"/>
      <c r="AB31" s="647"/>
      <c r="AC31" s="647"/>
      <c r="AD31" s="647"/>
      <c r="AE31" s="648"/>
    </row>
    <row r="32" spans="1:31" ht="15" customHeight="1">
      <c r="A32" s="601" t="s">
        <v>87</v>
      </c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T32" s="658"/>
      <c r="U32" s="658"/>
      <c r="V32" s="649"/>
      <c r="W32" s="650"/>
      <c r="X32" s="650"/>
      <c r="Y32" s="650"/>
      <c r="Z32" s="650"/>
      <c r="AA32" s="650"/>
      <c r="AB32" s="650"/>
      <c r="AC32" s="650"/>
      <c r="AD32" s="650"/>
      <c r="AE32" s="651"/>
    </row>
    <row r="33" spans="1:31" ht="15" customHeight="1" thickBot="1">
      <c r="A33" s="601"/>
      <c r="B33" s="601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T33" s="659"/>
      <c r="U33" s="659"/>
      <c r="V33" s="652"/>
      <c r="W33" s="653"/>
      <c r="X33" s="653"/>
      <c r="Y33" s="653"/>
      <c r="Z33" s="653"/>
      <c r="AA33" s="653"/>
      <c r="AB33" s="653"/>
      <c r="AC33" s="653"/>
      <c r="AD33" s="653"/>
      <c r="AE33" s="654"/>
    </row>
    <row r="34" spans="1:31" ht="15" customHeight="1" thickBot="1">
      <c r="T34" s="330" t="s">
        <v>198</v>
      </c>
      <c r="U34" s="331" t="s">
        <v>202</v>
      </c>
      <c r="V34" s="334">
        <f>+' Nucleos'!U7</f>
        <v>0</v>
      </c>
      <c r="W34" s="331"/>
      <c r="X34" s="331"/>
      <c r="Y34" s="331"/>
      <c r="Z34" s="331"/>
      <c r="AA34" s="331"/>
      <c r="AB34" s="331"/>
      <c r="AC34" s="331"/>
      <c r="AD34" s="331"/>
      <c r="AE34" s="332"/>
    </row>
    <row r="35" spans="1:31" ht="21.95" customHeight="1" thickBot="1">
      <c r="T35" s="333" t="str">
        <f>IF(' Nucleos (3)'!H7="","",'1. Encabezado'!I11)</f>
        <v/>
      </c>
      <c r="U35" s="334" t="s">
        <v>203</v>
      </c>
      <c r="V35" s="334">
        <f>+' Nucleos'!U8</f>
        <v>0</v>
      </c>
      <c r="W35" s="334"/>
      <c r="X35" s="334"/>
      <c r="Y35" s="334"/>
      <c r="Z35" s="334"/>
      <c r="AA35" s="334"/>
      <c r="AB35" s="334"/>
      <c r="AC35" s="334"/>
      <c r="AD35" s="334"/>
      <c r="AE35" s="335"/>
    </row>
    <row r="36" spans="1:31" ht="21.95" customHeight="1" thickBot="1">
      <c r="T36" s="330" t="s">
        <v>199</v>
      </c>
      <c r="U36" s="331" t="s">
        <v>202</v>
      </c>
      <c r="V36" s="334">
        <f>+' Nucleos'!U9</f>
        <v>0</v>
      </c>
      <c r="W36" s="331"/>
      <c r="X36" s="331"/>
      <c r="Y36" s="331"/>
      <c r="Z36" s="331"/>
      <c r="AA36" s="331"/>
      <c r="AB36" s="331"/>
      <c r="AC36" s="331"/>
      <c r="AD36" s="331"/>
      <c r="AE36" s="332"/>
    </row>
    <row r="37" spans="1:31" ht="21.95" customHeight="1" thickBot="1">
      <c r="T37" s="333" t="str">
        <f>IF(' Nucleos (3)'!H7="","",'1. Encabezado'!O11)</f>
        <v/>
      </c>
      <c r="U37" s="334" t="s">
        <v>203</v>
      </c>
      <c r="V37" s="334">
        <f>+' Nucleos'!U10</f>
        <v>0</v>
      </c>
      <c r="W37" s="334"/>
      <c r="X37" s="334"/>
      <c r="Y37" s="334"/>
      <c r="Z37" s="334"/>
      <c r="AA37" s="334"/>
      <c r="AB37" s="334"/>
      <c r="AC37" s="334"/>
      <c r="AD37" s="334"/>
      <c r="AE37" s="335"/>
    </row>
    <row r="38" spans="1:31" ht="15" customHeight="1">
      <c r="T38" s="330" t="s">
        <v>200</v>
      </c>
      <c r="U38" s="331" t="s">
        <v>202</v>
      </c>
      <c r="V38" s="331"/>
      <c r="X38" s="331"/>
      <c r="Y38" s="331"/>
      <c r="Z38" s="331"/>
      <c r="AA38" s="331"/>
      <c r="AB38" s="331"/>
      <c r="AC38" s="331"/>
      <c r="AD38" s="331"/>
      <c r="AE38" s="332"/>
    </row>
    <row r="39" spans="1:31" ht="15" customHeight="1" thickBot="1">
      <c r="T39" s="333" t="str">
        <f>IF(' Nucleos (3)'!H7="","",'1. Encabezado'!U11)</f>
        <v/>
      </c>
      <c r="U39" s="334" t="s">
        <v>203</v>
      </c>
      <c r="V39" s="334"/>
      <c r="W39" s="334"/>
      <c r="X39" s="334"/>
      <c r="Y39" s="334"/>
      <c r="Z39" s="334"/>
      <c r="AA39" s="334"/>
      <c r="AB39" s="334"/>
      <c r="AC39" s="334"/>
      <c r="AD39" s="334"/>
      <c r="AE39" s="335"/>
    </row>
    <row r="40" spans="1:31" ht="15" customHeight="1"/>
    <row r="41" spans="1:31" ht="15" customHeight="1"/>
    <row r="42" spans="1:31" ht="15" customHeight="1"/>
    <row r="43" spans="1:31" ht="21.95" customHeight="1"/>
    <row r="44" spans="1:31" ht="15" customHeight="1">
      <c r="L44" s="298" t="s">
        <v>212</v>
      </c>
    </row>
    <row r="45" spans="1:31" ht="21" customHeight="1"/>
    <row r="46" spans="1:31" ht="15" customHeight="1"/>
    <row r="47" spans="1:31" ht="21.95" customHeight="1"/>
    <row r="48" spans="1:31" ht="21.95" customHeight="1"/>
    <row r="49" ht="15" customHeight="1"/>
    <row r="50" ht="15" customHeight="1"/>
    <row r="51" ht="15" customHeight="1"/>
  </sheetData>
  <sheetProtection password="B39D" sheet="1" formatCells="0" formatColumns="0" formatRows="0"/>
  <mergeCells count="117">
    <mergeCell ref="Q28:Q29"/>
    <mergeCell ref="R26:Y26"/>
    <mergeCell ref="A26:E26"/>
    <mergeCell ref="G26:H26"/>
    <mergeCell ref="I26:J26"/>
    <mergeCell ref="K26:L26"/>
    <mergeCell ref="M26:N26"/>
    <mergeCell ref="O26:P26"/>
    <mergeCell ref="O25:P25"/>
    <mergeCell ref="O23:P23"/>
    <mergeCell ref="A24:E24"/>
    <mergeCell ref="G24:H24"/>
    <mergeCell ref="I24:J24"/>
    <mergeCell ref="K24:L24"/>
    <mergeCell ref="M24:N24"/>
    <mergeCell ref="O24:P24"/>
    <mergeCell ref="A32:P33"/>
    <mergeCell ref="A27:B27"/>
    <mergeCell ref="A23:E23"/>
    <mergeCell ref="G23:H23"/>
    <mergeCell ref="I23:J23"/>
    <mergeCell ref="K23:L23"/>
    <mergeCell ref="M23:N23"/>
    <mergeCell ref="A25:E25"/>
    <mergeCell ref="G25:H25"/>
    <mergeCell ref="I25:J25"/>
    <mergeCell ref="K25:L25"/>
    <mergeCell ref="M25:N25"/>
    <mergeCell ref="AD21:AD22"/>
    <mergeCell ref="AE21:AE22"/>
    <mergeCell ref="A21:E21"/>
    <mergeCell ref="G21:H21"/>
    <mergeCell ref="I21:J21"/>
    <mergeCell ref="K21:L21"/>
    <mergeCell ref="M21:N21"/>
    <mergeCell ref="Y20:AE20"/>
    <mergeCell ref="A20:E20"/>
    <mergeCell ref="G20:H20"/>
    <mergeCell ref="I20:J20"/>
    <mergeCell ref="K20:L20"/>
    <mergeCell ref="M20:N20"/>
    <mergeCell ref="Y21:Y22"/>
    <mergeCell ref="AA21:AA22"/>
    <mergeCell ref="AB21:AB22"/>
    <mergeCell ref="AC21:AC22"/>
    <mergeCell ref="G22:H22"/>
    <mergeCell ref="I22:J22"/>
    <mergeCell ref="K22:L22"/>
    <mergeCell ref="M22:N22"/>
    <mergeCell ref="O22:P22"/>
    <mergeCell ref="A19:E19"/>
    <mergeCell ref="G19:H19"/>
    <mergeCell ref="I19:J19"/>
    <mergeCell ref="K19:L19"/>
    <mergeCell ref="M19:N19"/>
    <mergeCell ref="O19:P21"/>
    <mergeCell ref="O17:P17"/>
    <mergeCell ref="A18:E18"/>
    <mergeCell ref="G18:H18"/>
    <mergeCell ref="I18:J18"/>
    <mergeCell ref="K18:L18"/>
    <mergeCell ref="M18:N18"/>
    <mergeCell ref="O18:P18"/>
    <mergeCell ref="A17:E17"/>
    <mergeCell ref="G17:H17"/>
    <mergeCell ref="I17:J17"/>
    <mergeCell ref="K17:L17"/>
    <mergeCell ref="M17:N17"/>
    <mergeCell ref="Q16:W16"/>
    <mergeCell ref="A16:E16"/>
    <mergeCell ref="G16:H16"/>
    <mergeCell ref="I16:J16"/>
    <mergeCell ref="K16:L16"/>
    <mergeCell ref="M16:N16"/>
    <mergeCell ref="O16:P16"/>
    <mergeCell ref="A15:E15"/>
    <mergeCell ref="G15:H15"/>
    <mergeCell ref="I15:J15"/>
    <mergeCell ref="K15:L15"/>
    <mergeCell ref="M15:N15"/>
    <mergeCell ref="O15:P15"/>
    <mergeCell ref="A13:E13"/>
    <mergeCell ref="G13:H13"/>
    <mergeCell ref="I13:J13"/>
    <mergeCell ref="K13:L13"/>
    <mergeCell ref="M13:N13"/>
    <mergeCell ref="O13:P13"/>
    <mergeCell ref="A12:E12"/>
    <mergeCell ref="G12:H12"/>
    <mergeCell ref="I12:J12"/>
    <mergeCell ref="K12:L12"/>
    <mergeCell ref="M12:N12"/>
    <mergeCell ref="O12:P12"/>
    <mergeCell ref="A1:A5"/>
    <mergeCell ref="B1:P3"/>
    <mergeCell ref="B4:J4"/>
    <mergeCell ref="K4:P4"/>
    <mergeCell ref="T31:U33"/>
    <mergeCell ref="V31:AE33"/>
    <mergeCell ref="B5:P5"/>
    <mergeCell ref="A14:E14"/>
    <mergeCell ref="F14:P14"/>
    <mergeCell ref="A11:E11"/>
    <mergeCell ref="G11:H11"/>
    <mergeCell ref="I11:J11"/>
    <mergeCell ref="K11:L11"/>
    <mergeCell ref="M11:N11"/>
    <mergeCell ref="O11:P11"/>
    <mergeCell ref="F7:G7"/>
    <mergeCell ref="H7:O7"/>
    <mergeCell ref="I8:O8"/>
    <mergeCell ref="A10:E10"/>
    <mergeCell ref="G10:H10"/>
    <mergeCell ref="I10:J10"/>
    <mergeCell ref="K10:L10"/>
    <mergeCell ref="M10:N10"/>
    <mergeCell ref="O10:P10"/>
  </mergeCells>
  <printOptions horizontalCentered="1"/>
  <pageMargins left="0.59055118110236227" right="0.19685039370078741" top="0" bottom="0" header="0" footer="0.39370078740157483"/>
  <pageSetup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www.umv.gov.co&amp;C&amp;"Arial,Normal"&amp;6Página 2 de 3
</oddFooter>
  </headerFooter>
  <ignoredErrors>
    <ignoredError sqref="H16 J16 L1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Nucleos'!$T$35:$T$37</xm:f>
          </x14:formula1>
          <xm:sqref>F14:P14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/>
  </sheetPr>
  <dimension ref="A1:IF492"/>
  <sheetViews>
    <sheetView showGridLines="0" tabSelected="1" view="pageBreakPreview" zoomScaleSheetLayoutView="100" workbookViewId="0">
      <selection activeCell="D2" sqref="D2:Q3"/>
    </sheetView>
  </sheetViews>
  <sheetFormatPr baseColWidth="10" defaultRowHeight="14.25"/>
  <cols>
    <col min="1" max="1" width="3.5703125" style="63" customWidth="1"/>
    <col min="2" max="8" width="6.140625" style="63" customWidth="1"/>
    <col min="9" max="9" width="3.5703125" style="63" customWidth="1"/>
    <col min="10" max="10" width="6.140625" style="63" customWidth="1"/>
    <col min="11" max="11" width="6.140625" style="43" customWidth="1"/>
    <col min="12" max="16" width="6.140625" style="64" customWidth="1"/>
    <col min="17" max="17" width="3.5703125" style="65" customWidth="1"/>
    <col min="18" max="18" width="0" style="64" hidden="1" customWidth="1"/>
    <col min="19" max="226" width="11.42578125" style="64"/>
    <col min="227" max="227" width="2.5703125" style="64" customWidth="1"/>
    <col min="228" max="228" width="17.140625" style="64" customWidth="1"/>
    <col min="229" max="236" width="14" style="64" customWidth="1"/>
    <col min="237" max="237" width="2.140625" style="64" customWidth="1"/>
    <col min="238" max="238" width="21.42578125" style="64" customWidth="1"/>
    <col min="239" max="482" width="11.42578125" style="64"/>
    <col min="483" max="483" width="2.5703125" style="64" customWidth="1"/>
    <col min="484" max="484" width="17.140625" style="64" customWidth="1"/>
    <col min="485" max="492" width="14" style="64" customWidth="1"/>
    <col min="493" max="493" width="2.140625" style="64" customWidth="1"/>
    <col min="494" max="494" width="21.42578125" style="64" customWidth="1"/>
    <col min="495" max="738" width="11.42578125" style="64"/>
    <col min="739" max="739" width="2.5703125" style="64" customWidth="1"/>
    <col min="740" max="740" width="17.140625" style="64" customWidth="1"/>
    <col min="741" max="748" width="14" style="64" customWidth="1"/>
    <col min="749" max="749" width="2.140625" style="64" customWidth="1"/>
    <col min="750" max="750" width="21.42578125" style="64" customWidth="1"/>
    <col min="751" max="994" width="11.42578125" style="64"/>
    <col min="995" max="995" width="2.5703125" style="64" customWidth="1"/>
    <col min="996" max="996" width="17.140625" style="64" customWidth="1"/>
    <col min="997" max="1004" width="14" style="64" customWidth="1"/>
    <col min="1005" max="1005" width="2.140625" style="64" customWidth="1"/>
    <col min="1006" max="1006" width="21.42578125" style="64" customWidth="1"/>
    <col min="1007" max="1250" width="11.42578125" style="64"/>
    <col min="1251" max="1251" width="2.5703125" style="64" customWidth="1"/>
    <col min="1252" max="1252" width="17.140625" style="64" customWidth="1"/>
    <col min="1253" max="1260" width="14" style="64" customWidth="1"/>
    <col min="1261" max="1261" width="2.140625" style="64" customWidth="1"/>
    <col min="1262" max="1262" width="21.42578125" style="64" customWidth="1"/>
    <col min="1263" max="1506" width="11.42578125" style="64"/>
    <col min="1507" max="1507" width="2.5703125" style="64" customWidth="1"/>
    <col min="1508" max="1508" width="17.140625" style="64" customWidth="1"/>
    <col min="1509" max="1516" width="14" style="64" customWidth="1"/>
    <col min="1517" max="1517" width="2.140625" style="64" customWidth="1"/>
    <col min="1518" max="1518" width="21.42578125" style="64" customWidth="1"/>
    <col min="1519" max="1762" width="11.42578125" style="64"/>
    <col min="1763" max="1763" width="2.5703125" style="64" customWidth="1"/>
    <col min="1764" max="1764" width="17.140625" style="64" customWidth="1"/>
    <col min="1765" max="1772" width="14" style="64" customWidth="1"/>
    <col min="1773" max="1773" width="2.140625" style="64" customWidth="1"/>
    <col min="1774" max="1774" width="21.42578125" style="64" customWidth="1"/>
    <col min="1775" max="2018" width="11.42578125" style="64"/>
    <col min="2019" max="2019" width="2.5703125" style="64" customWidth="1"/>
    <col min="2020" max="2020" width="17.140625" style="64" customWidth="1"/>
    <col min="2021" max="2028" width="14" style="64" customWidth="1"/>
    <col min="2029" max="2029" width="2.140625" style="64" customWidth="1"/>
    <col min="2030" max="2030" width="21.42578125" style="64" customWidth="1"/>
    <col min="2031" max="2274" width="11.42578125" style="64"/>
    <col min="2275" max="2275" width="2.5703125" style="64" customWidth="1"/>
    <col min="2276" max="2276" width="17.140625" style="64" customWidth="1"/>
    <col min="2277" max="2284" width="14" style="64" customWidth="1"/>
    <col min="2285" max="2285" width="2.140625" style="64" customWidth="1"/>
    <col min="2286" max="2286" width="21.42578125" style="64" customWidth="1"/>
    <col min="2287" max="2530" width="11.42578125" style="64"/>
    <col min="2531" max="2531" width="2.5703125" style="64" customWidth="1"/>
    <col min="2532" max="2532" width="17.140625" style="64" customWidth="1"/>
    <col min="2533" max="2540" width="14" style="64" customWidth="1"/>
    <col min="2541" max="2541" width="2.140625" style="64" customWidth="1"/>
    <col min="2542" max="2542" width="21.42578125" style="64" customWidth="1"/>
    <col min="2543" max="2786" width="11.42578125" style="64"/>
    <col min="2787" max="2787" width="2.5703125" style="64" customWidth="1"/>
    <col min="2788" max="2788" width="17.140625" style="64" customWidth="1"/>
    <col min="2789" max="2796" width="14" style="64" customWidth="1"/>
    <col min="2797" max="2797" width="2.140625" style="64" customWidth="1"/>
    <col min="2798" max="2798" width="21.42578125" style="64" customWidth="1"/>
    <col min="2799" max="3042" width="11.42578125" style="64"/>
    <col min="3043" max="3043" width="2.5703125" style="64" customWidth="1"/>
    <col min="3044" max="3044" width="17.140625" style="64" customWidth="1"/>
    <col min="3045" max="3052" width="14" style="64" customWidth="1"/>
    <col min="3053" max="3053" width="2.140625" style="64" customWidth="1"/>
    <col min="3054" max="3054" width="21.42578125" style="64" customWidth="1"/>
    <col min="3055" max="3298" width="11.42578125" style="64"/>
    <col min="3299" max="3299" width="2.5703125" style="64" customWidth="1"/>
    <col min="3300" max="3300" width="17.140625" style="64" customWidth="1"/>
    <col min="3301" max="3308" width="14" style="64" customWidth="1"/>
    <col min="3309" max="3309" width="2.140625" style="64" customWidth="1"/>
    <col min="3310" max="3310" width="21.42578125" style="64" customWidth="1"/>
    <col min="3311" max="3554" width="11.42578125" style="64"/>
    <col min="3555" max="3555" width="2.5703125" style="64" customWidth="1"/>
    <col min="3556" max="3556" width="17.140625" style="64" customWidth="1"/>
    <col min="3557" max="3564" width="14" style="64" customWidth="1"/>
    <col min="3565" max="3565" width="2.140625" style="64" customWidth="1"/>
    <col min="3566" max="3566" width="21.42578125" style="64" customWidth="1"/>
    <col min="3567" max="3810" width="11.42578125" style="64"/>
    <col min="3811" max="3811" width="2.5703125" style="64" customWidth="1"/>
    <col min="3812" max="3812" width="17.140625" style="64" customWidth="1"/>
    <col min="3813" max="3820" width="14" style="64" customWidth="1"/>
    <col min="3821" max="3821" width="2.140625" style="64" customWidth="1"/>
    <col min="3822" max="3822" width="21.42578125" style="64" customWidth="1"/>
    <col min="3823" max="4066" width="11.42578125" style="64"/>
    <col min="4067" max="4067" width="2.5703125" style="64" customWidth="1"/>
    <col min="4068" max="4068" width="17.140625" style="64" customWidth="1"/>
    <col min="4069" max="4076" width="14" style="64" customWidth="1"/>
    <col min="4077" max="4077" width="2.140625" style="64" customWidth="1"/>
    <col min="4078" max="4078" width="21.42578125" style="64" customWidth="1"/>
    <col min="4079" max="4322" width="11.42578125" style="64"/>
    <col min="4323" max="4323" width="2.5703125" style="64" customWidth="1"/>
    <col min="4324" max="4324" width="17.140625" style="64" customWidth="1"/>
    <col min="4325" max="4332" width="14" style="64" customWidth="1"/>
    <col min="4333" max="4333" width="2.140625" style="64" customWidth="1"/>
    <col min="4334" max="4334" width="21.42578125" style="64" customWidth="1"/>
    <col min="4335" max="4578" width="11.42578125" style="64"/>
    <col min="4579" max="4579" width="2.5703125" style="64" customWidth="1"/>
    <col min="4580" max="4580" width="17.140625" style="64" customWidth="1"/>
    <col min="4581" max="4588" width="14" style="64" customWidth="1"/>
    <col min="4589" max="4589" width="2.140625" style="64" customWidth="1"/>
    <col min="4590" max="4590" width="21.42578125" style="64" customWidth="1"/>
    <col min="4591" max="4834" width="11.42578125" style="64"/>
    <col min="4835" max="4835" width="2.5703125" style="64" customWidth="1"/>
    <col min="4836" max="4836" width="17.140625" style="64" customWidth="1"/>
    <col min="4837" max="4844" width="14" style="64" customWidth="1"/>
    <col min="4845" max="4845" width="2.140625" style="64" customWidth="1"/>
    <col min="4846" max="4846" width="21.42578125" style="64" customWidth="1"/>
    <col min="4847" max="5090" width="11.42578125" style="64"/>
    <col min="5091" max="5091" width="2.5703125" style="64" customWidth="1"/>
    <col min="5092" max="5092" width="17.140625" style="64" customWidth="1"/>
    <col min="5093" max="5100" width="14" style="64" customWidth="1"/>
    <col min="5101" max="5101" width="2.140625" style="64" customWidth="1"/>
    <col min="5102" max="5102" width="21.42578125" style="64" customWidth="1"/>
    <col min="5103" max="5346" width="11.42578125" style="64"/>
    <col min="5347" max="5347" width="2.5703125" style="64" customWidth="1"/>
    <col min="5348" max="5348" width="17.140625" style="64" customWidth="1"/>
    <col min="5349" max="5356" width="14" style="64" customWidth="1"/>
    <col min="5357" max="5357" width="2.140625" style="64" customWidth="1"/>
    <col min="5358" max="5358" width="21.42578125" style="64" customWidth="1"/>
    <col min="5359" max="5602" width="11.42578125" style="64"/>
    <col min="5603" max="5603" width="2.5703125" style="64" customWidth="1"/>
    <col min="5604" max="5604" width="17.140625" style="64" customWidth="1"/>
    <col min="5605" max="5612" width="14" style="64" customWidth="1"/>
    <col min="5613" max="5613" width="2.140625" style="64" customWidth="1"/>
    <col min="5614" max="5614" width="21.42578125" style="64" customWidth="1"/>
    <col min="5615" max="5858" width="11.42578125" style="64"/>
    <col min="5859" max="5859" width="2.5703125" style="64" customWidth="1"/>
    <col min="5860" max="5860" width="17.140625" style="64" customWidth="1"/>
    <col min="5861" max="5868" width="14" style="64" customWidth="1"/>
    <col min="5869" max="5869" width="2.140625" style="64" customWidth="1"/>
    <col min="5870" max="5870" width="21.42578125" style="64" customWidth="1"/>
    <col min="5871" max="6114" width="11.42578125" style="64"/>
    <col min="6115" max="6115" width="2.5703125" style="64" customWidth="1"/>
    <col min="6116" max="6116" width="17.140625" style="64" customWidth="1"/>
    <col min="6117" max="6124" width="14" style="64" customWidth="1"/>
    <col min="6125" max="6125" width="2.140625" style="64" customWidth="1"/>
    <col min="6126" max="6126" width="21.42578125" style="64" customWidth="1"/>
    <col min="6127" max="6370" width="11.42578125" style="64"/>
    <col min="6371" max="6371" width="2.5703125" style="64" customWidth="1"/>
    <col min="6372" max="6372" width="17.140625" style="64" customWidth="1"/>
    <col min="6373" max="6380" width="14" style="64" customWidth="1"/>
    <col min="6381" max="6381" width="2.140625" style="64" customWidth="1"/>
    <col min="6382" max="6382" width="21.42578125" style="64" customWidth="1"/>
    <col min="6383" max="6626" width="11.42578125" style="64"/>
    <col min="6627" max="6627" width="2.5703125" style="64" customWidth="1"/>
    <col min="6628" max="6628" width="17.140625" style="64" customWidth="1"/>
    <col min="6629" max="6636" width="14" style="64" customWidth="1"/>
    <col min="6637" max="6637" width="2.140625" style="64" customWidth="1"/>
    <col min="6638" max="6638" width="21.42578125" style="64" customWidth="1"/>
    <col min="6639" max="6882" width="11.42578125" style="64"/>
    <col min="6883" max="6883" width="2.5703125" style="64" customWidth="1"/>
    <col min="6884" max="6884" width="17.140625" style="64" customWidth="1"/>
    <col min="6885" max="6892" width="14" style="64" customWidth="1"/>
    <col min="6893" max="6893" width="2.140625" style="64" customWidth="1"/>
    <col min="6894" max="6894" width="21.42578125" style="64" customWidth="1"/>
    <col min="6895" max="7138" width="11.42578125" style="64"/>
    <col min="7139" max="7139" width="2.5703125" style="64" customWidth="1"/>
    <col min="7140" max="7140" width="17.140625" style="64" customWidth="1"/>
    <col min="7141" max="7148" width="14" style="64" customWidth="1"/>
    <col min="7149" max="7149" width="2.140625" style="64" customWidth="1"/>
    <col min="7150" max="7150" width="21.42578125" style="64" customWidth="1"/>
    <col min="7151" max="7394" width="11.42578125" style="64"/>
    <col min="7395" max="7395" width="2.5703125" style="64" customWidth="1"/>
    <col min="7396" max="7396" width="17.140625" style="64" customWidth="1"/>
    <col min="7397" max="7404" width="14" style="64" customWidth="1"/>
    <col min="7405" max="7405" width="2.140625" style="64" customWidth="1"/>
    <col min="7406" max="7406" width="21.42578125" style="64" customWidth="1"/>
    <col min="7407" max="7650" width="11.42578125" style="64"/>
    <col min="7651" max="7651" width="2.5703125" style="64" customWidth="1"/>
    <col min="7652" max="7652" width="17.140625" style="64" customWidth="1"/>
    <col min="7653" max="7660" width="14" style="64" customWidth="1"/>
    <col min="7661" max="7661" width="2.140625" style="64" customWidth="1"/>
    <col min="7662" max="7662" width="21.42578125" style="64" customWidth="1"/>
    <col min="7663" max="7906" width="11.42578125" style="64"/>
    <col min="7907" max="7907" width="2.5703125" style="64" customWidth="1"/>
    <col min="7908" max="7908" width="17.140625" style="64" customWidth="1"/>
    <col min="7909" max="7916" width="14" style="64" customWidth="1"/>
    <col min="7917" max="7917" width="2.140625" style="64" customWidth="1"/>
    <col min="7918" max="7918" width="21.42578125" style="64" customWidth="1"/>
    <col min="7919" max="8162" width="11.42578125" style="64"/>
    <col min="8163" max="8163" width="2.5703125" style="64" customWidth="1"/>
    <col min="8164" max="8164" width="17.140625" style="64" customWidth="1"/>
    <col min="8165" max="8172" width="14" style="64" customWidth="1"/>
    <col min="8173" max="8173" width="2.140625" style="64" customWidth="1"/>
    <col min="8174" max="8174" width="21.42578125" style="64" customWidth="1"/>
    <col min="8175" max="8418" width="11.42578125" style="64"/>
    <col min="8419" max="8419" width="2.5703125" style="64" customWidth="1"/>
    <col min="8420" max="8420" width="17.140625" style="64" customWidth="1"/>
    <col min="8421" max="8428" width="14" style="64" customWidth="1"/>
    <col min="8429" max="8429" width="2.140625" style="64" customWidth="1"/>
    <col min="8430" max="8430" width="21.42578125" style="64" customWidth="1"/>
    <col min="8431" max="8674" width="11.42578125" style="64"/>
    <col min="8675" max="8675" width="2.5703125" style="64" customWidth="1"/>
    <col min="8676" max="8676" width="17.140625" style="64" customWidth="1"/>
    <col min="8677" max="8684" width="14" style="64" customWidth="1"/>
    <col min="8685" max="8685" width="2.140625" style="64" customWidth="1"/>
    <col min="8686" max="8686" width="21.42578125" style="64" customWidth="1"/>
    <col min="8687" max="8930" width="11.42578125" style="64"/>
    <col min="8931" max="8931" width="2.5703125" style="64" customWidth="1"/>
    <col min="8932" max="8932" width="17.140625" style="64" customWidth="1"/>
    <col min="8933" max="8940" width="14" style="64" customWidth="1"/>
    <col min="8941" max="8941" width="2.140625" style="64" customWidth="1"/>
    <col min="8942" max="8942" width="21.42578125" style="64" customWidth="1"/>
    <col min="8943" max="9186" width="11.42578125" style="64"/>
    <col min="9187" max="9187" width="2.5703125" style="64" customWidth="1"/>
    <col min="9188" max="9188" width="17.140625" style="64" customWidth="1"/>
    <col min="9189" max="9196" width="14" style="64" customWidth="1"/>
    <col min="9197" max="9197" width="2.140625" style="64" customWidth="1"/>
    <col min="9198" max="9198" width="21.42578125" style="64" customWidth="1"/>
    <col min="9199" max="9442" width="11.42578125" style="64"/>
    <col min="9443" max="9443" width="2.5703125" style="64" customWidth="1"/>
    <col min="9444" max="9444" width="17.140625" style="64" customWidth="1"/>
    <col min="9445" max="9452" width="14" style="64" customWidth="1"/>
    <col min="9453" max="9453" width="2.140625" style="64" customWidth="1"/>
    <col min="9454" max="9454" width="21.42578125" style="64" customWidth="1"/>
    <col min="9455" max="9698" width="11.42578125" style="64"/>
    <col min="9699" max="9699" width="2.5703125" style="64" customWidth="1"/>
    <col min="9700" max="9700" width="17.140625" style="64" customWidth="1"/>
    <col min="9701" max="9708" width="14" style="64" customWidth="1"/>
    <col min="9709" max="9709" width="2.140625" style="64" customWidth="1"/>
    <col min="9710" max="9710" width="21.42578125" style="64" customWidth="1"/>
    <col min="9711" max="9954" width="11.42578125" style="64"/>
    <col min="9955" max="9955" width="2.5703125" style="64" customWidth="1"/>
    <col min="9956" max="9956" width="17.140625" style="64" customWidth="1"/>
    <col min="9957" max="9964" width="14" style="64" customWidth="1"/>
    <col min="9965" max="9965" width="2.140625" style="64" customWidth="1"/>
    <col min="9966" max="9966" width="21.42578125" style="64" customWidth="1"/>
    <col min="9967" max="10210" width="11.42578125" style="64"/>
    <col min="10211" max="10211" width="2.5703125" style="64" customWidth="1"/>
    <col min="10212" max="10212" width="17.140625" style="64" customWidth="1"/>
    <col min="10213" max="10220" width="14" style="64" customWidth="1"/>
    <col min="10221" max="10221" width="2.140625" style="64" customWidth="1"/>
    <col min="10222" max="10222" width="21.42578125" style="64" customWidth="1"/>
    <col min="10223" max="10466" width="11.42578125" style="64"/>
    <col min="10467" max="10467" width="2.5703125" style="64" customWidth="1"/>
    <col min="10468" max="10468" width="17.140625" style="64" customWidth="1"/>
    <col min="10469" max="10476" width="14" style="64" customWidth="1"/>
    <col min="10477" max="10477" width="2.140625" style="64" customWidth="1"/>
    <col min="10478" max="10478" width="21.42578125" style="64" customWidth="1"/>
    <col min="10479" max="10722" width="11.42578125" style="64"/>
    <col min="10723" max="10723" width="2.5703125" style="64" customWidth="1"/>
    <col min="10724" max="10724" width="17.140625" style="64" customWidth="1"/>
    <col min="10725" max="10732" width="14" style="64" customWidth="1"/>
    <col min="10733" max="10733" width="2.140625" style="64" customWidth="1"/>
    <col min="10734" max="10734" width="21.42578125" style="64" customWidth="1"/>
    <col min="10735" max="10978" width="11.42578125" style="64"/>
    <col min="10979" max="10979" width="2.5703125" style="64" customWidth="1"/>
    <col min="10980" max="10980" width="17.140625" style="64" customWidth="1"/>
    <col min="10981" max="10988" width="14" style="64" customWidth="1"/>
    <col min="10989" max="10989" width="2.140625" style="64" customWidth="1"/>
    <col min="10990" max="10990" width="21.42578125" style="64" customWidth="1"/>
    <col min="10991" max="11234" width="11.42578125" style="64"/>
    <col min="11235" max="11235" width="2.5703125" style="64" customWidth="1"/>
    <col min="11236" max="11236" width="17.140625" style="64" customWidth="1"/>
    <col min="11237" max="11244" width="14" style="64" customWidth="1"/>
    <col min="11245" max="11245" width="2.140625" style="64" customWidth="1"/>
    <col min="11246" max="11246" width="21.42578125" style="64" customWidth="1"/>
    <col min="11247" max="11490" width="11.42578125" style="64"/>
    <col min="11491" max="11491" width="2.5703125" style="64" customWidth="1"/>
    <col min="11492" max="11492" width="17.140625" style="64" customWidth="1"/>
    <col min="11493" max="11500" width="14" style="64" customWidth="1"/>
    <col min="11501" max="11501" width="2.140625" style="64" customWidth="1"/>
    <col min="11502" max="11502" width="21.42578125" style="64" customWidth="1"/>
    <col min="11503" max="11746" width="11.42578125" style="64"/>
    <col min="11747" max="11747" width="2.5703125" style="64" customWidth="1"/>
    <col min="11748" max="11748" width="17.140625" style="64" customWidth="1"/>
    <col min="11749" max="11756" width="14" style="64" customWidth="1"/>
    <col min="11757" max="11757" width="2.140625" style="64" customWidth="1"/>
    <col min="11758" max="11758" width="21.42578125" style="64" customWidth="1"/>
    <col min="11759" max="12002" width="11.42578125" style="64"/>
    <col min="12003" max="12003" width="2.5703125" style="64" customWidth="1"/>
    <col min="12004" max="12004" width="17.140625" style="64" customWidth="1"/>
    <col min="12005" max="12012" width="14" style="64" customWidth="1"/>
    <col min="12013" max="12013" width="2.140625" style="64" customWidth="1"/>
    <col min="12014" max="12014" width="21.42578125" style="64" customWidth="1"/>
    <col min="12015" max="12258" width="11.42578125" style="64"/>
    <col min="12259" max="12259" width="2.5703125" style="64" customWidth="1"/>
    <col min="12260" max="12260" width="17.140625" style="64" customWidth="1"/>
    <col min="12261" max="12268" width="14" style="64" customWidth="1"/>
    <col min="12269" max="12269" width="2.140625" style="64" customWidth="1"/>
    <col min="12270" max="12270" width="21.42578125" style="64" customWidth="1"/>
    <col min="12271" max="12514" width="11.42578125" style="64"/>
    <col min="12515" max="12515" width="2.5703125" style="64" customWidth="1"/>
    <col min="12516" max="12516" width="17.140625" style="64" customWidth="1"/>
    <col min="12517" max="12524" width="14" style="64" customWidth="1"/>
    <col min="12525" max="12525" width="2.140625" style="64" customWidth="1"/>
    <col min="12526" max="12526" width="21.42578125" style="64" customWidth="1"/>
    <col min="12527" max="12770" width="11.42578125" style="64"/>
    <col min="12771" max="12771" width="2.5703125" style="64" customWidth="1"/>
    <col min="12772" max="12772" width="17.140625" style="64" customWidth="1"/>
    <col min="12773" max="12780" width="14" style="64" customWidth="1"/>
    <col min="12781" max="12781" width="2.140625" style="64" customWidth="1"/>
    <col min="12782" max="12782" width="21.42578125" style="64" customWidth="1"/>
    <col min="12783" max="13026" width="11.42578125" style="64"/>
    <col min="13027" max="13027" width="2.5703125" style="64" customWidth="1"/>
    <col min="13028" max="13028" width="17.140625" style="64" customWidth="1"/>
    <col min="13029" max="13036" width="14" style="64" customWidth="1"/>
    <col min="13037" max="13037" width="2.140625" style="64" customWidth="1"/>
    <col min="13038" max="13038" width="21.42578125" style="64" customWidth="1"/>
    <col min="13039" max="13282" width="11.42578125" style="64"/>
    <col min="13283" max="13283" width="2.5703125" style="64" customWidth="1"/>
    <col min="13284" max="13284" width="17.140625" style="64" customWidth="1"/>
    <col min="13285" max="13292" width="14" style="64" customWidth="1"/>
    <col min="13293" max="13293" width="2.140625" style="64" customWidth="1"/>
    <col min="13294" max="13294" width="21.42578125" style="64" customWidth="1"/>
    <col min="13295" max="13538" width="11.42578125" style="64"/>
    <col min="13539" max="13539" width="2.5703125" style="64" customWidth="1"/>
    <col min="13540" max="13540" width="17.140625" style="64" customWidth="1"/>
    <col min="13541" max="13548" width="14" style="64" customWidth="1"/>
    <col min="13549" max="13549" width="2.140625" style="64" customWidth="1"/>
    <col min="13550" max="13550" width="21.42578125" style="64" customWidth="1"/>
    <col min="13551" max="13794" width="11.42578125" style="64"/>
    <col min="13795" max="13795" width="2.5703125" style="64" customWidth="1"/>
    <col min="13796" max="13796" width="17.140625" style="64" customWidth="1"/>
    <col min="13797" max="13804" width="14" style="64" customWidth="1"/>
    <col min="13805" max="13805" width="2.140625" style="64" customWidth="1"/>
    <col min="13806" max="13806" width="21.42578125" style="64" customWidth="1"/>
    <col min="13807" max="14050" width="11.42578125" style="64"/>
    <col min="14051" max="14051" width="2.5703125" style="64" customWidth="1"/>
    <col min="14052" max="14052" width="17.140625" style="64" customWidth="1"/>
    <col min="14053" max="14060" width="14" style="64" customWidth="1"/>
    <col min="14061" max="14061" width="2.140625" style="64" customWidth="1"/>
    <col min="14062" max="14062" width="21.42578125" style="64" customWidth="1"/>
    <col min="14063" max="14306" width="11.42578125" style="64"/>
    <col min="14307" max="14307" width="2.5703125" style="64" customWidth="1"/>
    <col min="14308" max="14308" width="17.140625" style="64" customWidth="1"/>
    <col min="14309" max="14316" width="14" style="64" customWidth="1"/>
    <col min="14317" max="14317" width="2.140625" style="64" customWidth="1"/>
    <col min="14318" max="14318" width="21.42578125" style="64" customWidth="1"/>
    <col min="14319" max="14562" width="11.42578125" style="64"/>
    <col min="14563" max="14563" width="2.5703125" style="64" customWidth="1"/>
    <col min="14564" max="14564" width="17.140625" style="64" customWidth="1"/>
    <col min="14565" max="14572" width="14" style="64" customWidth="1"/>
    <col min="14573" max="14573" width="2.140625" style="64" customWidth="1"/>
    <col min="14574" max="14574" width="21.42578125" style="64" customWidth="1"/>
    <col min="14575" max="14818" width="11.42578125" style="64"/>
    <col min="14819" max="14819" width="2.5703125" style="64" customWidth="1"/>
    <col min="14820" max="14820" width="17.140625" style="64" customWidth="1"/>
    <col min="14821" max="14828" width="14" style="64" customWidth="1"/>
    <col min="14829" max="14829" width="2.140625" style="64" customWidth="1"/>
    <col min="14830" max="14830" width="21.42578125" style="64" customWidth="1"/>
    <col min="14831" max="15074" width="11.42578125" style="64"/>
    <col min="15075" max="15075" width="2.5703125" style="64" customWidth="1"/>
    <col min="15076" max="15076" width="17.140625" style="64" customWidth="1"/>
    <col min="15077" max="15084" width="14" style="64" customWidth="1"/>
    <col min="15085" max="15085" width="2.140625" style="64" customWidth="1"/>
    <col min="15086" max="15086" width="21.42578125" style="64" customWidth="1"/>
    <col min="15087" max="15330" width="11.42578125" style="64"/>
    <col min="15331" max="15331" width="2.5703125" style="64" customWidth="1"/>
    <col min="15332" max="15332" width="17.140625" style="64" customWidth="1"/>
    <col min="15333" max="15340" width="14" style="64" customWidth="1"/>
    <col min="15341" max="15341" width="2.140625" style="64" customWidth="1"/>
    <col min="15342" max="15342" width="21.42578125" style="64" customWidth="1"/>
    <col min="15343" max="15586" width="11.42578125" style="64"/>
    <col min="15587" max="15587" width="2.5703125" style="64" customWidth="1"/>
    <col min="15588" max="15588" width="17.140625" style="64" customWidth="1"/>
    <col min="15589" max="15596" width="14" style="64" customWidth="1"/>
    <col min="15597" max="15597" width="2.140625" style="64" customWidth="1"/>
    <col min="15598" max="15598" width="21.42578125" style="64" customWidth="1"/>
    <col min="15599" max="15842" width="11.42578125" style="64"/>
    <col min="15843" max="15843" width="2.5703125" style="64" customWidth="1"/>
    <col min="15844" max="15844" width="17.140625" style="64" customWidth="1"/>
    <col min="15845" max="15852" width="14" style="64" customWidth="1"/>
    <col min="15853" max="15853" width="2.140625" style="64" customWidth="1"/>
    <col min="15854" max="15854" width="21.42578125" style="64" customWidth="1"/>
    <col min="15855" max="16098" width="11.42578125" style="64"/>
    <col min="16099" max="16099" width="2.5703125" style="64" customWidth="1"/>
    <col min="16100" max="16100" width="17.140625" style="64" customWidth="1"/>
    <col min="16101" max="16108" width="14" style="64" customWidth="1"/>
    <col min="16109" max="16109" width="2.140625" style="64" customWidth="1"/>
    <col min="16110" max="16110" width="21.42578125" style="64" customWidth="1"/>
    <col min="16111" max="16354" width="11.42578125" style="64"/>
    <col min="16355" max="16355" width="11.42578125" style="64" customWidth="1"/>
    <col min="16356" max="16384" width="11.42578125" style="64"/>
  </cols>
  <sheetData>
    <row r="1" spans="1:240" s="2" customFormat="1" ht="15" customHeight="1">
      <c r="A1" s="22"/>
      <c r="B1" s="23"/>
      <c r="C1" s="76"/>
      <c r="D1" s="680" t="s">
        <v>9</v>
      </c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2"/>
      <c r="R1" s="26" t="s">
        <v>16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s="2" customFormat="1" ht="15" customHeight="1">
      <c r="A2" s="24"/>
      <c r="B2" s="25"/>
      <c r="C2" s="77"/>
      <c r="D2" s="630" t="s">
        <v>28</v>
      </c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s="2" customFormat="1" ht="15" customHeight="1">
      <c r="A3" s="24"/>
      <c r="B3" s="25"/>
      <c r="C3" s="77"/>
      <c r="D3" s="683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s="2" customFormat="1" ht="15" customHeight="1">
      <c r="A4" s="24"/>
      <c r="B4" s="25"/>
      <c r="C4" s="77"/>
      <c r="D4" s="567" t="s">
        <v>45</v>
      </c>
      <c r="E4" s="568"/>
      <c r="F4" s="568"/>
      <c r="G4" s="568"/>
      <c r="H4" s="568"/>
      <c r="I4" s="568"/>
      <c r="J4" s="568"/>
      <c r="K4" s="568"/>
      <c r="L4" s="569"/>
      <c r="M4" s="570" t="s">
        <v>237</v>
      </c>
      <c r="N4" s="571"/>
      <c r="O4" s="571"/>
      <c r="P4" s="571"/>
      <c r="Q4" s="57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1:240" s="2" customFormat="1" ht="15" customHeight="1">
      <c r="A5" s="33"/>
      <c r="B5" s="34"/>
      <c r="C5" s="78"/>
      <c r="D5" s="570" t="s">
        <v>244</v>
      </c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40" s="2" customFormat="1" ht="15" customHeight="1">
      <c r="A6" s="114"/>
      <c r="B6" s="115"/>
      <c r="C6" s="115"/>
      <c r="D6" s="115"/>
      <c r="E6" s="123"/>
      <c r="F6" s="123"/>
      <c r="G6" s="123"/>
      <c r="H6" s="123"/>
      <c r="I6" s="123"/>
      <c r="J6" s="123"/>
      <c r="K6" s="115"/>
      <c r="L6" s="115"/>
      <c r="M6" s="115"/>
      <c r="N6" s="124"/>
      <c r="O6" s="124"/>
      <c r="P6" s="124"/>
      <c r="Q6" s="125"/>
      <c r="R6" s="139" t="s">
        <v>82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</row>
    <row r="7" spans="1:240" s="2" customFormat="1" ht="15" customHeight="1">
      <c r="A7" s="111"/>
      <c r="B7" s="112"/>
      <c r="C7" s="112"/>
      <c r="D7" s="112"/>
      <c r="E7" s="126"/>
      <c r="F7" s="126"/>
      <c r="G7" s="126"/>
      <c r="H7" s="126"/>
      <c r="I7" s="126"/>
      <c r="J7" s="126"/>
      <c r="K7" s="718" t="s">
        <v>1</v>
      </c>
      <c r="L7" s="718"/>
      <c r="M7" s="723" t="str">
        <f>IF('Resumen 1'!I7="","",'Resumen 1'!I7)</f>
        <v/>
      </c>
      <c r="N7" s="723"/>
      <c r="O7" s="723"/>
      <c r="P7" s="723"/>
      <c r="Q7" s="122"/>
      <c r="R7" s="140" t="s">
        <v>83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spans="1:240" s="2" customFormat="1" ht="15" customHeight="1">
      <c r="A8" s="111"/>
      <c r="B8" s="112"/>
      <c r="C8" s="112"/>
      <c r="D8" s="112"/>
      <c r="E8" s="126"/>
      <c r="F8" s="126"/>
      <c r="G8" s="126"/>
      <c r="H8" s="126"/>
      <c r="I8" s="126"/>
      <c r="J8" s="126"/>
      <c r="K8" s="113"/>
      <c r="L8" s="113"/>
      <c r="M8" s="128"/>
      <c r="N8" s="717" t="str">
        <f>IF(M7="",R11,CONCATENATE(R7," ",R8," ",R9," ", R10))</f>
        <v>Pagina xx de xx</v>
      </c>
      <c r="O8" s="717"/>
      <c r="P8" s="717"/>
      <c r="Q8" s="122"/>
      <c r="R8" s="141" t="str">
        <f>IF(M7="","",IF(R10=5,5,4))</f>
        <v/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pans="1:240" s="2" customFormat="1" ht="15" customHeight="1">
      <c r="A9" s="121"/>
      <c r="B9" s="120"/>
      <c r="C9" s="120"/>
      <c r="D9" s="120"/>
      <c r="E9" s="120"/>
      <c r="F9" s="119"/>
      <c r="G9" s="119"/>
      <c r="H9" s="119"/>
      <c r="I9" s="119"/>
      <c r="J9" s="45"/>
      <c r="K9" s="117"/>
      <c r="L9" s="117"/>
      <c r="M9" s="117"/>
      <c r="N9" s="117"/>
      <c r="O9" s="117"/>
      <c r="P9" s="117"/>
      <c r="Q9" s="118"/>
      <c r="R9" s="142" t="s">
        <v>84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</row>
    <row r="10" spans="1:240" s="2" customFormat="1" ht="15" customHeight="1">
      <c r="A10" s="40"/>
      <c r="B10" s="689"/>
      <c r="C10" s="690"/>
      <c r="D10" s="690"/>
      <c r="E10" s="690"/>
      <c r="F10" s="690"/>
      <c r="G10" s="690"/>
      <c r="H10" s="691"/>
      <c r="I10" s="41"/>
      <c r="J10" s="698"/>
      <c r="K10" s="699"/>
      <c r="L10" s="699"/>
      <c r="M10" s="699"/>
      <c r="N10" s="699"/>
      <c r="O10" s="699"/>
      <c r="P10" s="700"/>
      <c r="Q10" s="42"/>
      <c r="R10" s="142" t="str">
        <f>IF(M7="","",'1. Encabezado'!AB10)</f>
        <v/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40" s="43" customFormat="1" ht="15" customHeight="1">
      <c r="A11" s="44"/>
      <c r="B11" s="692"/>
      <c r="C11" s="693"/>
      <c r="D11" s="693"/>
      <c r="E11" s="693"/>
      <c r="F11" s="693"/>
      <c r="G11" s="693"/>
      <c r="H11" s="694"/>
      <c r="I11" s="45"/>
      <c r="J11" s="701"/>
      <c r="K11" s="702"/>
      <c r="L11" s="702"/>
      <c r="M11" s="702"/>
      <c r="N11" s="702"/>
      <c r="O11" s="702"/>
      <c r="P11" s="703"/>
      <c r="Q11" s="707"/>
      <c r="R11" s="143" t="s">
        <v>85</v>
      </c>
    </row>
    <row r="12" spans="1:240" s="43" customFormat="1" ht="15" customHeight="1">
      <c r="A12" s="44"/>
      <c r="B12" s="692"/>
      <c r="C12" s="693"/>
      <c r="D12" s="693"/>
      <c r="E12" s="693"/>
      <c r="F12" s="693"/>
      <c r="G12" s="693"/>
      <c r="H12" s="694"/>
      <c r="I12" s="45"/>
      <c r="J12" s="701"/>
      <c r="K12" s="702"/>
      <c r="L12" s="702"/>
      <c r="M12" s="702"/>
      <c r="N12" s="702"/>
      <c r="O12" s="702"/>
      <c r="P12" s="703"/>
      <c r="Q12" s="707"/>
    </row>
    <row r="13" spans="1:240" s="43" customFormat="1" ht="15" customHeight="1">
      <c r="A13" s="44"/>
      <c r="B13" s="692"/>
      <c r="C13" s="693"/>
      <c r="D13" s="693"/>
      <c r="E13" s="693"/>
      <c r="F13" s="693"/>
      <c r="G13" s="693"/>
      <c r="H13" s="694"/>
      <c r="I13" s="45"/>
      <c r="J13" s="701"/>
      <c r="K13" s="702"/>
      <c r="L13" s="702"/>
      <c r="M13" s="702"/>
      <c r="N13" s="702"/>
      <c r="O13" s="702"/>
      <c r="P13" s="703"/>
      <c r="Q13" s="46"/>
    </row>
    <row r="14" spans="1:240" s="43" customFormat="1" ht="15" customHeight="1">
      <c r="A14" s="44"/>
      <c r="B14" s="692"/>
      <c r="C14" s="693"/>
      <c r="D14" s="693"/>
      <c r="E14" s="693"/>
      <c r="F14" s="693"/>
      <c r="G14" s="693"/>
      <c r="H14" s="694"/>
      <c r="I14" s="45"/>
      <c r="J14" s="701"/>
      <c r="K14" s="702"/>
      <c r="L14" s="702"/>
      <c r="M14" s="702"/>
      <c r="N14" s="702"/>
      <c r="O14" s="702"/>
      <c r="P14" s="703"/>
      <c r="Q14" s="46"/>
    </row>
    <row r="15" spans="1:240" s="43" customFormat="1" ht="15" customHeight="1">
      <c r="A15" s="44"/>
      <c r="B15" s="692"/>
      <c r="C15" s="693"/>
      <c r="D15" s="693"/>
      <c r="E15" s="693"/>
      <c r="F15" s="693"/>
      <c r="G15" s="693"/>
      <c r="H15" s="694"/>
      <c r="I15" s="45"/>
      <c r="J15" s="701"/>
      <c r="K15" s="702"/>
      <c r="L15" s="702"/>
      <c r="M15" s="702"/>
      <c r="N15" s="702"/>
      <c r="O15" s="702"/>
      <c r="P15" s="703"/>
      <c r="Q15" s="144"/>
    </row>
    <row r="16" spans="1:240" s="43" customFormat="1" ht="15" customHeight="1">
      <c r="A16" s="44"/>
      <c r="B16" s="692"/>
      <c r="C16" s="693"/>
      <c r="D16" s="693"/>
      <c r="E16" s="693"/>
      <c r="F16" s="693"/>
      <c r="G16" s="693"/>
      <c r="H16" s="694"/>
      <c r="I16" s="45"/>
      <c r="J16" s="701"/>
      <c r="K16" s="702"/>
      <c r="L16" s="702"/>
      <c r="M16" s="702"/>
      <c r="N16" s="702"/>
      <c r="O16" s="702"/>
      <c r="P16" s="703"/>
      <c r="Q16" s="144"/>
    </row>
    <row r="17" spans="1:17" s="43" customFormat="1" ht="15" customHeight="1">
      <c r="A17" s="44"/>
      <c r="B17" s="692"/>
      <c r="C17" s="693"/>
      <c r="D17" s="693"/>
      <c r="E17" s="693"/>
      <c r="F17" s="693"/>
      <c r="G17" s="693"/>
      <c r="H17" s="694"/>
      <c r="I17" s="45"/>
      <c r="J17" s="701"/>
      <c r="K17" s="702"/>
      <c r="L17" s="702"/>
      <c r="M17" s="702"/>
      <c r="N17" s="702"/>
      <c r="O17" s="702"/>
      <c r="P17" s="703"/>
      <c r="Q17" s="707"/>
    </row>
    <row r="18" spans="1:17" s="43" customFormat="1" ht="15" customHeight="1">
      <c r="A18" s="44"/>
      <c r="B18" s="692"/>
      <c r="C18" s="693"/>
      <c r="D18" s="693"/>
      <c r="E18" s="693"/>
      <c r="F18" s="693"/>
      <c r="G18" s="693"/>
      <c r="H18" s="694"/>
      <c r="I18" s="45"/>
      <c r="J18" s="701"/>
      <c r="K18" s="702"/>
      <c r="L18" s="702"/>
      <c r="M18" s="702"/>
      <c r="N18" s="702"/>
      <c r="O18" s="702"/>
      <c r="P18" s="703"/>
      <c r="Q18" s="707"/>
    </row>
    <row r="19" spans="1:17" s="43" customFormat="1" ht="15" customHeight="1">
      <c r="A19" s="44"/>
      <c r="B19" s="692"/>
      <c r="C19" s="693"/>
      <c r="D19" s="693"/>
      <c r="E19" s="693"/>
      <c r="F19" s="693"/>
      <c r="G19" s="693"/>
      <c r="H19" s="694"/>
      <c r="I19" s="45"/>
      <c r="J19" s="701"/>
      <c r="K19" s="702"/>
      <c r="L19" s="702"/>
      <c r="M19" s="702"/>
      <c r="N19" s="702"/>
      <c r="O19" s="702"/>
      <c r="P19" s="703"/>
      <c r="Q19" s="707"/>
    </row>
    <row r="20" spans="1:17" s="43" customFormat="1" ht="15" customHeight="1">
      <c r="A20" s="44"/>
      <c r="B20" s="692"/>
      <c r="C20" s="693"/>
      <c r="D20" s="693"/>
      <c r="E20" s="693"/>
      <c r="F20" s="693"/>
      <c r="G20" s="693"/>
      <c r="H20" s="694"/>
      <c r="I20" s="45"/>
      <c r="J20" s="701"/>
      <c r="K20" s="702"/>
      <c r="L20" s="702"/>
      <c r="M20" s="702"/>
      <c r="N20" s="702"/>
      <c r="O20" s="702"/>
      <c r="P20" s="703"/>
      <c r="Q20" s="144"/>
    </row>
    <row r="21" spans="1:17" s="43" customFormat="1" ht="15" customHeight="1">
      <c r="A21" s="44"/>
      <c r="B21" s="692"/>
      <c r="C21" s="693"/>
      <c r="D21" s="693"/>
      <c r="E21" s="693"/>
      <c r="F21" s="693"/>
      <c r="G21" s="693"/>
      <c r="H21" s="694"/>
      <c r="I21" s="45"/>
      <c r="J21" s="701"/>
      <c r="K21" s="702"/>
      <c r="L21" s="702"/>
      <c r="M21" s="702"/>
      <c r="N21" s="702"/>
      <c r="O21" s="702"/>
      <c r="P21" s="703"/>
      <c r="Q21" s="47"/>
    </row>
    <row r="22" spans="1:17" s="43" customFormat="1" ht="15" customHeight="1">
      <c r="A22" s="44"/>
      <c r="B22" s="692"/>
      <c r="C22" s="693"/>
      <c r="D22" s="693"/>
      <c r="E22" s="693"/>
      <c r="F22" s="693"/>
      <c r="G22" s="693"/>
      <c r="H22" s="694"/>
      <c r="I22" s="45"/>
      <c r="J22" s="701"/>
      <c r="K22" s="702"/>
      <c r="L22" s="702"/>
      <c r="M22" s="702"/>
      <c r="N22" s="702"/>
      <c r="O22" s="702"/>
      <c r="P22" s="703"/>
      <c r="Q22" s="47"/>
    </row>
    <row r="23" spans="1:17" s="43" customFormat="1" ht="15" customHeight="1">
      <c r="A23" s="44"/>
      <c r="B23" s="695"/>
      <c r="C23" s="696"/>
      <c r="D23" s="696"/>
      <c r="E23" s="696"/>
      <c r="F23" s="696"/>
      <c r="G23" s="696"/>
      <c r="H23" s="697"/>
      <c r="I23" s="45"/>
      <c r="J23" s="704"/>
      <c r="K23" s="705"/>
      <c r="L23" s="705"/>
      <c r="M23" s="705"/>
      <c r="N23" s="705"/>
      <c r="O23" s="705"/>
      <c r="P23" s="706"/>
      <c r="Q23" s="47"/>
    </row>
    <row r="24" spans="1:17" s="43" customFormat="1" ht="15" customHeight="1">
      <c r="A24" s="48"/>
      <c r="B24" s="684" t="s">
        <v>41</v>
      </c>
      <c r="C24" s="684"/>
      <c r="D24" s="684"/>
      <c r="E24" s="684"/>
      <c r="F24" s="684"/>
      <c r="G24" s="684"/>
      <c r="H24" s="684"/>
      <c r="I24" s="45"/>
      <c r="J24" s="49" t="s">
        <v>42</v>
      </c>
      <c r="K24" s="49"/>
      <c r="L24" s="49"/>
      <c r="M24" s="50"/>
      <c r="N24" s="50"/>
      <c r="O24" s="50"/>
      <c r="P24" s="50"/>
      <c r="Q24" s="47"/>
    </row>
    <row r="25" spans="1:17" s="43" customFormat="1" ht="15" customHeight="1">
      <c r="A25" s="44"/>
      <c r="B25" s="689"/>
      <c r="C25" s="690"/>
      <c r="D25" s="690"/>
      <c r="E25" s="690"/>
      <c r="F25" s="690"/>
      <c r="G25" s="690"/>
      <c r="H25" s="691"/>
      <c r="I25" s="51"/>
      <c r="J25" s="708"/>
      <c r="K25" s="709"/>
      <c r="L25" s="709"/>
      <c r="M25" s="709"/>
      <c r="N25" s="709"/>
      <c r="O25" s="709"/>
      <c r="P25" s="710"/>
      <c r="Q25" s="52"/>
    </row>
    <row r="26" spans="1:17" s="43" customFormat="1" ht="15" customHeight="1">
      <c r="A26" s="44"/>
      <c r="B26" s="692"/>
      <c r="C26" s="693"/>
      <c r="D26" s="693"/>
      <c r="E26" s="693"/>
      <c r="F26" s="693"/>
      <c r="G26" s="693"/>
      <c r="H26" s="694"/>
      <c r="I26" s="51"/>
      <c r="J26" s="711"/>
      <c r="K26" s="712"/>
      <c r="L26" s="712"/>
      <c r="M26" s="712"/>
      <c r="N26" s="712"/>
      <c r="O26" s="712"/>
      <c r="P26" s="713"/>
      <c r="Q26" s="52"/>
    </row>
    <row r="27" spans="1:17" s="43" customFormat="1" ht="15" customHeight="1">
      <c r="A27" s="44"/>
      <c r="B27" s="692"/>
      <c r="C27" s="693"/>
      <c r="D27" s="693"/>
      <c r="E27" s="693"/>
      <c r="F27" s="693"/>
      <c r="G27" s="693"/>
      <c r="H27" s="694"/>
      <c r="I27" s="51"/>
      <c r="J27" s="711"/>
      <c r="K27" s="712"/>
      <c r="L27" s="712"/>
      <c r="M27" s="712"/>
      <c r="N27" s="712"/>
      <c r="O27" s="712"/>
      <c r="P27" s="713"/>
      <c r="Q27" s="52"/>
    </row>
    <row r="28" spans="1:17" s="53" customFormat="1" ht="15" customHeight="1">
      <c r="A28" s="44"/>
      <c r="B28" s="692"/>
      <c r="C28" s="693"/>
      <c r="D28" s="693"/>
      <c r="E28" s="693"/>
      <c r="F28" s="693"/>
      <c r="G28" s="693"/>
      <c r="H28" s="694"/>
      <c r="I28" s="51"/>
      <c r="J28" s="711"/>
      <c r="K28" s="712"/>
      <c r="L28" s="712"/>
      <c r="M28" s="712"/>
      <c r="N28" s="712"/>
      <c r="O28" s="712"/>
      <c r="P28" s="713"/>
      <c r="Q28" s="47"/>
    </row>
    <row r="29" spans="1:17" s="43" customFormat="1" ht="15" customHeight="1">
      <c r="A29" s="44"/>
      <c r="B29" s="692"/>
      <c r="C29" s="693"/>
      <c r="D29" s="693"/>
      <c r="E29" s="693"/>
      <c r="F29" s="693"/>
      <c r="G29" s="693"/>
      <c r="H29" s="694"/>
      <c r="I29" s="51"/>
      <c r="J29" s="711"/>
      <c r="K29" s="712"/>
      <c r="L29" s="712"/>
      <c r="M29" s="712"/>
      <c r="N29" s="712"/>
      <c r="O29" s="712"/>
      <c r="P29" s="713"/>
      <c r="Q29" s="47"/>
    </row>
    <row r="30" spans="1:17" s="43" customFormat="1" ht="15" customHeight="1">
      <c r="A30" s="44"/>
      <c r="B30" s="692"/>
      <c r="C30" s="693"/>
      <c r="D30" s="693"/>
      <c r="E30" s="693"/>
      <c r="F30" s="693"/>
      <c r="G30" s="693"/>
      <c r="H30" s="694"/>
      <c r="I30" s="51"/>
      <c r="J30" s="711"/>
      <c r="K30" s="712"/>
      <c r="L30" s="712"/>
      <c r="M30" s="712"/>
      <c r="N30" s="712"/>
      <c r="O30" s="712"/>
      <c r="P30" s="713"/>
      <c r="Q30" s="47"/>
    </row>
    <row r="31" spans="1:17" s="43" customFormat="1" ht="15" customHeight="1">
      <c r="A31" s="44"/>
      <c r="B31" s="692"/>
      <c r="C31" s="693"/>
      <c r="D31" s="693"/>
      <c r="E31" s="693"/>
      <c r="F31" s="693"/>
      <c r="G31" s="693"/>
      <c r="H31" s="694"/>
      <c r="I31" s="51"/>
      <c r="J31" s="711"/>
      <c r="K31" s="712"/>
      <c r="L31" s="712"/>
      <c r="M31" s="712"/>
      <c r="N31" s="712"/>
      <c r="O31" s="712"/>
      <c r="P31" s="713"/>
      <c r="Q31" s="47"/>
    </row>
    <row r="32" spans="1:17" s="43" customFormat="1" ht="15" customHeight="1">
      <c r="A32" s="44"/>
      <c r="B32" s="692"/>
      <c r="C32" s="693"/>
      <c r="D32" s="693"/>
      <c r="E32" s="693"/>
      <c r="F32" s="693"/>
      <c r="G32" s="693"/>
      <c r="H32" s="694"/>
      <c r="I32" s="51"/>
      <c r="J32" s="711"/>
      <c r="K32" s="712"/>
      <c r="L32" s="712"/>
      <c r="M32" s="712"/>
      <c r="N32" s="712"/>
      <c r="O32" s="712"/>
      <c r="P32" s="713"/>
      <c r="Q32" s="47"/>
    </row>
    <row r="33" spans="1:17" s="43" customFormat="1" ht="15" customHeight="1">
      <c r="A33" s="44"/>
      <c r="B33" s="692"/>
      <c r="C33" s="693"/>
      <c r="D33" s="693"/>
      <c r="E33" s="693"/>
      <c r="F33" s="693"/>
      <c r="G33" s="693"/>
      <c r="H33" s="694"/>
      <c r="I33" s="51"/>
      <c r="J33" s="711"/>
      <c r="K33" s="712"/>
      <c r="L33" s="712"/>
      <c r="M33" s="712"/>
      <c r="N33" s="712"/>
      <c r="O33" s="712"/>
      <c r="P33" s="713"/>
      <c r="Q33" s="47"/>
    </row>
    <row r="34" spans="1:17" s="43" customFormat="1" ht="15" customHeight="1">
      <c r="A34" s="44"/>
      <c r="B34" s="692"/>
      <c r="C34" s="693"/>
      <c r="D34" s="693"/>
      <c r="E34" s="693"/>
      <c r="F34" s="693"/>
      <c r="G34" s="693"/>
      <c r="H34" s="694"/>
      <c r="I34" s="51"/>
      <c r="J34" s="711"/>
      <c r="K34" s="712"/>
      <c r="L34" s="712"/>
      <c r="M34" s="712"/>
      <c r="N34" s="712"/>
      <c r="O34" s="712"/>
      <c r="P34" s="713"/>
      <c r="Q34" s="47"/>
    </row>
    <row r="35" spans="1:17" s="43" customFormat="1" ht="15" customHeight="1">
      <c r="A35" s="44"/>
      <c r="B35" s="692"/>
      <c r="C35" s="693"/>
      <c r="D35" s="693"/>
      <c r="E35" s="693"/>
      <c r="F35" s="693"/>
      <c r="G35" s="693"/>
      <c r="H35" s="694"/>
      <c r="I35" s="51"/>
      <c r="J35" s="711"/>
      <c r="K35" s="712"/>
      <c r="L35" s="712"/>
      <c r="M35" s="712"/>
      <c r="N35" s="712"/>
      <c r="O35" s="712"/>
      <c r="P35" s="713"/>
      <c r="Q35" s="47"/>
    </row>
    <row r="36" spans="1:17" s="43" customFormat="1" ht="15" customHeight="1">
      <c r="A36" s="44"/>
      <c r="B36" s="692"/>
      <c r="C36" s="693"/>
      <c r="D36" s="693"/>
      <c r="E36" s="693"/>
      <c r="F36" s="693"/>
      <c r="G36" s="693"/>
      <c r="H36" s="694"/>
      <c r="I36" s="51"/>
      <c r="J36" s="711"/>
      <c r="K36" s="712"/>
      <c r="L36" s="712"/>
      <c r="M36" s="712"/>
      <c r="N36" s="712"/>
      <c r="O36" s="712"/>
      <c r="P36" s="713"/>
      <c r="Q36" s="47"/>
    </row>
    <row r="37" spans="1:17" s="43" customFormat="1" ht="15" customHeight="1">
      <c r="A37" s="44"/>
      <c r="B37" s="692"/>
      <c r="C37" s="693"/>
      <c r="D37" s="693"/>
      <c r="E37" s="693"/>
      <c r="F37" s="693"/>
      <c r="G37" s="693"/>
      <c r="H37" s="694"/>
      <c r="I37" s="51"/>
      <c r="J37" s="711"/>
      <c r="K37" s="712"/>
      <c r="L37" s="712"/>
      <c r="M37" s="712"/>
      <c r="N37" s="712"/>
      <c r="O37" s="712"/>
      <c r="P37" s="713"/>
      <c r="Q37" s="47"/>
    </row>
    <row r="38" spans="1:17" s="43" customFormat="1" ht="15" customHeight="1">
      <c r="A38" s="44"/>
      <c r="B38" s="692"/>
      <c r="C38" s="693"/>
      <c r="D38" s="693"/>
      <c r="E38" s="693"/>
      <c r="F38" s="693"/>
      <c r="G38" s="693"/>
      <c r="H38" s="694"/>
      <c r="I38" s="51"/>
      <c r="J38" s="711"/>
      <c r="K38" s="712"/>
      <c r="L38" s="712"/>
      <c r="M38" s="712"/>
      <c r="N38" s="712"/>
      <c r="O38" s="712"/>
      <c r="P38" s="713"/>
      <c r="Q38" s="47"/>
    </row>
    <row r="39" spans="1:17" s="43" customFormat="1" ht="15" customHeight="1">
      <c r="A39" s="44"/>
      <c r="B39" s="692"/>
      <c r="C39" s="693"/>
      <c r="D39" s="693"/>
      <c r="E39" s="693"/>
      <c r="F39" s="693"/>
      <c r="G39" s="693"/>
      <c r="H39" s="694"/>
      <c r="I39" s="51"/>
      <c r="J39" s="711"/>
      <c r="K39" s="712"/>
      <c r="L39" s="712"/>
      <c r="M39" s="712"/>
      <c r="N39" s="712"/>
      <c r="O39" s="712"/>
      <c r="P39" s="713"/>
      <c r="Q39" s="47"/>
    </row>
    <row r="40" spans="1:17" s="43" customFormat="1" ht="15" customHeight="1">
      <c r="A40" s="44"/>
      <c r="B40" s="695"/>
      <c r="C40" s="696"/>
      <c r="D40" s="696"/>
      <c r="E40" s="696"/>
      <c r="F40" s="696"/>
      <c r="G40" s="696"/>
      <c r="H40" s="697"/>
      <c r="I40" s="51"/>
      <c r="J40" s="714"/>
      <c r="K40" s="715"/>
      <c r="L40" s="715"/>
      <c r="M40" s="715"/>
      <c r="N40" s="715"/>
      <c r="O40" s="715"/>
      <c r="P40" s="716"/>
      <c r="Q40" s="47"/>
    </row>
    <row r="41" spans="1:17" s="43" customFormat="1" ht="15" customHeight="1">
      <c r="A41" s="48"/>
      <c r="B41" s="684" t="s">
        <v>43</v>
      </c>
      <c r="C41" s="684"/>
      <c r="D41" s="684"/>
      <c r="E41" s="684"/>
      <c r="F41" s="684"/>
      <c r="G41" s="684"/>
      <c r="H41" s="684"/>
      <c r="I41" s="51"/>
      <c r="J41" s="54" t="s">
        <v>44</v>
      </c>
      <c r="K41" s="54"/>
      <c r="L41" s="54"/>
      <c r="M41" s="55"/>
      <c r="N41" s="55"/>
      <c r="O41" s="55"/>
      <c r="P41" s="55"/>
      <c r="Q41" s="47"/>
    </row>
    <row r="42" spans="1:17" s="43" customFormat="1" ht="15" customHeight="1">
      <c r="A42" s="48"/>
      <c r="B42" s="151"/>
      <c r="C42" s="151"/>
      <c r="D42" s="151"/>
      <c r="E42" s="151"/>
      <c r="F42" s="151"/>
      <c r="G42" s="151"/>
      <c r="H42" s="151"/>
      <c r="I42" s="51"/>
      <c r="J42" s="152"/>
      <c r="K42" s="152"/>
      <c r="L42" s="152"/>
      <c r="M42" s="153"/>
      <c r="N42" s="153"/>
      <c r="O42" s="153"/>
      <c r="P42" s="153"/>
      <c r="Q42" s="47"/>
    </row>
    <row r="43" spans="1:17" s="43" customFormat="1" ht="15" customHeight="1">
      <c r="A43" s="48"/>
      <c r="B43" s="720" t="s">
        <v>229</v>
      </c>
      <c r="C43" s="720"/>
      <c r="D43" s="720"/>
      <c r="E43" s="720"/>
      <c r="F43" s="721" t="str">
        <f>IF('1. Encabezado'!I28="","",'1. Encabezado'!I28)</f>
        <v/>
      </c>
      <c r="G43" s="721"/>
      <c r="H43" s="151"/>
      <c r="I43" s="51"/>
      <c r="J43" s="152"/>
      <c r="K43" s="152"/>
      <c r="L43" s="152"/>
      <c r="M43" s="153"/>
      <c r="N43" s="153"/>
      <c r="O43" s="153"/>
      <c r="P43" s="153"/>
      <c r="Q43" s="47"/>
    </row>
    <row r="44" spans="1:17" s="43" customFormat="1" ht="15" customHeight="1">
      <c r="A44" s="56"/>
      <c r="B44" s="57"/>
      <c r="C44" s="57"/>
      <c r="D44" s="57"/>
      <c r="E44" s="57"/>
      <c r="F44" s="57"/>
      <c r="G44" s="58"/>
      <c r="H44" s="58"/>
      <c r="I44" s="59"/>
      <c r="J44" s="60"/>
      <c r="K44" s="60"/>
      <c r="L44" s="60"/>
      <c r="M44" s="60"/>
      <c r="N44" s="60"/>
      <c r="O44" s="60"/>
      <c r="P44" s="60"/>
      <c r="Q44" s="61"/>
    </row>
    <row r="45" spans="1:17" s="43" customFormat="1" ht="15" customHeight="1">
      <c r="A45" s="154"/>
      <c r="B45" s="722" t="s">
        <v>40</v>
      </c>
      <c r="C45" s="722"/>
      <c r="D45" s="722"/>
      <c r="E45" s="724"/>
      <c r="F45" s="724"/>
      <c r="G45" s="724"/>
      <c r="H45" s="724"/>
      <c r="I45" s="724"/>
      <c r="J45" s="724"/>
      <c r="K45" s="724"/>
      <c r="L45" s="724"/>
      <c r="M45" s="724"/>
      <c r="N45" s="724"/>
      <c r="O45" s="724"/>
      <c r="P45" s="724"/>
      <c r="Q45" s="155"/>
    </row>
    <row r="46" spans="1:17" s="43" customFormat="1" ht="15" customHeight="1">
      <c r="A46" s="156"/>
      <c r="B46" s="157"/>
      <c r="C46" s="157"/>
      <c r="D46" s="157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9"/>
    </row>
    <row r="47" spans="1:17" s="43" customFormat="1" ht="15" customHeight="1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</row>
    <row r="48" spans="1:17" s="43" customFormat="1" ht="15" customHeight="1" thickBot="1">
      <c r="A48" s="79"/>
      <c r="B48" s="80"/>
      <c r="C48" s="80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2"/>
    </row>
    <row r="49" spans="1:17" s="43" customFormat="1" ht="15" customHeight="1" thickTop="1" thickBot="1">
      <c r="A49" s="686" t="s">
        <v>17</v>
      </c>
      <c r="B49" s="687"/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8"/>
    </row>
    <row r="50" spans="1:17" s="43" customFormat="1" ht="15" customHeight="1" thickTop="1">
      <c r="A50" s="685"/>
      <c r="B50" s="685"/>
      <c r="C50" s="685"/>
      <c r="D50" s="685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5"/>
      <c r="P50" s="685"/>
      <c r="Q50" s="685"/>
    </row>
    <row r="51" spans="1:17" s="4" customFormat="1" ht="15" customHeight="1">
      <c r="A51" s="719" t="s">
        <v>87</v>
      </c>
      <c r="B51" s="719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719"/>
      <c r="O51" s="719"/>
      <c r="P51" s="719"/>
      <c r="Q51" s="719"/>
    </row>
    <row r="52" spans="1:17" s="4" customFormat="1" ht="15" customHeight="1">
      <c r="A52" s="719"/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</row>
    <row r="53" spans="1:17" s="4" customFormat="1" ht="30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62"/>
    </row>
    <row r="54" spans="1:17" s="43" customFormat="1">
      <c r="Q54" s="62"/>
    </row>
    <row r="55" spans="1:17" s="43" customFormat="1">
      <c r="Q55" s="62"/>
    </row>
    <row r="56" spans="1:17" s="43" customFormat="1">
      <c r="Q56" s="62"/>
    </row>
    <row r="57" spans="1:17" s="43" customFormat="1">
      <c r="Q57" s="62"/>
    </row>
    <row r="58" spans="1:17" s="43" customFormat="1">
      <c r="Q58" s="62"/>
    </row>
    <row r="59" spans="1:17" s="43" customFormat="1">
      <c r="Q59" s="62"/>
    </row>
    <row r="60" spans="1:17" s="43" customFormat="1">
      <c r="Q60" s="62"/>
    </row>
    <row r="61" spans="1:17" s="43" customFormat="1">
      <c r="Q61" s="62"/>
    </row>
    <row r="62" spans="1:17" s="43" customFormat="1">
      <c r="Q62" s="62"/>
    </row>
    <row r="63" spans="1:17" s="43" customFormat="1">
      <c r="Q63" s="62"/>
    </row>
    <row r="64" spans="1:17" s="43" customFormat="1">
      <c r="Q64" s="62"/>
    </row>
    <row r="65" spans="17:17" s="43" customFormat="1">
      <c r="Q65" s="62"/>
    </row>
    <row r="66" spans="17:17" s="43" customFormat="1">
      <c r="Q66" s="62"/>
    </row>
    <row r="67" spans="17:17" s="43" customFormat="1">
      <c r="Q67" s="62"/>
    </row>
    <row r="68" spans="17:17" s="43" customFormat="1">
      <c r="Q68" s="62"/>
    </row>
    <row r="69" spans="17:17" s="43" customFormat="1">
      <c r="Q69" s="62"/>
    </row>
    <row r="70" spans="17:17" s="43" customFormat="1">
      <c r="Q70" s="62"/>
    </row>
    <row r="71" spans="17:17" s="43" customFormat="1">
      <c r="Q71" s="62"/>
    </row>
    <row r="72" spans="17:17" s="43" customFormat="1">
      <c r="Q72" s="62"/>
    </row>
    <row r="73" spans="17:17" s="43" customFormat="1">
      <c r="Q73" s="62"/>
    </row>
    <row r="74" spans="17:17" s="43" customFormat="1">
      <c r="Q74" s="62"/>
    </row>
    <row r="75" spans="17:17" s="43" customFormat="1">
      <c r="Q75" s="62"/>
    </row>
    <row r="76" spans="17:17" s="43" customFormat="1">
      <c r="Q76" s="62"/>
    </row>
    <row r="77" spans="17:17" s="43" customFormat="1">
      <c r="Q77" s="62"/>
    </row>
    <row r="78" spans="17:17" s="43" customFormat="1">
      <c r="Q78" s="62"/>
    </row>
    <row r="79" spans="17:17" s="43" customFormat="1">
      <c r="Q79" s="62"/>
    </row>
    <row r="80" spans="17:17" s="43" customFormat="1">
      <c r="Q80" s="62"/>
    </row>
    <row r="81" spans="17:17" s="43" customFormat="1">
      <c r="Q81" s="62"/>
    </row>
    <row r="82" spans="17:17" s="43" customFormat="1">
      <c r="Q82" s="62"/>
    </row>
    <row r="83" spans="17:17" s="43" customFormat="1">
      <c r="Q83" s="62"/>
    </row>
    <row r="84" spans="17:17" s="43" customFormat="1">
      <c r="Q84" s="62"/>
    </row>
    <row r="85" spans="17:17" s="43" customFormat="1">
      <c r="Q85" s="62"/>
    </row>
    <row r="86" spans="17:17" s="43" customFormat="1">
      <c r="Q86" s="62"/>
    </row>
    <row r="87" spans="17:17" s="43" customFormat="1">
      <c r="Q87" s="62"/>
    </row>
    <row r="88" spans="17:17" s="43" customFormat="1">
      <c r="Q88" s="62"/>
    </row>
    <row r="89" spans="17:17" s="43" customFormat="1">
      <c r="Q89" s="62"/>
    </row>
    <row r="90" spans="17:17" s="43" customFormat="1">
      <c r="Q90" s="62"/>
    </row>
    <row r="91" spans="17:17" s="43" customFormat="1">
      <c r="Q91" s="62"/>
    </row>
    <row r="92" spans="17:17" s="43" customFormat="1">
      <c r="Q92" s="62"/>
    </row>
    <row r="93" spans="17:17" s="43" customFormat="1">
      <c r="Q93" s="62"/>
    </row>
    <row r="94" spans="17:17" s="43" customFormat="1">
      <c r="Q94" s="62"/>
    </row>
    <row r="95" spans="17:17" s="43" customFormat="1">
      <c r="Q95" s="62"/>
    </row>
    <row r="96" spans="17:17" s="43" customFormat="1">
      <c r="Q96" s="62"/>
    </row>
    <row r="97" spans="17:17" s="43" customFormat="1">
      <c r="Q97" s="62"/>
    </row>
    <row r="98" spans="17:17" s="43" customFormat="1">
      <c r="Q98" s="62"/>
    </row>
    <row r="99" spans="17:17" s="43" customFormat="1">
      <c r="Q99" s="62"/>
    </row>
    <row r="100" spans="17:17" s="43" customFormat="1">
      <c r="Q100" s="62"/>
    </row>
    <row r="101" spans="17:17" s="43" customFormat="1">
      <c r="Q101" s="62"/>
    </row>
    <row r="102" spans="17:17" s="43" customFormat="1">
      <c r="Q102" s="62"/>
    </row>
    <row r="103" spans="17:17" s="43" customFormat="1">
      <c r="Q103" s="62"/>
    </row>
    <row r="104" spans="17:17" s="43" customFormat="1">
      <c r="Q104" s="62"/>
    </row>
    <row r="105" spans="17:17" s="43" customFormat="1">
      <c r="Q105" s="62"/>
    </row>
    <row r="106" spans="17:17" s="43" customFormat="1">
      <c r="Q106" s="62"/>
    </row>
    <row r="107" spans="17:17" s="43" customFormat="1">
      <c r="Q107" s="62"/>
    </row>
    <row r="108" spans="17:17" s="43" customFormat="1">
      <c r="Q108" s="62"/>
    </row>
    <row r="109" spans="17:17" s="43" customFormat="1">
      <c r="Q109" s="62"/>
    </row>
    <row r="110" spans="17:17" s="43" customFormat="1">
      <c r="Q110" s="62"/>
    </row>
    <row r="111" spans="17:17" s="43" customFormat="1">
      <c r="Q111" s="62"/>
    </row>
    <row r="112" spans="17:17" s="43" customFormat="1">
      <c r="Q112" s="62"/>
    </row>
    <row r="113" spans="17:17" s="43" customFormat="1">
      <c r="Q113" s="62"/>
    </row>
    <row r="114" spans="17:17" s="43" customFormat="1">
      <c r="Q114" s="62"/>
    </row>
    <row r="115" spans="17:17" s="43" customFormat="1">
      <c r="Q115" s="62"/>
    </row>
    <row r="116" spans="17:17" s="43" customFormat="1">
      <c r="Q116" s="62"/>
    </row>
    <row r="117" spans="17:17" s="43" customFormat="1">
      <c r="Q117" s="62"/>
    </row>
    <row r="118" spans="17:17" s="43" customFormat="1">
      <c r="Q118" s="62"/>
    </row>
    <row r="119" spans="17:17" s="43" customFormat="1">
      <c r="Q119" s="62"/>
    </row>
    <row r="120" spans="17:17" s="43" customFormat="1">
      <c r="Q120" s="62"/>
    </row>
    <row r="121" spans="17:17" s="43" customFormat="1">
      <c r="Q121" s="62"/>
    </row>
    <row r="122" spans="17:17" s="43" customFormat="1">
      <c r="Q122" s="62"/>
    </row>
    <row r="123" spans="17:17" s="43" customFormat="1">
      <c r="Q123" s="62"/>
    </row>
    <row r="124" spans="17:17" s="43" customFormat="1">
      <c r="Q124" s="62"/>
    </row>
    <row r="125" spans="17:17" s="43" customFormat="1">
      <c r="Q125" s="62"/>
    </row>
    <row r="126" spans="17:17" s="43" customFormat="1">
      <c r="Q126" s="62"/>
    </row>
    <row r="127" spans="17:17" s="43" customFormat="1">
      <c r="Q127" s="62"/>
    </row>
    <row r="128" spans="17:17" s="43" customFormat="1">
      <c r="Q128" s="62"/>
    </row>
    <row r="129" spans="17:17" s="43" customFormat="1">
      <c r="Q129" s="62"/>
    </row>
    <row r="130" spans="17:17" s="43" customFormat="1">
      <c r="Q130" s="62"/>
    </row>
    <row r="131" spans="17:17" s="43" customFormat="1">
      <c r="Q131" s="62"/>
    </row>
    <row r="132" spans="17:17" s="43" customFormat="1">
      <c r="Q132" s="62"/>
    </row>
    <row r="133" spans="17:17" s="43" customFormat="1">
      <c r="Q133" s="62"/>
    </row>
    <row r="134" spans="17:17" s="43" customFormat="1">
      <c r="Q134" s="62"/>
    </row>
    <row r="135" spans="17:17" s="43" customFormat="1">
      <c r="Q135" s="62"/>
    </row>
    <row r="136" spans="17:17" s="43" customFormat="1">
      <c r="Q136" s="62"/>
    </row>
    <row r="137" spans="17:17" s="43" customFormat="1">
      <c r="Q137" s="62"/>
    </row>
    <row r="138" spans="17:17" s="43" customFormat="1">
      <c r="Q138" s="62"/>
    </row>
    <row r="139" spans="17:17" s="43" customFormat="1">
      <c r="Q139" s="62"/>
    </row>
    <row r="140" spans="17:17" s="43" customFormat="1">
      <c r="Q140" s="62"/>
    </row>
    <row r="141" spans="17:17" s="43" customFormat="1">
      <c r="Q141" s="62"/>
    </row>
    <row r="142" spans="17:17" s="43" customFormat="1">
      <c r="Q142" s="62"/>
    </row>
    <row r="143" spans="17:17" s="43" customFormat="1">
      <c r="Q143" s="62"/>
    </row>
    <row r="144" spans="17:17" s="43" customFormat="1">
      <c r="Q144" s="62"/>
    </row>
    <row r="145" spans="17:17" s="43" customFormat="1">
      <c r="Q145" s="62"/>
    </row>
    <row r="146" spans="17:17" s="43" customFormat="1">
      <c r="Q146" s="62"/>
    </row>
    <row r="147" spans="17:17" s="43" customFormat="1">
      <c r="Q147" s="62"/>
    </row>
    <row r="148" spans="17:17" s="43" customFormat="1">
      <c r="Q148" s="62"/>
    </row>
    <row r="149" spans="17:17" s="43" customFormat="1">
      <c r="Q149" s="62"/>
    </row>
    <row r="150" spans="17:17" s="43" customFormat="1">
      <c r="Q150" s="62"/>
    </row>
    <row r="151" spans="17:17" s="43" customFormat="1">
      <c r="Q151" s="62"/>
    </row>
    <row r="152" spans="17:17" s="43" customFormat="1">
      <c r="Q152" s="62"/>
    </row>
    <row r="153" spans="17:17" s="43" customFormat="1">
      <c r="Q153" s="62"/>
    </row>
    <row r="154" spans="17:17" s="43" customFormat="1">
      <c r="Q154" s="62"/>
    </row>
    <row r="155" spans="17:17" s="43" customFormat="1">
      <c r="Q155" s="62"/>
    </row>
    <row r="156" spans="17:17" s="43" customFormat="1">
      <c r="Q156" s="62"/>
    </row>
    <row r="157" spans="17:17" s="43" customFormat="1">
      <c r="Q157" s="62"/>
    </row>
    <row r="158" spans="17:17" s="43" customFormat="1">
      <c r="Q158" s="62"/>
    </row>
    <row r="159" spans="17:17" s="43" customFormat="1">
      <c r="Q159" s="62"/>
    </row>
    <row r="160" spans="17:17" s="43" customFormat="1">
      <c r="Q160" s="62"/>
    </row>
    <row r="161" spans="17:17" s="43" customFormat="1">
      <c r="Q161" s="62"/>
    </row>
    <row r="162" spans="17:17" s="43" customFormat="1">
      <c r="Q162" s="62"/>
    </row>
    <row r="163" spans="17:17" s="43" customFormat="1">
      <c r="Q163" s="62"/>
    </row>
    <row r="164" spans="17:17" s="43" customFormat="1">
      <c r="Q164" s="62"/>
    </row>
    <row r="165" spans="17:17" s="43" customFormat="1">
      <c r="Q165" s="62"/>
    </row>
    <row r="166" spans="17:17" s="43" customFormat="1">
      <c r="Q166" s="62"/>
    </row>
    <row r="167" spans="17:17" s="43" customFormat="1">
      <c r="Q167" s="62"/>
    </row>
    <row r="168" spans="17:17" s="43" customFormat="1">
      <c r="Q168" s="62"/>
    </row>
    <row r="169" spans="17:17" s="43" customFormat="1">
      <c r="Q169" s="62"/>
    </row>
    <row r="170" spans="17:17" s="43" customFormat="1">
      <c r="Q170" s="62"/>
    </row>
    <row r="171" spans="17:17" s="43" customFormat="1">
      <c r="Q171" s="62"/>
    </row>
    <row r="172" spans="17:17" s="43" customFormat="1">
      <c r="Q172" s="62"/>
    </row>
    <row r="173" spans="17:17" s="43" customFormat="1">
      <c r="Q173" s="62"/>
    </row>
    <row r="174" spans="17:17" s="43" customFormat="1">
      <c r="Q174" s="62"/>
    </row>
    <row r="175" spans="17:17" s="43" customFormat="1">
      <c r="Q175" s="62"/>
    </row>
    <row r="176" spans="17:17" s="43" customFormat="1">
      <c r="Q176" s="62"/>
    </row>
    <row r="177" spans="17:17" s="43" customFormat="1">
      <c r="Q177" s="62"/>
    </row>
    <row r="178" spans="17:17" s="43" customFormat="1">
      <c r="Q178" s="62"/>
    </row>
    <row r="179" spans="17:17" s="43" customFormat="1">
      <c r="Q179" s="62"/>
    </row>
    <row r="180" spans="17:17" s="43" customFormat="1">
      <c r="Q180" s="62"/>
    </row>
    <row r="181" spans="17:17" s="43" customFormat="1">
      <c r="Q181" s="62"/>
    </row>
    <row r="182" spans="17:17" s="43" customFormat="1">
      <c r="Q182" s="62"/>
    </row>
    <row r="183" spans="17:17" s="43" customFormat="1">
      <c r="Q183" s="62"/>
    </row>
    <row r="184" spans="17:17" s="43" customFormat="1">
      <c r="Q184" s="62"/>
    </row>
    <row r="185" spans="17:17" s="43" customFormat="1">
      <c r="Q185" s="62"/>
    </row>
    <row r="186" spans="17:17" s="43" customFormat="1">
      <c r="Q186" s="62"/>
    </row>
    <row r="187" spans="17:17" s="43" customFormat="1">
      <c r="Q187" s="62"/>
    </row>
    <row r="188" spans="17:17" s="43" customFormat="1">
      <c r="Q188" s="62"/>
    </row>
    <row r="189" spans="17:17" s="43" customFormat="1">
      <c r="Q189" s="62"/>
    </row>
    <row r="190" spans="17:17" s="43" customFormat="1">
      <c r="Q190" s="62"/>
    </row>
    <row r="191" spans="17:17" s="43" customFormat="1">
      <c r="Q191" s="62"/>
    </row>
    <row r="192" spans="17:17" s="43" customFormat="1">
      <c r="Q192" s="62"/>
    </row>
    <row r="193" spans="17:17" s="43" customFormat="1">
      <c r="Q193" s="62"/>
    </row>
    <row r="194" spans="17:17" s="43" customFormat="1">
      <c r="Q194" s="62"/>
    </row>
    <row r="195" spans="17:17" s="43" customFormat="1">
      <c r="Q195" s="62"/>
    </row>
    <row r="196" spans="17:17" s="43" customFormat="1">
      <c r="Q196" s="62"/>
    </row>
    <row r="197" spans="17:17" s="43" customFormat="1">
      <c r="Q197" s="62"/>
    </row>
    <row r="198" spans="17:17" s="43" customFormat="1">
      <c r="Q198" s="62"/>
    </row>
    <row r="199" spans="17:17" s="43" customFormat="1">
      <c r="Q199" s="62"/>
    </row>
    <row r="200" spans="17:17" s="43" customFormat="1">
      <c r="Q200" s="62"/>
    </row>
    <row r="201" spans="17:17" s="43" customFormat="1">
      <c r="Q201" s="62"/>
    </row>
    <row r="202" spans="17:17" s="43" customFormat="1">
      <c r="Q202" s="62"/>
    </row>
    <row r="203" spans="17:17" s="43" customFormat="1">
      <c r="Q203" s="62"/>
    </row>
    <row r="204" spans="17:17" s="43" customFormat="1">
      <c r="Q204" s="62"/>
    </row>
    <row r="205" spans="17:17" s="43" customFormat="1">
      <c r="Q205" s="62"/>
    </row>
    <row r="206" spans="17:17" s="43" customFormat="1">
      <c r="Q206" s="62"/>
    </row>
    <row r="207" spans="17:17" s="43" customFormat="1">
      <c r="Q207" s="62"/>
    </row>
    <row r="208" spans="17:17" s="43" customFormat="1">
      <c r="Q208" s="62"/>
    </row>
    <row r="209" spans="17:17" s="43" customFormat="1">
      <c r="Q209" s="62"/>
    </row>
    <row r="210" spans="17:17" s="43" customFormat="1">
      <c r="Q210" s="62"/>
    </row>
    <row r="211" spans="17:17" s="43" customFormat="1">
      <c r="Q211" s="62"/>
    </row>
    <row r="212" spans="17:17" s="43" customFormat="1">
      <c r="Q212" s="62"/>
    </row>
    <row r="213" spans="17:17" s="43" customFormat="1">
      <c r="Q213" s="62"/>
    </row>
    <row r="214" spans="17:17" s="43" customFormat="1">
      <c r="Q214" s="62"/>
    </row>
    <row r="215" spans="17:17" s="43" customFormat="1">
      <c r="Q215" s="62"/>
    </row>
    <row r="216" spans="17:17" s="43" customFormat="1">
      <c r="Q216" s="62"/>
    </row>
    <row r="217" spans="17:17" s="43" customFormat="1">
      <c r="Q217" s="62"/>
    </row>
    <row r="218" spans="17:17" s="43" customFormat="1">
      <c r="Q218" s="62"/>
    </row>
    <row r="219" spans="17:17" s="43" customFormat="1">
      <c r="Q219" s="62"/>
    </row>
    <row r="220" spans="17:17" s="43" customFormat="1">
      <c r="Q220" s="62"/>
    </row>
    <row r="221" spans="17:17" s="43" customFormat="1">
      <c r="Q221" s="62"/>
    </row>
    <row r="222" spans="17:17" s="43" customFormat="1">
      <c r="Q222" s="62"/>
    </row>
    <row r="223" spans="17:17" s="43" customFormat="1">
      <c r="Q223" s="62"/>
    </row>
    <row r="224" spans="17:17" s="43" customFormat="1">
      <c r="Q224" s="62"/>
    </row>
    <row r="225" spans="17:17" s="43" customFormat="1">
      <c r="Q225" s="62"/>
    </row>
    <row r="226" spans="17:17" s="43" customFormat="1">
      <c r="Q226" s="62"/>
    </row>
    <row r="227" spans="17:17" s="43" customFormat="1">
      <c r="Q227" s="62"/>
    </row>
    <row r="228" spans="17:17" s="43" customFormat="1">
      <c r="Q228" s="62"/>
    </row>
    <row r="229" spans="17:17" s="43" customFormat="1">
      <c r="Q229" s="62"/>
    </row>
    <row r="230" spans="17:17" s="43" customFormat="1">
      <c r="Q230" s="62"/>
    </row>
    <row r="231" spans="17:17" s="43" customFormat="1">
      <c r="Q231" s="62"/>
    </row>
    <row r="232" spans="17:17" s="43" customFormat="1">
      <c r="Q232" s="62"/>
    </row>
    <row r="233" spans="17:17" s="43" customFormat="1">
      <c r="Q233" s="62"/>
    </row>
    <row r="234" spans="17:17" s="43" customFormat="1">
      <c r="Q234" s="62"/>
    </row>
    <row r="235" spans="17:17" s="43" customFormat="1">
      <c r="Q235" s="62"/>
    </row>
    <row r="236" spans="17:17" s="43" customFormat="1">
      <c r="Q236" s="62"/>
    </row>
    <row r="237" spans="17:17" s="43" customFormat="1">
      <c r="Q237" s="62"/>
    </row>
    <row r="238" spans="17:17" s="43" customFormat="1">
      <c r="Q238" s="62"/>
    </row>
    <row r="239" spans="17:17" s="43" customFormat="1">
      <c r="Q239" s="62"/>
    </row>
    <row r="240" spans="17:17" s="43" customFormat="1">
      <c r="Q240" s="62"/>
    </row>
    <row r="241" spans="17:17" s="43" customFormat="1">
      <c r="Q241" s="62"/>
    </row>
    <row r="242" spans="17:17" s="43" customFormat="1">
      <c r="Q242" s="62"/>
    </row>
    <row r="243" spans="17:17" s="43" customFormat="1">
      <c r="Q243" s="62"/>
    </row>
    <row r="244" spans="17:17" s="43" customFormat="1">
      <c r="Q244" s="62"/>
    </row>
    <row r="245" spans="17:17" s="43" customFormat="1">
      <c r="Q245" s="62"/>
    </row>
    <row r="246" spans="17:17" s="43" customFormat="1">
      <c r="Q246" s="62"/>
    </row>
    <row r="247" spans="17:17" s="43" customFormat="1">
      <c r="Q247" s="62"/>
    </row>
    <row r="248" spans="17:17" s="43" customFormat="1">
      <c r="Q248" s="62"/>
    </row>
    <row r="249" spans="17:17" s="43" customFormat="1">
      <c r="Q249" s="62"/>
    </row>
    <row r="250" spans="17:17" s="43" customFormat="1">
      <c r="Q250" s="62"/>
    </row>
    <row r="251" spans="17:17" s="43" customFormat="1">
      <c r="Q251" s="62"/>
    </row>
    <row r="252" spans="17:17" s="43" customFormat="1">
      <c r="Q252" s="62"/>
    </row>
    <row r="253" spans="17:17" s="43" customFormat="1">
      <c r="Q253" s="62"/>
    </row>
    <row r="254" spans="17:17" s="43" customFormat="1">
      <c r="Q254" s="62"/>
    </row>
    <row r="255" spans="17:17" s="43" customFormat="1">
      <c r="Q255" s="62"/>
    </row>
    <row r="256" spans="17:17" s="43" customFormat="1">
      <c r="Q256" s="62"/>
    </row>
    <row r="257" spans="17:17" s="43" customFormat="1">
      <c r="Q257" s="62"/>
    </row>
    <row r="258" spans="17:17" s="43" customFormat="1">
      <c r="Q258" s="62"/>
    </row>
    <row r="259" spans="17:17" s="43" customFormat="1">
      <c r="Q259" s="62"/>
    </row>
    <row r="260" spans="17:17" s="43" customFormat="1">
      <c r="Q260" s="62"/>
    </row>
    <row r="261" spans="17:17" s="43" customFormat="1">
      <c r="Q261" s="62"/>
    </row>
    <row r="262" spans="17:17" s="43" customFormat="1">
      <c r="Q262" s="62"/>
    </row>
    <row r="263" spans="17:17" s="43" customFormat="1">
      <c r="Q263" s="62"/>
    </row>
    <row r="264" spans="17:17" s="43" customFormat="1">
      <c r="Q264" s="62"/>
    </row>
    <row r="265" spans="17:17" s="43" customFormat="1">
      <c r="Q265" s="62"/>
    </row>
    <row r="266" spans="17:17" s="43" customFormat="1">
      <c r="Q266" s="62"/>
    </row>
    <row r="267" spans="17:17" s="43" customFormat="1">
      <c r="Q267" s="62"/>
    </row>
    <row r="268" spans="17:17" s="43" customFormat="1">
      <c r="Q268" s="62"/>
    </row>
    <row r="269" spans="17:17" s="43" customFormat="1">
      <c r="Q269" s="62"/>
    </row>
    <row r="270" spans="17:17" s="43" customFormat="1">
      <c r="Q270" s="62"/>
    </row>
    <row r="271" spans="17:17" s="43" customFormat="1">
      <c r="Q271" s="62"/>
    </row>
    <row r="272" spans="17:17" s="43" customFormat="1">
      <c r="Q272" s="62"/>
    </row>
    <row r="273" spans="17:17" s="43" customFormat="1">
      <c r="Q273" s="62"/>
    </row>
    <row r="274" spans="17:17" s="43" customFormat="1">
      <c r="Q274" s="62"/>
    </row>
    <row r="275" spans="17:17" s="43" customFormat="1">
      <c r="Q275" s="62"/>
    </row>
    <row r="276" spans="17:17" s="43" customFormat="1">
      <c r="Q276" s="62"/>
    </row>
    <row r="277" spans="17:17" s="43" customFormat="1">
      <c r="Q277" s="62"/>
    </row>
    <row r="278" spans="17:17" s="43" customFormat="1">
      <c r="Q278" s="62"/>
    </row>
    <row r="279" spans="17:17" s="43" customFormat="1">
      <c r="Q279" s="62"/>
    </row>
    <row r="280" spans="17:17" s="43" customFormat="1">
      <c r="Q280" s="62"/>
    </row>
    <row r="281" spans="17:17" s="43" customFormat="1">
      <c r="Q281" s="62"/>
    </row>
    <row r="282" spans="17:17" s="43" customFormat="1">
      <c r="Q282" s="62"/>
    </row>
    <row r="283" spans="17:17" s="43" customFormat="1">
      <c r="Q283" s="62"/>
    </row>
    <row r="284" spans="17:17" s="43" customFormat="1">
      <c r="Q284" s="62"/>
    </row>
    <row r="285" spans="17:17" s="43" customFormat="1">
      <c r="Q285" s="62"/>
    </row>
    <row r="286" spans="17:17" s="43" customFormat="1">
      <c r="Q286" s="62"/>
    </row>
    <row r="287" spans="17:17" s="43" customFormat="1">
      <c r="Q287" s="62"/>
    </row>
    <row r="288" spans="17:17" s="43" customFormat="1">
      <c r="Q288" s="62"/>
    </row>
    <row r="289" spans="17:17" s="43" customFormat="1">
      <c r="Q289" s="62"/>
    </row>
    <row r="290" spans="17:17" s="43" customFormat="1">
      <c r="Q290" s="62"/>
    </row>
    <row r="291" spans="17:17" s="43" customFormat="1">
      <c r="Q291" s="62"/>
    </row>
    <row r="292" spans="17:17" s="43" customFormat="1">
      <c r="Q292" s="62"/>
    </row>
    <row r="293" spans="17:17" s="43" customFormat="1">
      <c r="Q293" s="62"/>
    </row>
    <row r="294" spans="17:17" s="43" customFormat="1">
      <c r="Q294" s="62"/>
    </row>
    <row r="295" spans="17:17" s="43" customFormat="1">
      <c r="Q295" s="62"/>
    </row>
    <row r="296" spans="17:17" s="43" customFormat="1">
      <c r="Q296" s="62"/>
    </row>
    <row r="297" spans="17:17" s="43" customFormat="1">
      <c r="Q297" s="62"/>
    </row>
    <row r="298" spans="17:17" s="43" customFormat="1">
      <c r="Q298" s="62"/>
    </row>
    <row r="299" spans="17:17" s="43" customFormat="1">
      <c r="Q299" s="62"/>
    </row>
    <row r="300" spans="17:17" s="43" customFormat="1">
      <c r="Q300" s="62"/>
    </row>
    <row r="301" spans="17:17" s="43" customFormat="1">
      <c r="Q301" s="62"/>
    </row>
    <row r="302" spans="17:17" s="43" customFormat="1">
      <c r="Q302" s="62"/>
    </row>
    <row r="303" spans="17:17" s="43" customFormat="1">
      <c r="Q303" s="62"/>
    </row>
    <row r="304" spans="17:17" s="43" customFormat="1">
      <c r="Q304" s="62"/>
    </row>
    <row r="305" spans="17:17" s="43" customFormat="1">
      <c r="Q305" s="62"/>
    </row>
    <row r="306" spans="17:17" s="43" customFormat="1">
      <c r="Q306" s="62"/>
    </row>
    <row r="307" spans="17:17" s="43" customFormat="1">
      <c r="Q307" s="62"/>
    </row>
    <row r="308" spans="17:17" s="43" customFormat="1">
      <c r="Q308" s="62"/>
    </row>
    <row r="309" spans="17:17" s="43" customFormat="1">
      <c r="Q309" s="62"/>
    </row>
    <row r="310" spans="17:17" s="43" customFormat="1">
      <c r="Q310" s="62"/>
    </row>
    <row r="311" spans="17:17" s="43" customFormat="1">
      <c r="Q311" s="62"/>
    </row>
    <row r="312" spans="17:17" s="43" customFormat="1">
      <c r="Q312" s="62"/>
    </row>
    <row r="313" spans="17:17" s="43" customFormat="1">
      <c r="Q313" s="62"/>
    </row>
    <row r="314" spans="17:17" s="43" customFormat="1">
      <c r="Q314" s="62"/>
    </row>
    <row r="315" spans="17:17" s="43" customFormat="1">
      <c r="Q315" s="62"/>
    </row>
    <row r="316" spans="17:17" s="43" customFormat="1">
      <c r="Q316" s="62"/>
    </row>
    <row r="317" spans="17:17" s="43" customFormat="1">
      <c r="Q317" s="62"/>
    </row>
    <row r="318" spans="17:17" s="43" customFormat="1">
      <c r="Q318" s="62"/>
    </row>
    <row r="319" spans="17:17" s="43" customFormat="1">
      <c r="Q319" s="62"/>
    </row>
    <row r="320" spans="17:17" s="43" customFormat="1">
      <c r="Q320" s="62"/>
    </row>
    <row r="321" spans="17:17" s="43" customFormat="1">
      <c r="Q321" s="62"/>
    </row>
    <row r="322" spans="17:17" s="43" customFormat="1">
      <c r="Q322" s="62"/>
    </row>
    <row r="323" spans="17:17" s="43" customFormat="1">
      <c r="Q323" s="62"/>
    </row>
    <row r="324" spans="17:17" s="43" customFormat="1">
      <c r="Q324" s="62"/>
    </row>
    <row r="325" spans="17:17" s="43" customFormat="1">
      <c r="Q325" s="62"/>
    </row>
    <row r="326" spans="17:17" s="43" customFormat="1">
      <c r="Q326" s="62"/>
    </row>
    <row r="327" spans="17:17" s="43" customFormat="1">
      <c r="Q327" s="62"/>
    </row>
    <row r="328" spans="17:17" s="43" customFormat="1">
      <c r="Q328" s="62"/>
    </row>
    <row r="329" spans="17:17" s="43" customFormat="1">
      <c r="Q329" s="62"/>
    </row>
    <row r="330" spans="17:17" s="43" customFormat="1">
      <c r="Q330" s="62"/>
    </row>
    <row r="331" spans="17:17" s="43" customFormat="1">
      <c r="Q331" s="62"/>
    </row>
    <row r="332" spans="17:17" s="43" customFormat="1">
      <c r="Q332" s="62"/>
    </row>
    <row r="333" spans="17:17" s="43" customFormat="1">
      <c r="Q333" s="62"/>
    </row>
    <row r="334" spans="17:17" s="43" customFormat="1">
      <c r="Q334" s="62"/>
    </row>
    <row r="335" spans="17:17" s="43" customFormat="1">
      <c r="Q335" s="62"/>
    </row>
    <row r="336" spans="17:17" s="43" customFormat="1">
      <c r="Q336" s="62"/>
    </row>
    <row r="337" spans="17:17" s="43" customFormat="1">
      <c r="Q337" s="62"/>
    </row>
    <row r="338" spans="17:17" s="43" customFormat="1">
      <c r="Q338" s="62"/>
    </row>
    <row r="339" spans="17:17" s="43" customFormat="1">
      <c r="Q339" s="62"/>
    </row>
    <row r="340" spans="17:17" s="43" customFormat="1">
      <c r="Q340" s="62"/>
    </row>
    <row r="341" spans="17:17" s="43" customFormat="1">
      <c r="Q341" s="62"/>
    </row>
    <row r="342" spans="17:17" s="43" customFormat="1">
      <c r="Q342" s="62"/>
    </row>
    <row r="343" spans="17:17" s="43" customFormat="1">
      <c r="Q343" s="62"/>
    </row>
    <row r="344" spans="17:17" s="43" customFormat="1">
      <c r="Q344" s="62"/>
    </row>
    <row r="345" spans="17:17" s="43" customFormat="1">
      <c r="Q345" s="62"/>
    </row>
    <row r="346" spans="17:17" s="43" customFormat="1">
      <c r="Q346" s="62"/>
    </row>
    <row r="347" spans="17:17" s="43" customFormat="1">
      <c r="Q347" s="62"/>
    </row>
    <row r="348" spans="17:17" s="43" customFormat="1">
      <c r="Q348" s="62"/>
    </row>
    <row r="349" spans="17:17" s="43" customFormat="1">
      <c r="Q349" s="62"/>
    </row>
    <row r="350" spans="17:17" s="43" customFormat="1">
      <c r="Q350" s="62"/>
    </row>
    <row r="351" spans="17:17" s="43" customFormat="1">
      <c r="Q351" s="62"/>
    </row>
    <row r="352" spans="17:17" s="43" customFormat="1">
      <c r="Q352" s="62"/>
    </row>
    <row r="353" spans="17:17" s="43" customFormat="1">
      <c r="Q353" s="62"/>
    </row>
    <row r="354" spans="17:17" s="43" customFormat="1">
      <c r="Q354" s="62"/>
    </row>
    <row r="355" spans="17:17" s="43" customFormat="1">
      <c r="Q355" s="62"/>
    </row>
    <row r="356" spans="17:17" s="43" customFormat="1">
      <c r="Q356" s="62"/>
    </row>
    <row r="357" spans="17:17" s="43" customFormat="1">
      <c r="Q357" s="62"/>
    </row>
    <row r="358" spans="17:17" s="43" customFormat="1">
      <c r="Q358" s="62"/>
    </row>
    <row r="359" spans="17:17" s="43" customFormat="1">
      <c r="Q359" s="62"/>
    </row>
    <row r="360" spans="17:17" s="43" customFormat="1">
      <c r="Q360" s="62"/>
    </row>
    <row r="361" spans="17:17" s="43" customFormat="1">
      <c r="Q361" s="62"/>
    </row>
    <row r="362" spans="17:17" s="43" customFormat="1">
      <c r="Q362" s="62"/>
    </row>
    <row r="363" spans="17:17" s="43" customFormat="1">
      <c r="Q363" s="62"/>
    </row>
    <row r="364" spans="17:17" s="43" customFormat="1">
      <c r="Q364" s="62"/>
    </row>
    <row r="365" spans="17:17" s="43" customFormat="1">
      <c r="Q365" s="62"/>
    </row>
    <row r="366" spans="17:17" s="43" customFormat="1">
      <c r="Q366" s="62"/>
    </row>
    <row r="367" spans="17:17" s="43" customFormat="1">
      <c r="Q367" s="62"/>
    </row>
    <row r="368" spans="17:17" s="43" customFormat="1">
      <c r="Q368" s="62"/>
    </row>
    <row r="369" spans="17:17" s="43" customFormat="1">
      <c r="Q369" s="62"/>
    </row>
    <row r="370" spans="17:17" s="43" customFormat="1">
      <c r="Q370" s="62"/>
    </row>
    <row r="371" spans="17:17" s="43" customFormat="1">
      <c r="Q371" s="62"/>
    </row>
    <row r="372" spans="17:17" s="43" customFormat="1">
      <c r="Q372" s="62"/>
    </row>
    <row r="373" spans="17:17" s="43" customFormat="1">
      <c r="Q373" s="62"/>
    </row>
    <row r="374" spans="17:17" s="43" customFormat="1">
      <c r="Q374" s="62"/>
    </row>
    <row r="375" spans="17:17" s="43" customFormat="1">
      <c r="Q375" s="62"/>
    </row>
    <row r="376" spans="17:17" s="43" customFormat="1">
      <c r="Q376" s="62"/>
    </row>
    <row r="377" spans="17:17" s="43" customFormat="1">
      <c r="Q377" s="62"/>
    </row>
    <row r="378" spans="17:17" s="43" customFormat="1">
      <c r="Q378" s="62"/>
    </row>
    <row r="379" spans="17:17" s="43" customFormat="1">
      <c r="Q379" s="62"/>
    </row>
    <row r="380" spans="17:17" s="43" customFormat="1">
      <c r="Q380" s="62"/>
    </row>
    <row r="381" spans="17:17" s="43" customFormat="1">
      <c r="Q381" s="62"/>
    </row>
    <row r="382" spans="17:17" s="43" customFormat="1">
      <c r="Q382" s="62"/>
    </row>
    <row r="383" spans="17:17" s="43" customFormat="1">
      <c r="Q383" s="62"/>
    </row>
    <row r="384" spans="17:17" s="43" customFormat="1">
      <c r="Q384" s="62"/>
    </row>
    <row r="385" spans="17:17" s="43" customFormat="1">
      <c r="Q385" s="62"/>
    </row>
    <row r="386" spans="17:17" s="43" customFormat="1">
      <c r="Q386" s="62"/>
    </row>
    <row r="387" spans="17:17" s="43" customFormat="1">
      <c r="Q387" s="62"/>
    </row>
    <row r="388" spans="17:17" s="43" customFormat="1">
      <c r="Q388" s="62"/>
    </row>
    <row r="389" spans="17:17" s="43" customFormat="1">
      <c r="Q389" s="62"/>
    </row>
    <row r="390" spans="17:17" s="43" customFormat="1">
      <c r="Q390" s="62"/>
    </row>
    <row r="391" spans="17:17" s="43" customFormat="1">
      <c r="Q391" s="62"/>
    </row>
    <row r="392" spans="17:17" s="43" customFormat="1">
      <c r="Q392" s="62"/>
    </row>
    <row r="393" spans="17:17" s="43" customFormat="1">
      <c r="Q393" s="62"/>
    </row>
    <row r="394" spans="17:17" s="43" customFormat="1">
      <c r="Q394" s="62"/>
    </row>
    <row r="395" spans="17:17" s="43" customFormat="1">
      <c r="Q395" s="62"/>
    </row>
    <row r="396" spans="17:17" s="43" customFormat="1">
      <c r="Q396" s="62"/>
    </row>
    <row r="397" spans="17:17" s="43" customFormat="1">
      <c r="Q397" s="62"/>
    </row>
    <row r="398" spans="17:17" s="43" customFormat="1">
      <c r="Q398" s="62"/>
    </row>
    <row r="399" spans="17:17" s="43" customFormat="1">
      <c r="Q399" s="62"/>
    </row>
    <row r="400" spans="17:17" s="43" customFormat="1">
      <c r="Q400" s="62"/>
    </row>
    <row r="401" spans="17:17" s="43" customFormat="1">
      <c r="Q401" s="62"/>
    </row>
    <row r="402" spans="17:17" s="43" customFormat="1">
      <c r="Q402" s="62"/>
    </row>
    <row r="403" spans="17:17" s="43" customFormat="1">
      <c r="Q403" s="62"/>
    </row>
    <row r="404" spans="17:17" s="43" customFormat="1">
      <c r="Q404" s="62"/>
    </row>
    <row r="405" spans="17:17" s="43" customFormat="1">
      <c r="Q405" s="62"/>
    </row>
    <row r="406" spans="17:17" s="43" customFormat="1">
      <c r="Q406" s="62"/>
    </row>
    <row r="407" spans="17:17" s="43" customFormat="1">
      <c r="Q407" s="62"/>
    </row>
    <row r="408" spans="17:17" s="43" customFormat="1">
      <c r="Q408" s="62"/>
    </row>
    <row r="409" spans="17:17" s="43" customFormat="1">
      <c r="Q409" s="62"/>
    </row>
    <row r="410" spans="17:17" s="43" customFormat="1">
      <c r="Q410" s="62"/>
    </row>
    <row r="411" spans="17:17" s="43" customFormat="1">
      <c r="Q411" s="62"/>
    </row>
    <row r="412" spans="17:17" s="43" customFormat="1">
      <c r="Q412" s="62"/>
    </row>
    <row r="413" spans="17:17" s="43" customFormat="1">
      <c r="Q413" s="62"/>
    </row>
    <row r="414" spans="17:17" s="43" customFormat="1">
      <c r="Q414" s="62"/>
    </row>
    <row r="415" spans="17:17" s="43" customFormat="1">
      <c r="Q415" s="62"/>
    </row>
    <row r="416" spans="17:17" s="43" customFormat="1">
      <c r="Q416" s="62"/>
    </row>
    <row r="417" spans="17:17" s="43" customFormat="1">
      <c r="Q417" s="62"/>
    </row>
    <row r="418" spans="17:17" s="43" customFormat="1">
      <c r="Q418" s="62"/>
    </row>
    <row r="419" spans="17:17" s="43" customFormat="1">
      <c r="Q419" s="62"/>
    </row>
    <row r="420" spans="17:17" s="43" customFormat="1">
      <c r="Q420" s="62"/>
    </row>
    <row r="421" spans="17:17" s="43" customFormat="1">
      <c r="Q421" s="62"/>
    </row>
    <row r="422" spans="17:17" s="43" customFormat="1">
      <c r="Q422" s="62"/>
    </row>
    <row r="423" spans="17:17" s="43" customFormat="1">
      <c r="Q423" s="62"/>
    </row>
    <row r="424" spans="17:17" s="43" customFormat="1">
      <c r="Q424" s="62"/>
    </row>
    <row r="425" spans="17:17" s="43" customFormat="1">
      <c r="Q425" s="62"/>
    </row>
    <row r="426" spans="17:17" s="43" customFormat="1">
      <c r="Q426" s="62"/>
    </row>
    <row r="427" spans="17:17" s="43" customFormat="1">
      <c r="Q427" s="62"/>
    </row>
    <row r="428" spans="17:17" s="43" customFormat="1">
      <c r="Q428" s="62"/>
    </row>
    <row r="429" spans="17:17" s="43" customFormat="1">
      <c r="Q429" s="62"/>
    </row>
    <row r="430" spans="17:17" s="43" customFormat="1">
      <c r="Q430" s="62"/>
    </row>
    <row r="431" spans="17:17" s="43" customFormat="1">
      <c r="Q431" s="62"/>
    </row>
    <row r="432" spans="17:17" s="43" customFormat="1">
      <c r="Q432" s="62"/>
    </row>
    <row r="433" spans="17:17" s="43" customFormat="1">
      <c r="Q433" s="62"/>
    </row>
    <row r="434" spans="17:17" s="43" customFormat="1">
      <c r="Q434" s="62"/>
    </row>
    <row r="435" spans="17:17" s="43" customFormat="1">
      <c r="Q435" s="62"/>
    </row>
    <row r="436" spans="17:17" s="43" customFormat="1">
      <c r="Q436" s="62"/>
    </row>
    <row r="437" spans="17:17" s="43" customFormat="1">
      <c r="Q437" s="62"/>
    </row>
    <row r="438" spans="17:17" s="43" customFormat="1">
      <c r="Q438" s="62"/>
    </row>
    <row r="439" spans="17:17" s="43" customFormat="1">
      <c r="Q439" s="62"/>
    </row>
    <row r="440" spans="17:17" s="43" customFormat="1">
      <c r="Q440" s="62"/>
    </row>
    <row r="441" spans="17:17" s="43" customFormat="1">
      <c r="Q441" s="62"/>
    </row>
    <row r="442" spans="17:17" s="43" customFormat="1">
      <c r="Q442" s="62"/>
    </row>
    <row r="443" spans="17:17" s="43" customFormat="1">
      <c r="Q443" s="62"/>
    </row>
    <row r="444" spans="17:17" s="43" customFormat="1">
      <c r="Q444" s="62"/>
    </row>
    <row r="445" spans="17:17" s="43" customFormat="1">
      <c r="Q445" s="62"/>
    </row>
    <row r="446" spans="17:17" s="43" customFormat="1">
      <c r="Q446" s="62"/>
    </row>
    <row r="447" spans="17:17" s="43" customFormat="1">
      <c r="Q447" s="62"/>
    </row>
    <row r="448" spans="17:17" s="43" customFormat="1">
      <c r="Q448" s="62"/>
    </row>
    <row r="449" spans="17:17" s="43" customFormat="1">
      <c r="Q449" s="62"/>
    </row>
    <row r="450" spans="17:17" s="43" customFormat="1">
      <c r="Q450" s="62"/>
    </row>
    <row r="451" spans="17:17" s="43" customFormat="1">
      <c r="Q451" s="62"/>
    </row>
    <row r="452" spans="17:17" s="43" customFormat="1">
      <c r="Q452" s="62"/>
    </row>
    <row r="453" spans="17:17" s="43" customFormat="1">
      <c r="Q453" s="62"/>
    </row>
    <row r="454" spans="17:17" s="43" customFormat="1">
      <c r="Q454" s="62"/>
    </row>
    <row r="455" spans="17:17" s="43" customFormat="1">
      <c r="Q455" s="62"/>
    </row>
    <row r="456" spans="17:17" s="43" customFormat="1">
      <c r="Q456" s="62"/>
    </row>
    <row r="457" spans="17:17" s="43" customFormat="1">
      <c r="Q457" s="62"/>
    </row>
    <row r="458" spans="17:17" s="43" customFormat="1">
      <c r="Q458" s="62"/>
    </row>
    <row r="459" spans="17:17" s="43" customFormat="1">
      <c r="Q459" s="62"/>
    </row>
    <row r="460" spans="17:17" s="43" customFormat="1">
      <c r="Q460" s="62"/>
    </row>
    <row r="461" spans="17:17" s="43" customFormat="1">
      <c r="Q461" s="62"/>
    </row>
    <row r="462" spans="17:17" s="43" customFormat="1">
      <c r="Q462" s="62"/>
    </row>
    <row r="463" spans="17:17" s="43" customFormat="1">
      <c r="Q463" s="62"/>
    </row>
    <row r="464" spans="17:17" s="43" customFormat="1">
      <c r="Q464" s="62"/>
    </row>
    <row r="465" spans="17:17" s="43" customFormat="1">
      <c r="Q465" s="62"/>
    </row>
    <row r="466" spans="17:17" s="43" customFormat="1">
      <c r="Q466" s="62"/>
    </row>
    <row r="467" spans="17:17" s="43" customFormat="1">
      <c r="Q467" s="62"/>
    </row>
    <row r="468" spans="17:17" s="43" customFormat="1">
      <c r="Q468" s="62"/>
    </row>
    <row r="469" spans="17:17" s="43" customFormat="1">
      <c r="Q469" s="62"/>
    </row>
    <row r="470" spans="17:17" s="43" customFormat="1">
      <c r="Q470" s="62"/>
    </row>
    <row r="471" spans="17:17" s="43" customFormat="1">
      <c r="Q471" s="62"/>
    </row>
    <row r="472" spans="17:17" s="43" customFormat="1">
      <c r="Q472" s="62"/>
    </row>
    <row r="473" spans="17:17" s="43" customFormat="1">
      <c r="Q473" s="62"/>
    </row>
    <row r="474" spans="17:17" s="43" customFormat="1">
      <c r="Q474" s="62"/>
    </row>
    <row r="475" spans="17:17" s="43" customFormat="1">
      <c r="Q475" s="62"/>
    </row>
    <row r="476" spans="17:17" s="43" customFormat="1">
      <c r="Q476" s="62"/>
    </row>
    <row r="477" spans="17:17" s="43" customFormat="1">
      <c r="Q477" s="62"/>
    </row>
    <row r="478" spans="17:17" s="43" customFormat="1">
      <c r="Q478" s="62"/>
    </row>
    <row r="479" spans="17:17" s="43" customFormat="1">
      <c r="Q479" s="62"/>
    </row>
    <row r="480" spans="17:17" s="43" customFormat="1">
      <c r="Q480" s="62"/>
    </row>
    <row r="481" spans="1:17" s="43" customFormat="1">
      <c r="Q481" s="62"/>
    </row>
    <row r="482" spans="1:17" s="43" customFormat="1">
      <c r="Q482" s="62"/>
    </row>
    <row r="483" spans="1:17" s="43" customFormat="1">
      <c r="Q483" s="62"/>
    </row>
    <row r="484" spans="1:17" s="43" customFormat="1">
      <c r="Q484" s="62"/>
    </row>
    <row r="485" spans="1:17" s="43" customFormat="1">
      <c r="Q485" s="62"/>
    </row>
    <row r="486" spans="1:17" s="43" customFormat="1">
      <c r="Q486" s="62"/>
    </row>
    <row r="487" spans="1:17" s="43" customFormat="1">
      <c r="Q487" s="62"/>
    </row>
    <row r="488" spans="1:17" s="43" customFormat="1">
      <c r="Q488" s="62"/>
    </row>
    <row r="489" spans="1:17" s="43" customFormat="1">
      <c r="Q489" s="62"/>
    </row>
    <row r="490" spans="1:17" s="43" customFormat="1">
      <c r="Q490" s="62"/>
    </row>
    <row r="491" spans="1:17" s="43" customFormat="1">
      <c r="Q491" s="62"/>
    </row>
    <row r="492" spans="1:17" s="43" customForma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L492" s="64"/>
      <c r="M492" s="64"/>
      <c r="N492" s="64"/>
      <c r="O492" s="64"/>
      <c r="P492" s="64"/>
      <c r="Q492" s="65"/>
    </row>
  </sheetData>
  <sheetProtection formatCells="0" formatColumns="0" formatRows="0"/>
  <mergeCells count="23">
    <mergeCell ref="D4:L4"/>
    <mergeCell ref="A51:Q52"/>
    <mergeCell ref="B43:E43"/>
    <mergeCell ref="F43:G43"/>
    <mergeCell ref="B45:D45"/>
    <mergeCell ref="M7:P7"/>
    <mergeCell ref="E45:P45"/>
    <mergeCell ref="D1:Q1"/>
    <mergeCell ref="D2:Q3"/>
    <mergeCell ref="B41:H41"/>
    <mergeCell ref="A50:Q50"/>
    <mergeCell ref="A49:Q49"/>
    <mergeCell ref="B10:H23"/>
    <mergeCell ref="J10:P23"/>
    <mergeCell ref="Q11:Q12"/>
    <mergeCell ref="B25:H40"/>
    <mergeCell ref="Q17:Q19"/>
    <mergeCell ref="B24:H24"/>
    <mergeCell ref="J25:P40"/>
    <mergeCell ref="N8:P8"/>
    <mergeCell ref="K7:L7"/>
    <mergeCell ref="D5:Q5"/>
    <mergeCell ref="M4:Q4"/>
  </mergeCells>
  <printOptions horizontalCentered="1"/>
  <pageMargins left="0.59055118110236227" right="0.19685039370078741" top="0" bottom="0" header="0" footer="0"/>
  <pageSetup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3 de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1. Encabezado</vt:lpstr>
      <vt:lpstr>Resumen 1</vt:lpstr>
      <vt:lpstr> Nucleos</vt:lpstr>
      <vt:lpstr> Nucleos (3)</vt:lpstr>
      <vt:lpstr>REG FOTOGRAFICO</vt:lpstr>
      <vt:lpstr>' Nucleos'!Área_de_impresión</vt:lpstr>
      <vt:lpstr>' Nucleos (3)'!Área_de_impresión</vt:lpstr>
      <vt:lpstr>'1. Encabezado'!Área_de_impresión</vt:lpstr>
      <vt:lpstr>'REG FOTOGRAFICO'!Área_de_impresión</vt:lpstr>
      <vt:lpstr>'Resumen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Hernando Lizarazo Jara</cp:lastModifiedBy>
  <cp:lastPrinted>2022-11-03T18:21:51Z</cp:lastPrinted>
  <dcterms:created xsi:type="dcterms:W3CDTF">2017-10-18T14:16:05Z</dcterms:created>
  <dcterms:modified xsi:type="dcterms:W3CDTF">2023-08-09T20:24:26Z</dcterms:modified>
</cp:coreProperties>
</file>