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0" yWindow="0" windowWidth="21600" windowHeight="8625" firstSheet="1" activeTab="1"/>
  </bookViews>
  <sheets>
    <sheet name="1. Encabezado" sheetId="7" state="hidden" r:id="rId1"/>
    <sheet name="EMULSION ASFALTICA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0">#REF!</definedName>
    <definedName name="\d">#REF!</definedName>
    <definedName name="\g">#REF!</definedName>
    <definedName name="\m">#REF!</definedName>
    <definedName name="\n">#REF!</definedName>
    <definedName name="\p">#REF!</definedName>
    <definedName name="\w">#REF!</definedName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a03">#REF!</definedName>
    <definedName name="_A1">#REF!</definedName>
    <definedName name="_A25">#REF!</definedName>
    <definedName name="_ddd1">#REF!</definedName>
    <definedName name="_Fill" localSheetId="0" hidden="1">#REF!</definedName>
    <definedName name="_Fill" hidden="1">#REF!</definedName>
    <definedName name="_JJ1">#REF!</definedName>
    <definedName name="_K1">#REF!</definedName>
    <definedName name="_Key1" localSheetId="0" hidden="1">[2]OCTUBRE!#REF!</definedName>
    <definedName name="_Key1" hidden="1">[3]OCTUBRE!#REF!</definedName>
    <definedName name="_L1">#REF!</definedName>
    <definedName name="_L2">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">#REF!</definedName>
    <definedName name="A_IMPRESIÓN_IM">#REF!</definedName>
    <definedName name="AAAA">#REF!</definedName>
    <definedName name="AAAAA">#REF!</definedName>
    <definedName name="AAAAAA">#REF!</definedName>
    <definedName name="AC" localSheetId="0" hidden="1">#REF!</definedName>
    <definedName name="AC" hidden="1">#REF!</definedName>
    <definedName name="aprobo">INDEX([5]firmas!$C$33:$C$35,MATCH('[5]INV 222-13 '!$AA$45:$AJ$45,[5]firmas!$A$33:$A$35,0))</definedName>
    <definedName name="APROBO_A">INDEX([6]firmas!$C$33:$C$35,MATCH([6]ANGULARIDAD!$AK$29,[6]firmas!$A$33:$A$35,0))</definedName>
    <definedName name="Aprobo_Gra_1">INDEX([7]firmas!$C$39:$C$41,MATCH('[7]4. CLASIFICACION M1'!$J$48:$P$48,[7]firmas!$A$39:$A$41,0))</definedName>
    <definedName name="Aprobo_Gra_2">INDEX([7]firmas!$C$39:$C$41,MATCH('[7]8. CLASIFICACION M2'!$J$48:$P$48,[7]firmas!$A$39:$A$41,0))</definedName>
    <definedName name="Aprobo_Gra_3">INDEX([7]firmas!$C$39:$C$41,MATCH('[7]12. CLASIFICACION M3'!$J$48:$P$48,[7]firmas!$A$39:$A$41,0))</definedName>
    <definedName name="aprobofirmas" localSheetId="0">INDEX([8]firmas!$C$33:$C$35,MATCH('[8]LIMITES M3'!$C$52:$E$52,[8]firmas!$A$33:$A$35,0))</definedName>
    <definedName name="aprobofirmas">INDEX(#REF!,MATCH('[9]LIMITES M3'!$C$52:$E$52,#REF!,0))</definedName>
    <definedName name="aprobofirmas1" localSheetId="0">INDEX([10]firmas!$C$33:$C$35,MATCH('[10]REG FOTOGRAFICO'!$N$55:$Q$55,[10]firmas!$A$33:$A$35,0))</definedName>
    <definedName name="aprobofirmas1">INDEX(#REF!,MATCH('EMULSION ASFALTICA'!#REF!,#REF!,0))</definedName>
    <definedName name="aprobofirmas10">INDEX([11]firmas!$C$33:$C$35,MATCH('[11]CF - IF '!$Y$43,[11]firmas!$A$33:$A$35,0))</definedName>
    <definedName name="aprobofirmas11">INDEX([11]firmas!$C$33:$C$35,MATCH([11]ANGULARIDAD!$AK$29,[11]firmas!$A$33:$A$35,0))</definedName>
    <definedName name="aprobofirmas12">INDEX([11]firmas!$C$33:$C$35,MATCH([11]PROCTOR!$I$42,[11]firmas!$A$33:$A$35,0))</definedName>
    <definedName name="aprobofirmas13">INDEX([11]firmas!$C$33:$C$35,MATCH('[11] CBR 1'!$AP$55:$AQ$55,[11]firmas!$A$33:$A$35,0))</definedName>
    <definedName name="aprobofirmas14">INDEX([11]firmas!$C$33:$C$35,MATCH('[11] CBR (2)'!$G$55:$H$55,[11]firmas!$A$33:$A$35,0))</definedName>
    <definedName name="aprobofirmas2" localSheetId="0">INDEX([10]firmas!$C$33:$C$35,MATCH('[10]CONO DINAMICO'!$L$57:$O$57,[10]firmas!$A$33:$A$35,0))</definedName>
    <definedName name="aprobofirmas2">INDEX(#REF!,MATCH('[9]CONO DINAMICO'!$L$57:$O$57,#REF!,0))</definedName>
    <definedName name="aprobofirmas3" localSheetId="0">INDEX([10]firmas!$C$33:$C$35,MATCH('[12]CLASIFICACION M1'!$N$61:$P$61,[10]firmas!$A$33:$A$35,0))</definedName>
    <definedName name="aprobofirmas3">INDEX(#REF!,MATCH(#REF!,#REF!,0))</definedName>
    <definedName name="aprobofirmas3M1">INDEX([13]firmas!$C$33:$C$35,MATCH('[13]CLASIFICACION M1'!$J$48,[13]firmas!$A$33:$A$35,0))</definedName>
    <definedName name="Aprobofirmas4" localSheetId="0">INDEX([10]firmas!$C$33:$C$35,MATCH(#REF!,[10]firmas!$A$33:$A$35,0))</definedName>
    <definedName name="Aprobofirmas4">INDEX(#REF!,MATCH(#REF!,#REF!,0))</definedName>
    <definedName name="Aprobofirmas5" localSheetId="0">INDEX('1. Encabezado'!$AF$23:$AF$31,MATCH('1. Encabezado'!$N$43,'1. Encabezado'!$AD$23:$AD$31,0))</definedName>
    <definedName name="Aprobofirmas5">INDEX(#REF!,MATCH('[9]M.O.  M1'!$I$29:$O$29,#REF!,0))</definedName>
    <definedName name="Aprobofirmas6" localSheetId="0">INDEX([10]firmas!$C$33:$C$35,MATCH('[10]CLASIFICACION M2'!$N$61:$P$61,[10]firmas!$A$33:$A$35,0))</definedName>
    <definedName name="Aprobofirmas6">INDEX([9]firmas!$C$31:$C$33,MATCH(#REF!,[9]firmas!$A$31:$A$33,0))</definedName>
    <definedName name="Aprobofirmas7" localSheetId="0">INDEX([10]firmas!$C$33:$C$35,MATCH('[10]M.O.  M2'!$I$27:$O$27,[10]firmas!$A$33:$A$35,0))</definedName>
    <definedName name="Aprobofirmas7">INDEX([9]firmas!$C$31:$C$33,MATCH(#REF!,[9]firmas!$A$31:$A$33,0))</definedName>
    <definedName name="Aprobofirmas8" localSheetId="0">INDEX([10]firmas!$C$33:$C$35,MATCH('[10]CLASIFICACION M3'!$N$61:$P$61,[10]firmas!$A$33:$A$35,0))</definedName>
    <definedName name="Aprobofirmas8">INDEX(#REF!,MATCH(#REF!,#REF!,0))</definedName>
    <definedName name="Aprobofirmas9" localSheetId="0">INDEX([10]firmas!$C$33:$C$35,MATCH('[10]M.O.  M3'!$I$27:$O$27,[10]firmas!$A$33:$A$35,0))</definedName>
    <definedName name="Aprobofirmas9">INDEX(#REF!,MATCH(#REF!,#REF!,0))</definedName>
    <definedName name="aprobofirmasD">INDEX([14]firmas!$C$33:$C$35,MATCH('[14]Desgaste '!$T$36:$Z$36,[14]firmas!$A$33:$A$35,0))</definedName>
    <definedName name="aprobofirmasMO">INDEX([15]firmas!$C$33:$C$35,MATCH([15]COLORIMETRIA!$J$31,[15]firmas!$A$33:$A$35,0))</definedName>
    <definedName name="AproboMO_M2" localSheetId="0">INDEX([8]firmas!$C$31:$C$33,MATCH('[8]M.O.  M2'!$I$29:$O$29,[8]firmas!$A$31:$A$33,0))</definedName>
    <definedName name="AproboMO_M2">INDEX(#REF!,MATCH('[9]M.O.  M2'!$I$29:$O$29,#REF!,0))</definedName>
    <definedName name="AproboMO_M3" localSheetId="0">INDEX([8]firmas!$C$31:$C$33,MATCH('[8]M.O.  M3'!$I$29:$O$29,[8]firmas!$A$31:$A$33,0))</definedName>
    <definedName name="AproboMO_M3">INDEX(#REF!,MATCH('[9]M.O.  M3'!$I$29:$O$29,#REF!,0))</definedName>
    <definedName name="aprobonombres" localSheetId="0">[10]firmas!$A$33:$A$35</definedName>
    <definedName name="aprobonombres">#REF!</definedName>
    <definedName name="_xlnm.Print_Area" localSheetId="0">'1. Encabezado'!$A$1:$Z$48</definedName>
    <definedName name="_xlnm.Print_Area" localSheetId="1">'EMULSION ASFALTICA'!$A$1:$R$48</definedName>
    <definedName name="Clasificacion">[16]!Clasificacion</definedName>
    <definedName name="CODIGO">#REF!</definedName>
    <definedName name="CUA">#REF!</definedName>
    <definedName name="CUADR1">#REF!</definedName>
    <definedName name="CUADRO">#REF!</definedName>
    <definedName name="D">#REF!</definedName>
    <definedName name="dddd">#REF!</definedName>
    <definedName name="dgdgdg">#REF!</definedName>
    <definedName name="DIANA">#REF!</definedName>
    <definedName name="DLKFK">#REF!</definedName>
    <definedName name="ELABORA_A">INDEX([6]firmas!$C$2:$C$26,MATCH([6]ANGULARIDAD!$L$29,[6]firmas!$A$2:$A$26,0))</definedName>
    <definedName name="elaborocargo" localSheetId="0">[10]firmas!$B$11:$B$13</definedName>
    <definedName name="elaborocargo">#REF!</definedName>
    <definedName name="elaborofirmas1" localSheetId="0">INDEX([10]firmas!$C$2:$C$26,MATCH('[10]REG FOTOGRAFICO'!$F$55:$I$55,[10]firmas!$A$2:$A$26,0))</definedName>
    <definedName name="elaborofirmas1">INDEX(#REF!,MATCH('EMULSION ASFALTICA'!#REF!,#REF!,0))</definedName>
    <definedName name="elaborofirmas10">INDEX([11]firmas!$C$2:$C$26,MATCH('[11]CF - IF '!$G$43,[11]firmas!$A$2:$A$26,0))</definedName>
    <definedName name="elaborofirmas11">INDEX([11]firmas!$C$2:$C$26,MATCH([11]ANGULARIDAD!$L$29,[11]firmas!$A$2:$A$26,0))</definedName>
    <definedName name="elaborofirmas12">INDEX([11]firmas!$C$2:$C$26,MATCH([11]PROCTOR!$C$42,[11]firmas!$A$2:$A$26,0))</definedName>
    <definedName name="elaborofirmas13">INDEX([11]firmas!$C$2:$C$26,MATCH('[11] CBR 1'!$AL$55:$AM$55,[11]firmas!$A$2:$A$26,0))</definedName>
    <definedName name="elaborofirmas14">INDEX([11]firmas!$C$2:$C$26,MATCH('[11] CBR (2)'!$C$55,[11]firmas!$A$2:$A$26,0))</definedName>
    <definedName name="elaborofirmas2" localSheetId="0">INDEX([10]firmas!$C$2:$C$26,MATCH('[10]CONO DINAMICO'!$C$57:$F$57,[10]firmas!$A$2:$A$26,0))</definedName>
    <definedName name="elaborofirmas2">INDEX(#REF!,MATCH('[9]CONO DINAMICO'!$C$57:$F$57,#REF!,0))</definedName>
    <definedName name="elaborofirmas3" localSheetId="0">INDEX([10]firmas!$C$2:$C$26,MATCH('[12]CLASIFICACION M1'!$E$61:$I$61,[10]firmas!$A$2:$A$26,0))</definedName>
    <definedName name="elaborofirmas3">INDEX(#REF!,MATCH(#REF!,#REF!,0))</definedName>
    <definedName name="elaborofirmas4" localSheetId="0">INDEX([10]firmas!$C$2:$C$26,MATCH(#REF!,[10]firmas!$A$2:$A$26,0))</definedName>
    <definedName name="elaborofirmas4">INDEX(#REF!,MATCH(#REF!,#REF!,0))</definedName>
    <definedName name="elaborofirmas5" localSheetId="0">INDEX([10]firmas!$C$2:$C$26,MATCH('1. Encabezado'!#REF!,[10]firmas!$A$2:$A$26,0))</definedName>
    <definedName name="elaborofirmas5">INDEX(#REF!,MATCH('[9]M.O.  M1'!$C$29:$E$29,#REF!,0))</definedName>
    <definedName name="elaborofirmas6" localSheetId="0">INDEX([10]firmas!$C$2:$C$26,MATCH('[10]CLASIFICACION M2'!$E$61:$I$61,[10]firmas!$A$2:$A$26,0))</definedName>
    <definedName name="elaborofirmas6">INDEX([9]firmas!$C$2:$C$24,MATCH(#REF!,[9]firmas!$A$2:$A$24,0))</definedName>
    <definedName name="elaborofirmas7" localSheetId="0">INDEX([10]firmas!$C$2:$C$26,MATCH('[10]M.O.  M2'!$C$27:$E$27,[10]firmas!$A$2:$A$26,0))</definedName>
    <definedName name="elaborofirmas7">INDEX([9]firmas!$C$2:$C$24,MATCH(#REF!,[9]firmas!$A$2:$A$24,0))</definedName>
    <definedName name="elaborofirmas8" localSheetId="0">INDEX([10]firmas!$C$2:$C$26,MATCH('[10]CLASIFICACION M3'!$E$61:$I$61,[10]firmas!$A$2:$A$26,0))</definedName>
    <definedName name="elaborofirmas8">INDEX(#REF!,MATCH(#REF!,#REF!,0))</definedName>
    <definedName name="elaborofirmas9" localSheetId="0">INDEX([10]firmas!$C$2:$C$26,MATCH('[10]M.O.  M3'!$C$27:$E$27,[10]firmas!$A$2:$A$26,0))</definedName>
    <definedName name="elaborofirmas9">INDEX(#REF!,MATCH(#REF!,#REF!,0))</definedName>
    <definedName name="elaborofirmasD">INDEX([14]firmas!$C$2:$C$26,MATCH('[14]Desgaste '!$F$36:$L$36,[14]firmas!$A$2:$A$26,0))</definedName>
    <definedName name="elaborofirmasMO">INDEX([15]firmas!$C$2:$C$26,MATCH([15]COLORIMETRIA!$D$31,[15]firmas!$A$2:$A$26,0))</definedName>
    <definedName name="ElaboroMO_M2" localSheetId="0">INDEX([8]firmas!$C$2:$C$24,MATCH('[8]M.O.  M2'!$C$29:$E$29,[8]firmas!$A$2:$A$24,0))</definedName>
    <definedName name="ElaboroMO_M2">INDEX(#REF!,MATCH('[9]M.O.  M2'!$C$29:$E$29,#REF!,0))</definedName>
    <definedName name="ElaboroMO_M3" localSheetId="0">INDEX([8]firmas!$C$2:$C$24,MATCH('[8]M.O.  M3'!$C$29:$E$29,[8]firmas!$A$2:$A$24,0))</definedName>
    <definedName name="ElaboroMO_M3">INDEX(#REF!,MATCH('[9]M.O.  M3'!$C$29:$E$29,#REF!,0))</definedName>
    <definedName name="Elaboronombres" localSheetId="0">[10]firmas!$A$2:$A$26</definedName>
    <definedName name="Elaboronombres">#REF!</definedName>
    <definedName name="ff">#REF!</definedName>
    <definedName name="fff">#REF!</definedName>
    <definedName name="FIRMA81">INDIRECT(FIRMAS80100)</definedName>
    <definedName name="FIRMAFIS">INDIRECT(FIRMASFIS)</definedName>
    <definedName name="FIRMAGCR">INDIRECT(FIRMASGCR)</definedName>
    <definedName name="FIRMAS80100">'[17]CA 80-100'!$C$31</definedName>
    <definedName name="FIRMASFIS">#REF!</definedName>
    <definedName name="FIRMASGCR">'[17]CA GCR'!$C$30</definedName>
    <definedName name="FOTO">INDIRECT(MIFOTO)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IMAG1">#REF!</definedName>
    <definedName name="IMAG10">#REF!</definedName>
    <definedName name="IMAG11">#REF!</definedName>
    <definedName name="IMAG12">#REF!</definedName>
    <definedName name="IMAG13">#REF!</definedName>
    <definedName name="IMAG14">#REF!</definedName>
    <definedName name="IMAG15">#REF!</definedName>
    <definedName name="IMAG16">#REF!</definedName>
    <definedName name="IMAG17">#REF!</definedName>
    <definedName name="IMAG18">#REF!</definedName>
    <definedName name="IMAG19">#REF!</definedName>
    <definedName name="IMAG2">#REF!</definedName>
    <definedName name="IMAG20">#REF!</definedName>
    <definedName name="IMAG21">#REF!</definedName>
    <definedName name="IMAG22">#REF!</definedName>
    <definedName name="IMAG23">#REF!</definedName>
    <definedName name="IMAG24">#REF!</definedName>
    <definedName name="IMAG25">#REF!</definedName>
    <definedName name="IMAG26">#REF!</definedName>
    <definedName name="IMAG27">#REF!</definedName>
    <definedName name="IMAG28">#REF!</definedName>
    <definedName name="IMAG29">#REF!</definedName>
    <definedName name="IMAG3">#REF!</definedName>
    <definedName name="IMAG30">#REF!</definedName>
    <definedName name="IMAG31">#REF!</definedName>
    <definedName name="IMAG32">#REF!</definedName>
    <definedName name="IMAG33">#REF!</definedName>
    <definedName name="IMAG34">#REF!</definedName>
    <definedName name="IMAG35">#REF!</definedName>
    <definedName name="IMAG36">#REF!</definedName>
    <definedName name="IMAG37">#REF!</definedName>
    <definedName name="IMAG38">#REF!</definedName>
    <definedName name="IMAG39">#REF!</definedName>
    <definedName name="IMAG4">#REF!</definedName>
    <definedName name="IMAG40">#REF!</definedName>
    <definedName name="IMAG5">#REF!</definedName>
    <definedName name="IMAG6">#REF!</definedName>
    <definedName name="IMAG7">#REF!</definedName>
    <definedName name="IMAG8">#REF!</definedName>
    <definedName name="IMAG9">#REF!</definedName>
    <definedName name="j">#REF!</definedName>
    <definedName name="J.J">#REF!</definedName>
    <definedName name="J.J5">#REF!</definedName>
    <definedName name="JAIME">#REF!</definedName>
    <definedName name="JJUUI">#REF!</definedName>
    <definedName name="JKJK">#REF!</definedName>
    <definedName name="jose">#REF!</definedName>
    <definedName name="JUAN">#REF!</definedName>
    <definedName name="julio">#REF!</definedName>
    <definedName name="JUSNSNS">#REF!</definedName>
    <definedName name="K">#REF!</definedName>
    <definedName name="KIU">#REF!</definedName>
    <definedName name="KJUI">#REF!</definedName>
    <definedName name="KK" localSheetId="0" hidden="1">[18]OCTUBRE!#REF!</definedName>
    <definedName name="KK" hidden="1">[3]OCTUBRE!#REF!</definedName>
    <definedName name="KOIUIYUU">#REF!</definedName>
    <definedName name="KOP">#REF!</definedName>
    <definedName name="KSUDUD">#REF!</definedName>
    <definedName name="LGSDGHGGSDF">#REF!</definedName>
    <definedName name="limite">#REF!</definedName>
    <definedName name="lll">#REF!</definedName>
    <definedName name="LUIS">#REF!</definedName>
    <definedName name="LUISJUAN">#REF!</definedName>
    <definedName name="MIFOTO">'[17]CA 60-70'!$C$32</definedName>
    <definedName name="NLL">"Rectángulo 9"</definedName>
    <definedName name="ÑÑ">#REF!</definedName>
    <definedName name="ÑÑÑ">#REF!</definedName>
    <definedName name="Ojo" localSheetId="0" hidden="1">#REF!</definedName>
    <definedName name="Ojo" hidden="1">#REF!</definedName>
    <definedName name="P">#REF!</definedName>
    <definedName name="pendiente" localSheetId="0" hidden="1">#REF!</definedName>
    <definedName name="pendiente" hidden="1">#REF!</definedName>
    <definedName name="perfil">#REF!</definedName>
    <definedName name="PR">#REF!</definedName>
    <definedName name="realizocargo" localSheetId="0">[10]firmas!$B$28:$B$30</definedName>
    <definedName name="realizocargo">#REF!</definedName>
    <definedName name="REEMPLAXO">#REF!</definedName>
    <definedName name="REVISO_A">INDEX([6]firmas!$C$28:$C$31,MATCH([6]ANGULARIDAD!$W$29:$X$43,[6]firmas!$A$28:$A$31,0))</definedName>
    <definedName name="revisocargo" localSheetId="0">[19]firmas!$B$28:$B$30</definedName>
    <definedName name="revisocargo">[19]firmas!$B$28:$B$30</definedName>
    <definedName name="revisoea" localSheetId="0">INDEX([10]firmas!$C$28:$C$31,MATCH([10]EQUIVALENTE!$G$29,[10]firmas!$A$28:$A$31,0))</definedName>
    <definedName name="revisoea">INDEX([9]firmas!$C$26:$C$29,MATCH(#REF!,[9]firmas!$A$26:$A$29,0))</definedName>
    <definedName name="revisofirmas1" localSheetId="0">INDEX([10]firmas!$C$28:$C$31,MATCH('[10]REG FOTOGRAFICO'!$J$55:$M$55,[10]firmas!$A$28:$A$31,0))</definedName>
    <definedName name="revisofirmas1">INDEX(#REF!,MATCH('EMULSION ASFALTICA'!#REF!,#REF!,0))</definedName>
    <definedName name="revisofirmas10">INDEX([11]firmas!$C$28:$C$31,MATCH('[11]CF - IF '!$M$43:$X$43,[11]firmas!$A$28:$A$31,0))</definedName>
    <definedName name="revisofirmas11">INDEX([11]firmas!$C$28:$C$31,MATCH([11]ANGULARIDAD!$W$29:$X$43,[11]firmas!$A$28:$A$31,0))</definedName>
    <definedName name="revisofirmas12">INDEX([11]firmas!$C$28:$C$31,MATCH([11]PROCTOR!$F$42,[11]firmas!$A$28:$A$31,0))</definedName>
    <definedName name="revisofirmas13">INDEX([11]firmas!$C$28:$C$31,MATCH('[11] CBR 1'!$AN$55:$AO$55,[11]firmas!$A$28:$A$31,0))</definedName>
    <definedName name="revisofirmas14">INDEX([11]firmas!$C$28:$C$31,MATCH('[11] CBR (2)'!$E$55:$F$55,[11]firmas!$A$28:$A$31,0))</definedName>
    <definedName name="revisofirmas2" localSheetId="0">INDEX([10]firmas!$C$28:$C$31,MATCH('[10]CONO DINAMICO'!$G$57:$K$57,[10]firmas!$A$28:$A$31,0))</definedName>
    <definedName name="revisofirmas2">INDEX(#REF!,MATCH('[9]CONO DINAMICO'!$G$57:$K$57,#REF!,0))</definedName>
    <definedName name="revisofirmas3" localSheetId="0">INDEX([10]firmas!$C$28:$C$31,MATCH('[12]CLASIFICACION M1'!$J$61:$M$61,[10]firmas!$A$28:$A$31,0))</definedName>
    <definedName name="revisofirmas3">INDEX(#REF!,MATCH(#REF!,#REF!,0))</definedName>
    <definedName name="revisofirmas4" localSheetId="0">INDEX([10]firmas!$C$28:$C$31,MATCH(#REF!,[10]firmas!$A$28:$A$31,0))</definedName>
    <definedName name="revisofirmas4">INDEX(#REF!,MATCH(#REF!,#REF!,0))</definedName>
    <definedName name="revisofirmas5" localSheetId="0">INDEX('1. Encabezado'!$AF$8:$AF$19,MATCH('1. Encabezado'!$A$43,'1. Encabezado'!$AD$8:$AD$17,0))</definedName>
    <definedName name="revisofirmas5">INDEX(#REF!,MATCH('[9]M.O.  M1'!$F$29:$H$29,#REF!,0))</definedName>
    <definedName name="revisofirmas6" localSheetId="0">INDEX([10]firmas!$C$28:$C$31,MATCH('[10]CLASIFICACION M2'!$J$61:$M$61,[10]firmas!$A$28:$A$31,0))</definedName>
    <definedName name="revisofirmas6">INDEX([9]firmas!$C$26:$C$29,MATCH(#REF!,[9]firmas!$A$26:$A$29,0))</definedName>
    <definedName name="revisofirmas7" localSheetId="0">INDEX([10]firmas!$C$28:$C$31,MATCH('[10]M.O.  M2'!$F$27:$H$27,[10]firmas!$A$28:$A$31,0))</definedName>
    <definedName name="revisofirmas7">INDEX([9]firmas!$C$26:$C$29,MATCH(#REF!,[9]firmas!$A$26:$A$29,0))</definedName>
    <definedName name="revisofirmas8" localSheetId="0">INDEX([10]firmas!$C$28:$C$31,MATCH('[10]CLASIFICACION M3'!$J$61:$M$61,[10]firmas!$A$28:$A$31,0))</definedName>
    <definedName name="revisofirmas8">INDEX(#REF!,MATCH(#REF!,#REF!,0))</definedName>
    <definedName name="revisofirmas9" localSheetId="0">INDEX([10]firmas!$C$28:$C$31,MATCH('[10]M.O.  M3'!$F$27:$H$27,[10]firmas!$A$28:$A$31,0))</definedName>
    <definedName name="revisofirmas9">INDEX(#REF!,MATCH(#REF!,#REF!,0))</definedName>
    <definedName name="revisofirmasD">INDEX([14]firmas!$C$28:$C$31,MATCH('[14]Desgaste '!$M$36:$S$36,[14]firmas!$A$28:$A$31,0))</definedName>
    <definedName name="revisofirmasH" localSheetId="0">INDEX([20]firmas!$C$28:$C$31,MATCH(#REF!,[20]firmas!$A$28:$A$31,0))</definedName>
    <definedName name="revisofirmasH">INDEX([20]firmas!$C$28:$C$31,MATCH(#REF!,[20]firmas!$A$28:$A$31,0))</definedName>
    <definedName name="revisofirmasMO">INDEX([15]firmas!$C$28:$C$31,MATCH([15]COLORIMETRIA!$G$31,[15]firmas!$A$28:$A$31,0))</definedName>
    <definedName name="RevisoMO_M2" localSheetId="0">INDEX([8]firmas!$C$26:$C$29,MATCH('[8]M.O.  M2'!$F$29:$H$29,[8]firmas!$A$26:$A$29,0))</definedName>
    <definedName name="RevisoMO_M2">INDEX(#REF!,MATCH('[9]M.O.  M2'!$F$29:$H$29,#REF!,0))</definedName>
    <definedName name="RevisoMO_M3" localSheetId="0">INDEX([8]firmas!$C$26:$C$29,MATCH('[8]M.O.  M3'!$F$29:$H$29,[8]firmas!$A$26:$A$29,0))</definedName>
    <definedName name="RevisoMO_M3">INDEX(#REF!,MATCH('[9]M.O.  M3'!$F$29:$H$29,#REF!,0))</definedName>
    <definedName name="revisonombres" localSheetId="0">[10]firmas!$A$28:$A$31</definedName>
    <definedName name="revisonombres">#REF!</definedName>
    <definedName name="SDFDS">#REF!</definedName>
    <definedName name="SDFSD">#REF!</definedName>
    <definedName name="sojo">#REF!</definedName>
    <definedName name="sosos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35" i="7" l="1"/>
  <c r="N34" i="6" l="1"/>
  <c r="N39" i="6"/>
  <c r="AE36" i="7" l="1"/>
  <c r="AD36" i="7"/>
  <c r="H27" i="6" l="1"/>
  <c r="N35" i="6"/>
  <c r="O39" i="6" l="1"/>
  <c r="T22" i="6" l="1"/>
  <c r="J34" i="6" s="1"/>
  <c r="L34" i="6" l="1"/>
  <c r="AB10" i="7" l="1"/>
  <c r="S9" i="6" s="1"/>
  <c r="N6" i="6"/>
  <c r="N38" i="6" s="1"/>
  <c r="AS49" i="7" l="1"/>
  <c r="AY49" i="7" s="1"/>
  <c r="AS48" i="7"/>
  <c r="AY48" i="7" s="1"/>
  <c r="AS47" i="7"/>
  <c r="AY47" i="7" s="1"/>
  <c r="AS46" i="7"/>
  <c r="AY46" i="7" s="1"/>
  <c r="AS45" i="7"/>
  <c r="AY45" i="7" s="1"/>
  <c r="AS44" i="7"/>
  <c r="AY44" i="7" s="1"/>
  <c r="A44" i="7"/>
  <c r="AE41" i="7"/>
  <c r="AE40" i="7"/>
  <c r="AD40" i="7"/>
  <c r="N44" i="7" s="1"/>
  <c r="AS34" i="7"/>
  <c r="AY34" i="7" s="1"/>
  <c r="AS33" i="7"/>
  <c r="AY33" i="7" s="1"/>
  <c r="AS32" i="7"/>
  <c r="AY32" i="7" s="1"/>
  <c r="AS31" i="7"/>
  <c r="AY31" i="7" s="1"/>
  <c r="AS30" i="7"/>
  <c r="AY30" i="7" s="1"/>
  <c r="AS29" i="7"/>
  <c r="AY29" i="7" s="1"/>
  <c r="I29" i="7"/>
  <c r="AS28" i="7"/>
  <c r="AY28" i="7" s="1"/>
  <c r="AS27" i="7"/>
  <c r="AY27" i="7" s="1"/>
  <c r="AS26" i="7"/>
  <c r="AY26" i="7" s="1"/>
  <c r="AS25" i="7"/>
  <c r="AY25" i="7" s="1"/>
  <c r="AS24" i="7"/>
  <c r="AY24" i="7" s="1"/>
  <c r="B24" i="7"/>
  <c r="AS23" i="7"/>
  <c r="AY23" i="7" s="1"/>
  <c r="B23" i="7"/>
  <c r="AS22" i="7"/>
  <c r="AY22" i="7" s="1"/>
  <c r="P22" i="7"/>
  <c r="K22" i="7"/>
  <c r="B22" i="7"/>
  <c r="AT21" i="7"/>
  <c r="AS21" i="7"/>
  <c r="AY21" i="7" s="1"/>
  <c r="B21" i="7"/>
  <c r="AT20" i="7"/>
  <c r="AS20" i="7"/>
  <c r="AY20" i="7" s="1"/>
  <c r="B20" i="7"/>
  <c r="AT19" i="7"/>
  <c r="AS19" i="7"/>
  <c r="AY19" i="7" s="1"/>
  <c r="B19" i="7"/>
  <c r="AU18" i="7"/>
  <c r="AT18" i="7"/>
  <c r="AS18" i="7"/>
  <c r="AY18" i="7" s="1"/>
  <c r="AD21" i="7"/>
  <c r="AD39" i="7" s="1"/>
  <c r="B18" i="7"/>
  <c r="AZ17" i="7"/>
  <c r="AU17" i="7"/>
  <c r="AT17" i="7"/>
  <c r="AS17" i="7"/>
  <c r="AY17" i="7" s="1"/>
  <c r="B17" i="7"/>
  <c r="BK16" i="7"/>
  <c r="BJ16" i="7"/>
  <c r="BI16" i="7"/>
  <c r="BH16" i="7"/>
  <c r="BG16" i="7"/>
  <c r="BE16" i="7"/>
  <c r="BD16" i="7"/>
  <c r="BC16" i="7"/>
  <c r="AZ16" i="7"/>
  <c r="AT16" i="7"/>
  <c r="AS16" i="7"/>
  <c r="AY16" i="7" s="1"/>
  <c r="AL16" i="7"/>
  <c r="AU16" i="7" s="1"/>
  <c r="B16" i="7"/>
  <c r="BJ15" i="7"/>
  <c r="BI15" i="7"/>
  <c r="BH15" i="7"/>
  <c r="BG15" i="7"/>
  <c r="BE15" i="7"/>
  <c r="BD15" i="7"/>
  <c r="BC15" i="7"/>
  <c r="AZ15" i="7"/>
  <c r="AT15" i="7"/>
  <c r="AS15" i="7"/>
  <c r="AY15" i="7" s="1"/>
  <c r="AL15" i="7"/>
  <c r="AS42" i="7" s="1"/>
  <c r="AY42" i="7" s="1"/>
  <c r="BJ14" i="7"/>
  <c r="BI14" i="7"/>
  <c r="BH14" i="7"/>
  <c r="BG14" i="7"/>
  <c r="BE14" i="7"/>
  <c r="BC14" i="7"/>
  <c r="AZ14" i="7"/>
  <c r="AT14" i="7"/>
  <c r="AS14" i="7"/>
  <c r="AY14" i="7" s="1"/>
  <c r="AL14" i="7"/>
  <c r="AU14" i="7" s="1"/>
  <c r="BJ13" i="7"/>
  <c r="BI13" i="7"/>
  <c r="BH13" i="7"/>
  <c r="BG13" i="7"/>
  <c r="BD13" i="7"/>
  <c r="BC13" i="7"/>
  <c r="AZ13" i="7"/>
  <c r="AU13" i="7"/>
  <c r="AT13" i="7"/>
  <c r="AS13" i="7"/>
  <c r="AY13" i="7" s="1"/>
  <c r="AL13" i="7"/>
  <c r="AS40" i="7" s="1"/>
  <c r="AY40" i="7" s="1"/>
  <c r="BL12" i="7"/>
  <c r="BK12" i="7"/>
  <c r="BJ12" i="7"/>
  <c r="BI12" i="7"/>
  <c r="BH12" i="7"/>
  <c r="BG12" i="7"/>
  <c r="BE12" i="7"/>
  <c r="AZ12" i="7"/>
  <c r="AY12" i="7"/>
  <c r="AT12" i="7"/>
  <c r="AS12" i="7"/>
  <c r="AL12" i="7"/>
  <c r="AS39" i="7" s="1"/>
  <c r="AY39" i="7" s="1"/>
  <c r="I12" i="7"/>
  <c r="BK11" i="7"/>
  <c r="BE11" i="7"/>
  <c r="BC11" i="7"/>
  <c r="AZ11" i="7"/>
  <c r="AT11" i="7"/>
  <c r="AS11" i="7"/>
  <c r="AY11" i="7" s="1"/>
  <c r="AL11" i="7"/>
  <c r="AU11" i="7" s="1"/>
  <c r="BJ10" i="7"/>
  <c r="BI10" i="7"/>
  <c r="AZ10" i="7"/>
  <c r="AX10" i="7"/>
  <c r="AW10" i="7"/>
  <c r="AU10" i="7"/>
  <c r="AT10" i="7"/>
  <c r="AS10" i="7"/>
  <c r="AY10" i="7" s="1"/>
  <c r="AL10" i="7"/>
  <c r="AS37" i="7" s="1"/>
  <c r="AY37" i="7" s="1"/>
  <c r="AZ9" i="7"/>
  <c r="AX9" i="7"/>
  <c r="AW9" i="7"/>
  <c r="AU9" i="7"/>
  <c r="AT9" i="7"/>
  <c r="AS9" i="7"/>
  <c r="AY9" i="7" s="1"/>
  <c r="AL9" i="7"/>
  <c r="AS36" i="7" s="1"/>
  <c r="AY36" i="7" s="1"/>
  <c r="AZ8" i="7"/>
  <c r="AX8" i="7"/>
  <c r="AW8" i="7"/>
  <c r="AV8" i="7"/>
  <c r="AT8" i="7"/>
  <c r="AS8" i="7"/>
  <c r="AY8" i="7" s="1"/>
  <c r="AL8" i="7"/>
  <c r="AU8" i="7" s="1"/>
  <c r="AB8" i="7"/>
  <c r="V8" i="7"/>
  <c r="BM7" i="7"/>
  <c r="BL7" i="7"/>
  <c r="BK7" i="7"/>
  <c r="BJ7" i="7"/>
  <c r="BI7" i="7"/>
  <c r="BH7" i="7"/>
  <c r="BG7" i="7"/>
  <c r="BF7" i="7"/>
  <c r="BE7" i="7"/>
  <c r="BD7" i="7"/>
  <c r="BC7" i="7"/>
  <c r="AS7" i="7"/>
  <c r="AR7" i="7"/>
  <c r="AQ7" i="7"/>
  <c r="AP7" i="7"/>
  <c r="AT3" i="7" s="1"/>
  <c r="AO7" i="7"/>
  <c r="AN7" i="7"/>
  <c r="AX3" i="7" s="1"/>
  <c r="AM7" i="7"/>
  <c r="AW3" i="7" s="1"/>
  <c r="AL7" i="7"/>
  <c r="AK7" i="7"/>
  <c r="AJ7" i="7"/>
  <c r="AV3" i="7" s="1"/>
  <c r="AI7" i="7"/>
  <c r="BB6" i="7"/>
  <c r="AI6" i="7"/>
  <c r="AD6" i="7"/>
  <c r="AD33" i="7" s="1"/>
  <c r="AC6" i="7"/>
  <c r="AA6" i="7"/>
  <c r="AZ3" i="7"/>
  <c r="AY3" i="7"/>
  <c r="AT2" i="7"/>
  <c r="AU15" i="7" l="1"/>
  <c r="AS41" i="7"/>
  <c r="AY41" i="7" s="1"/>
  <c r="AS43" i="7"/>
  <c r="AY43" i="7" s="1"/>
  <c r="AU3" i="7"/>
  <c r="AU12" i="7"/>
  <c r="AS38" i="7"/>
  <c r="AY38" i="7" s="1"/>
  <c r="AS35" i="7"/>
  <c r="AY35" i="7" s="1"/>
  <c r="N7" i="6" l="1"/>
  <c r="J32" i="6" l="1"/>
  <c r="L38" i="6"/>
  <c r="L37" i="6"/>
  <c r="L36" i="6"/>
  <c r="L35" i="6"/>
  <c r="J38" i="6"/>
  <c r="J39" i="6"/>
  <c r="J37" i="6"/>
  <c r="J36" i="6"/>
  <c r="J35" i="6"/>
  <c r="F27" i="6" l="1"/>
  <c r="N19" i="6" l="1"/>
  <c r="N37" i="6" s="1"/>
  <c r="N13" i="6"/>
  <c r="N36" i="6" s="1"/>
  <c r="F26" i="6" l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AA7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comments2.xml><?xml version="1.0" encoding="utf-8"?>
<comments xmlns="http://schemas.openxmlformats.org/spreadsheetml/2006/main">
  <authors>
    <author>Karen Daniela Flórez Barón</author>
  </authors>
  <commentList>
    <comment ref="S12" authorId="0" shapeId="0">
      <text>
        <r>
          <rPr>
            <b/>
            <sz val="9"/>
            <color indexed="81"/>
            <rFont val="Tahoma"/>
            <family val="2"/>
          </rPr>
          <t>Karen Daniela Flórez Barón: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sharedStrings.xml><?xml version="1.0" encoding="utf-8"?>
<sst xmlns="http://schemas.openxmlformats.org/spreadsheetml/2006/main" count="269" uniqueCount="193">
  <si>
    <t>Código:</t>
  </si>
  <si>
    <t>FIN DEL INFORME DE  ENSAYO</t>
  </si>
  <si>
    <t>g</t>
  </si>
  <si>
    <t>ENSAYO  N°</t>
  </si>
  <si>
    <t>0-49</t>
  </si>
  <si>
    <t>50-149</t>
  </si>
  <si>
    <t>PROMEDIO REDONDEADO</t>
  </si>
  <si>
    <t>150-249</t>
  </si>
  <si>
    <t>250-500</t>
  </si>
  <si>
    <t>Especificación IDU Sección 210-11 Tabla 200,1</t>
  </si>
  <si>
    <t>Norma Ensayo INV</t>
  </si>
  <si>
    <t>% de residuo</t>
  </si>
  <si>
    <t xml:space="preserve">A= Masa del tamiz y el fondo </t>
  </si>
  <si>
    <t xml:space="preserve">% de retenido </t>
  </si>
  <si>
    <t>ROTURA LENTA CRL-1</t>
  </si>
  <si>
    <t>Resultado Ensayo</t>
  </si>
  <si>
    <t>Penetración sobre el residuo (100 gr, 25 °C, 5 seg 0,1 mm)</t>
  </si>
  <si>
    <t>Contenido de asfalto residual %</t>
  </si>
  <si>
    <t>PH</t>
  </si>
  <si>
    <t>POSITIVA</t>
  </si>
  <si>
    <t>Penetración
(0,1 mm)</t>
  </si>
  <si>
    <t>CÓDIGO: GLAB-FM-033</t>
  </si>
  <si>
    <t xml:space="preserve">B= Masa del tamiz, el fondo y residuo </t>
  </si>
  <si>
    <t xml:space="preserve">C= Masa del recipiente lleno de emulsión </t>
  </si>
  <si>
    <t>Diferencia máxima entre valores extremos</t>
  </si>
  <si>
    <t>Ductilidad sobre el residuo (25°C,5cm/m)</t>
  </si>
  <si>
    <t>Tamizado retenido malla N°20 (850 μm) (%)</t>
  </si>
  <si>
    <t>Carga partícula</t>
  </si>
  <si>
    <t>Resultado ficha técnica proveedor</t>
  </si>
  <si>
    <t xml:space="preserve">A= Masa del matraz de destilación y accesorios antes del ensayo </t>
  </si>
  <si>
    <t>B= Masa del matraz de destilación y accesorios antes del ensayo + 1,5 g</t>
  </si>
  <si>
    <t>C= Masa de la emulsión añadida al  matraz de destilación</t>
  </si>
  <si>
    <t>D= Masa del recipiente luego de verter la emulsión sobre el tamiz</t>
  </si>
  <si>
    <t>MÍN</t>
  </si>
  <si>
    <t>MÁX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</si>
  <si>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</si>
  <si>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CRL-1</t>
  </si>
  <si>
    <t>CRR-1</t>
  </si>
  <si>
    <t>ROTURA RAPIDA CRR-1</t>
  </si>
  <si>
    <t>-</t>
  </si>
  <si>
    <t xml:space="preserve">  INFORME DE ENSAYO
CARACTERIZACIÓN  DE EMULSIÓN </t>
  </si>
  <si>
    <t>Paginas</t>
  </si>
  <si>
    <t>Pagina</t>
  </si>
  <si>
    <t>de</t>
  </si>
  <si>
    <t>Pagina xx de xx</t>
  </si>
  <si>
    <t xml:space="preserve">Fecha de ejecución: </t>
  </si>
  <si>
    <t>Observaciones:</t>
  </si>
  <si>
    <t>CARGA DE PARTÍCULAS DE LOS MATERIALES ASFÁLTICOS INV E 767-13</t>
  </si>
  <si>
    <t>mA</t>
  </si>
  <si>
    <t xml:space="preserve">Carga </t>
  </si>
  <si>
    <t xml:space="preserve">Positiva </t>
  </si>
  <si>
    <t>Negativa</t>
  </si>
  <si>
    <t xml:space="preserve">Frecuencia </t>
  </si>
  <si>
    <t>Mensual</t>
  </si>
  <si>
    <t xml:space="preserve">Diaria </t>
  </si>
  <si>
    <t xml:space="preserve">Verificación </t>
  </si>
  <si>
    <t>Carga partícula (método A)</t>
  </si>
  <si>
    <t>INFORME DE ENSAYO</t>
  </si>
  <si>
    <t>CÓDIGO: GLAB-FM-176</t>
  </si>
  <si>
    <r>
      <t>m</t>
    </r>
    <r>
      <rPr>
        <sz val="10"/>
        <color theme="0"/>
        <rFont val="Calibri"/>
        <family val="2"/>
      </rPr>
      <t>³</t>
    </r>
  </si>
  <si>
    <t>Servicios</t>
  </si>
  <si>
    <t>Emulsión asfaltica</t>
  </si>
  <si>
    <t>Subdirección Técnica de Mejoramiento de la Malla Vial</t>
  </si>
  <si>
    <t>Nombre y apellido</t>
  </si>
  <si>
    <t>Rol</t>
  </si>
  <si>
    <t>Firma</t>
  </si>
  <si>
    <t>Densidades</t>
  </si>
  <si>
    <t>Gerencia de Producción</t>
  </si>
  <si>
    <t>Auxiliar Técnico</t>
  </si>
  <si>
    <t>Apiques</t>
  </si>
  <si>
    <t>Base granular tipo A</t>
  </si>
  <si>
    <t>Ver perfil estratigráfico del suelo INV E-101 y 102-13</t>
  </si>
  <si>
    <t>MD-10</t>
  </si>
  <si>
    <t>Cemento asfaltico CA-14</t>
  </si>
  <si>
    <t>Grava 1"</t>
  </si>
  <si>
    <t>Base granular Tipo A</t>
  </si>
  <si>
    <t>MR-43</t>
  </si>
  <si>
    <t>Localidad:</t>
  </si>
  <si>
    <t>Barrio:</t>
  </si>
  <si>
    <t>Procedencia:</t>
  </si>
  <si>
    <t>Identificación:</t>
  </si>
  <si>
    <t>Gerencia de Intervención</t>
  </si>
  <si>
    <t>Núcleos</t>
  </si>
  <si>
    <t>Base granular tipo B</t>
  </si>
  <si>
    <t>MD-12</t>
  </si>
  <si>
    <t>Cemento asfaltico modificado con GCR</t>
  </si>
  <si>
    <r>
      <t xml:space="preserve">Grava </t>
    </r>
    <r>
      <rPr>
        <sz val="10"/>
        <color theme="1"/>
        <rFont val="Calibri"/>
        <family val="2"/>
      </rPr>
      <t>¾</t>
    </r>
    <r>
      <rPr>
        <sz val="10"/>
        <color theme="1"/>
        <rFont val="Arial"/>
        <family val="2"/>
      </rPr>
      <t>"</t>
    </r>
  </si>
  <si>
    <t>Base granular Tipo B</t>
  </si>
  <si>
    <t>3000 psi</t>
  </si>
  <si>
    <t>Dirección:</t>
  </si>
  <si>
    <t>Lote:</t>
  </si>
  <si>
    <t>Vehículo:</t>
  </si>
  <si>
    <t>CIV:</t>
  </si>
  <si>
    <t>Planta:</t>
  </si>
  <si>
    <t>Subdirección Técnica de Producción e intervención</t>
  </si>
  <si>
    <t>Diseños</t>
  </si>
  <si>
    <t>Base granular tipo C</t>
  </si>
  <si>
    <t>MGCR-Tipo 1</t>
  </si>
  <si>
    <t>Asfalto modificado para sello de fisuras</t>
  </si>
  <si>
    <r>
      <t xml:space="preserve">Grava 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</t>
    </r>
  </si>
  <si>
    <t>Base granular Tipo C</t>
  </si>
  <si>
    <t>MGCR Tipo 1</t>
  </si>
  <si>
    <t>2500 psi</t>
  </si>
  <si>
    <t>Placa:</t>
  </si>
  <si>
    <t>Remisión / Despacho:</t>
  </si>
  <si>
    <t>Jornada:</t>
  </si>
  <si>
    <t>Material ensayado:</t>
  </si>
  <si>
    <t>Saturnino Rincón Beltrán</t>
  </si>
  <si>
    <t>Técnico Operativo</t>
  </si>
  <si>
    <t>Cemento asfaltico</t>
  </si>
  <si>
    <t>Sub-base granular  tipo A</t>
  </si>
  <si>
    <t>Capa 1 MD-12 y Capa 2 MGCR-Tipo 1</t>
  </si>
  <si>
    <t>Arena triturada de rio</t>
  </si>
  <si>
    <t xml:space="preserve">Sub-base granular Tipo A </t>
  </si>
  <si>
    <t>Pavimento asfaltico reciclado MBR</t>
  </si>
  <si>
    <t>Frecuencia:</t>
  </si>
  <si>
    <t>Muestra tomada en:</t>
  </si>
  <si>
    <t>Descripción:</t>
  </si>
  <si>
    <t>Sub-base granular  tipo B</t>
  </si>
  <si>
    <t>Capa 1 MGCR Tipo 1 y capa 2 MD-12</t>
  </si>
  <si>
    <t>Arena triturada de cantera</t>
  </si>
  <si>
    <t>Sub-base granular Tipo B</t>
  </si>
  <si>
    <t>Fresado</t>
  </si>
  <si>
    <t>CIVs:</t>
  </si>
  <si>
    <t>PK:</t>
  </si>
  <si>
    <t>Materiales pétreos</t>
  </si>
  <si>
    <t>Sub-base granular  tipo C</t>
  </si>
  <si>
    <t>Arena natural</t>
  </si>
  <si>
    <t>Sub-base granular Tipo C</t>
  </si>
  <si>
    <t>Fresado estabilizado con emulsión y cemento</t>
  </si>
  <si>
    <t>Fecha de instalación:</t>
  </si>
  <si>
    <t>Fecha de producción:</t>
  </si>
  <si>
    <t>Fuente:</t>
  </si>
  <si>
    <t xml:space="preserve">Procedencia </t>
  </si>
  <si>
    <t>--</t>
  </si>
  <si>
    <t>Materiales granulares</t>
  </si>
  <si>
    <t>Remanente</t>
  </si>
  <si>
    <t>Arena de peña</t>
  </si>
  <si>
    <t>Piedra rajón</t>
  </si>
  <si>
    <t>Apique:</t>
  </si>
  <si>
    <t>Volumen del lote:</t>
  </si>
  <si>
    <t>MPI Manufactura y procesos industriales Ltda.</t>
  </si>
  <si>
    <t>Mezcla asfaltica</t>
  </si>
  <si>
    <t>Agregados combinados MD-10</t>
  </si>
  <si>
    <t>Recebo común</t>
  </si>
  <si>
    <t>Concreto hidráulico</t>
  </si>
  <si>
    <t>Base estabilizada con emulsión y cemento</t>
  </si>
  <si>
    <t>Agregados combinados MD-12</t>
  </si>
  <si>
    <t>Material filtrante de 3"</t>
  </si>
  <si>
    <t>Otros</t>
  </si>
  <si>
    <t xml:space="preserve">70%SBG-A + 30% Fresado </t>
  </si>
  <si>
    <t>Agregados combinados MGCR Tipo 1</t>
  </si>
  <si>
    <t>Material filtrante de 1"</t>
  </si>
  <si>
    <t>Cindy Nathaly Sastoque G</t>
  </si>
  <si>
    <t>Coordinador Técnico</t>
  </si>
  <si>
    <t>Wilintong Contreras Camacho</t>
  </si>
  <si>
    <t>Líder Operativo</t>
  </si>
  <si>
    <t>Cliente:</t>
  </si>
  <si>
    <t>Fecha de recepción:</t>
  </si>
  <si>
    <t>Fecha de emisión:</t>
  </si>
  <si>
    <t>Número de páginas:</t>
  </si>
  <si>
    <t>Descargos:</t>
  </si>
  <si>
    <t>1. Los resultados emitidos corresponden únicamente a la muestra recibida y ensayada.
2. El laboratorio de suelos, asfaltos y pavimentos de la UAERMV no se hace responsable por la validez de la información suministrada por el cliente, la cual corresponde a la identificación y fuente de la muestra sometida a ensayo. Esta información se encuentra en cursiva y subrayada.
3. Este informe no puede ser reproducido en su totalidad, ni parcialmente, sin la autorización escrita del laboratorio de suelos, asfaltos y pavimentos de la UAERMV. Los informes de ensayo sin firma no son validos.</t>
  </si>
  <si>
    <t>Revisó</t>
  </si>
  <si>
    <t>Aprobó</t>
  </si>
  <si>
    <t>Laboratorio de suelos, asfaltos y pavimentos de la UAERMV
Sede de Producción Parque Minero Industrial El Mochuelo Kilometro 3 vía Pasquilla localidad Ciudad Bolívar, Bogotá D.C. - Colombia
Tel: 3779555 Ext 1145   E- mail: p.laboratorio@umv.gov.co</t>
  </si>
  <si>
    <t>Material</t>
  </si>
  <si>
    <t>Karen Flórez Barón</t>
  </si>
  <si>
    <t>Auxiliar de Acreditación</t>
  </si>
  <si>
    <t>Carga de partícula</t>
  </si>
  <si>
    <t>Emulsión asfáltica CRL-1 (60-100)</t>
  </si>
  <si>
    <t>Emulsión asfáltica CRL-1 (100-250)</t>
  </si>
  <si>
    <t>Intensidad de corriente utilizado (8 mA)</t>
  </si>
  <si>
    <t>Penetración (0,1 mm)</t>
  </si>
  <si>
    <t>Penetración sobre el residuo (100 gr, 25 °C, 5 s 0,1 mm)</t>
  </si>
  <si>
    <t>Juan Camilo Váquiro</t>
  </si>
  <si>
    <t>Emulsión asfáltica CRR-1</t>
  </si>
  <si>
    <t>FECHA DE APLICACIÓN: AGOSTO 2022</t>
  </si>
  <si>
    <t>VERSIÓN: 2</t>
  </si>
  <si>
    <t>Ensayo</t>
  </si>
  <si>
    <t>E-706-13</t>
  </si>
  <si>
    <t>E-702-13</t>
  </si>
  <si>
    <t>E-762-13</t>
  </si>
  <si>
    <t>E-765-13</t>
  </si>
  <si>
    <t>E-768-13</t>
  </si>
  <si>
    <t>E-767-13</t>
  </si>
  <si>
    <t>ESPECIFICACIÓN IDU-ET-2018 EMULSIÓN ASFÁLTICA 202-18 TABLA 202.1. ESPECIFICACIONES PARA EMULSIONES CATIÓNICAS</t>
  </si>
  <si>
    <t xml:space="preserve">PENETRACIÓN DE LOS MATERIALES ASFALTICOS INV E 706-13 </t>
  </si>
  <si>
    <t>Verificación de resultados
 INV E 706-13 numeral 6.1</t>
  </si>
  <si>
    <t>TAMIZADO DE LA EMULSIÓN ASFÁLTICA INV E 765-13</t>
  </si>
  <si>
    <t>DESTILACIÓN DE EMULSIONES ASFÁLTICAS  INV E 762-13</t>
  </si>
  <si>
    <t>FECHA DE APLICACIÓN: OCTUBRE 2022</t>
  </si>
  <si>
    <t>VERSIÓN: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</si>
</sst>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-* #,##0_-;\-* #,##0_-;_-* &quot;-&quot;_-;_-@_-"/>
    <numFmt numFmtId="43" formatCode="_-* #,##0.00_-;\-* #,##0.00_-;_-* &quot;-&quot;??_-;_-@_-"/>
    <numFmt numFmtId="164" formatCode="&quot;$&quot;\ #,##0.00_);\(&quot;$&quot;\ #,##0.00\)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_([$€]* #,##0.00_);_([$€]* \(#,##0.00\);_([$€]* &quot;-&quot;??_);_(@_)"/>
    <numFmt numFmtId="169" formatCode="0.000"/>
    <numFmt numFmtId="170" formatCode="#,##0\ &quot;$&quot;;\-#,##0\ &quot;$&quot;"/>
    <numFmt numFmtId="171" formatCode="0.0000"/>
    <numFmt numFmtId="172" formatCode="_(* #,##0.00000_);_(* \(#,##0.00000\);_(* &quot;-&quot;??_);_(@_)"/>
    <numFmt numFmtId="173" formatCode="#,"/>
    <numFmt numFmtId="174" formatCode="_(&quot;$&quot;* #,##0_);_(&quot;$&quot;* \(#,##0\);_(&quot;$&quot;* &quot;-&quot;_);_(@_)"/>
    <numFmt numFmtId="175" formatCode="_ [$€-2]\ * #,##0.00_ ;_ [$€-2]\ * \-#,##0.00_ ;_ [$€-2]\ * &quot;-&quot;??_ "/>
    <numFmt numFmtId="176" formatCode="_(&quot;€&quot;* #,##0.00_);_(&quot;€&quot;* \(#,##0.00\);_(&quot;€&quot;* &quot;-&quot;??_);_(@_)"/>
    <numFmt numFmtId="177" formatCode="#,##0\ &quot;$&quot;;[Red]\-#,##0\ &quot;$&quot;"/>
    <numFmt numFmtId="178" formatCode="_-* #,##0\ _P_t_s_-;\-* #,##0\ _P_t_s_-;_-* &quot;-&quot;??\ _P_t_s_-;_-@_-"/>
    <numFmt numFmtId="179" formatCode="_(* #,##0.000_);_(* \(#,##0.000\);_(* &quot;-&quot;??_);_(@_)"/>
    <numFmt numFmtId="180" formatCode="_ * #,##0.00_ ;_ * \-#,##0.00_ ;_ * &quot;-&quot;??_ ;_ @_ "/>
    <numFmt numFmtId="181" formatCode="_-* #,##0.0\ _P_t_s_-;\-* #,##0.0\ _P_t_s_-;_-* &quot;-&quot;??\ _P_t_s_-;_-@_-"/>
    <numFmt numFmtId="182" formatCode="_ * #,##0_ ;_ * \-#,##0_ ;_ * &quot;-&quot;_ ;_ @_ "/>
    <numFmt numFmtId="183" formatCode="&quot;$&quot;#,##0\ ;\(&quot;$&quot;#,##0\)"/>
    <numFmt numFmtId="184" formatCode="General_)"/>
    <numFmt numFmtId="185" formatCode="#,##0.00\ &quot;$&quot;;\-#,##0.00\ &quot;$&quot;"/>
    <numFmt numFmtId="186" formatCode="yyyy\-mm\-dd;@"/>
    <numFmt numFmtId="187" formatCode="d\ &quot;de&quot;\ mmmm\ &quot;de&quot;\ yyyy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0"/>
      <color indexed="24"/>
      <name val="Modern"/>
      <family val="3"/>
      <charset val="255"/>
    </font>
    <font>
      <sz val="10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i/>
      <sz val="11"/>
      <color indexed="23"/>
      <name val="Calibri"/>
      <family val="2"/>
    </font>
    <font>
      <i/>
      <sz val="1"/>
      <color indexed="16"/>
      <name val="Courier"/>
      <family val="3"/>
    </font>
    <font>
      <b/>
      <sz val="10"/>
      <color indexed="24"/>
      <name val="Modern"/>
      <family val="3"/>
      <charset val="255"/>
    </font>
    <font>
      <b/>
      <sz val="18"/>
      <color indexed="22"/>
      <name val="Arial"/>
      <family val="2"/>
    </font>
    <font>
      <b/>
      <sz val="15"/>
      <color indexed="56"/>
      <name val="Calibri"/>
      <family val="2"/>
    </font>
    <font>
      <sz val="8"/>
      <color indexed="24"/>
      <name val="Arial"/>
      <family val="2"/>
    </font>
    <font>
      <b/>
      <sz val="12"/>
      <color indexed="22"/>
      <name val="Arial"/>
      <family val="2"/>
    </font>
    <font>
      <b/>
      <sz val="13"/>
      <color indexed="56"/>
      <name val="Calibri"/>
      <family val="2"/>
    </font>
    <font>
      <b/>
      <sz val="1"/>
      <color indexed="16"/>
      <name val="Courier"/>
      <family val="3"/>
    </font>
    <font>
      <sz val="10"/>
      <color indexed="24"/>
      <name val="Arial"/>
      <family val="2"/>
    </font>
    <font>
      <sz val="11"/>
      <color indexed="60"/>
      <name val="Calibri"/>
      <family val="2"/>
    </font>
    <font>
      <sz val="8"/>
      <name val="Courier"/>
      <family val="3"/>
    </font>
    <font>
      <sz val="16"/>
      <name val="ALLWORK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"/>
    </font>
    <font>
      <sz val="8"/>
      <color theme="1"/>
      <name val="Arial"/>
      <family val="2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sz val="8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gray0625">
        <bgColor theme="9" tint="0.39994506668294322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/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thin">
        <color indexed="64"/>
      </right>
      <top/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thin">
        <color indexed="64"/>
      </right>
      <top style="dashed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/>
      <diagonal/>
    </border>
    <border>
      <left style="thin">
        <color indexed="64"/>
      </left>
      <right/>
      <top style="dashed">
        <color theme="0" tint="-0.24994659260841701"/>
      </top>
      <bottom/>
      <diagonal/>
    </border>
    <border>
      <left style="thin">
        <color indexed="64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499984740745262"/>
      </bottom>
      <diagonal/>
    </border>
    <border>
      <left/>
      <right/>
      <top style="thin">
        <color indexed="64"/>
      </top>
      <bottom style="dash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499984740745262"/>
      </bottom>
      <diagonal/>
    </border>
  </borders>
  <cellStyleXfs count="540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22" borderId="15" applyNumberFormat="0" applyAlignment="0" applyProtection="0"/>
    <xf numFmtId="0" fontId="17" fillId="22" borderId="15" applyNumberFormat="0" applyAlignment="0" applyProtection="0"/>
    <xf numFmtId="0" fontId="17" fillId="22" borderId="15" applyNumberFormat="0" applyAlignment="0" applyProtection="0"/>
    <xf numFmtId="0" fontId="17" fillId="22" borderId="15" applyNumberFormat="0" applyAlignment="0" applyProtection="0"/>
    <xf numFmtId="0" fontId="18" fillId="23" borderId="16" applyNumberFormat="0" applyAlignment="0" applyProtection="0"/>
    <xf numFmtId="0" fontId="18" fillId="23" borderId="16" applyNumberFormat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8" fillId="23" borderId="16" applyNumberFormat="0" applyAlignment="0" applyProtection="0"/>
    <xf numFmtId="0" fontId="18" fillId="23" borderId="16" applyNumberFormat="0" applyAlignment="0" applyProtection="0"/>
    <xf numFmtId="170" fontId="2" fillId="0" borderId="9">
      <alignment horizontal="right"/>
    </xf>
    <xf numFmtId="2" fontId="10" fillId="0" borderId="0"/>
    <xf numFmtId="169" fontId="10" fillId="0" borderId="0"/>
    <xf numFmtId="171" fontId="11" fillId="0" borderId="0"/>
    <xf numFmtId="172" fontId="2" fillId="0" borderId="9">
      <alignment horizontal="right"/>
    </xf>
    <xf numFmtId="173" fontId="20" fillId="0" borderId="0">
      <protection locked="0"/>
    </xf>
    <xf numFmtId="165" fontId="3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73" fontId="20" fillId="0" borderId="0">
      <protection locked="0"/>
    </xf>
    <xf numFmtId="17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0" fillId="0" borderId="0">
      <protection locked="0"/>
    </xf>
    <xf numFmtId="0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24" fillId="9" borderId="15" applyNumberFormat="0" applyAlignment="0" applyProtection="0"/>
    <xf numFmtId="0" fontId="24" fillId="9" borderId="15" applyNumberFormat="0" applyAlignment="0" applyProtection="0"/>
    <xf numFmtId="0" fontId="25" fillId="8" borderId="18" applyFill="0" applyBorder="0" applyAlignment="0" applyProtection="0"/>
    <xf numFmtId="0" fontId="26" fillId="8" borderId="18" applyFont="0" applyFill="0" applyBorder="0" applyAlignment="0" applyProtection="0"/>
    <xf numFmtId="0" fontId="27" fillId="24" borderId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3" fontId="20" fillId="0" borderId="0">
      <protection locked="0"/>
    </xf>
    <xf numFmtId="173" fontId="20" fillId="0" borderId="0">
      <protection locked="0"/>
    </xf>
    <xf numFmtId="173" fontId="29" fillId="0" borderId="0">
      <protection locked="0"/>
    </xf>
    <xf numFmtId="173" fontId="20" fillId="0" borderId="0">
      <protection locked="0"/>
    </xf>
    <xf numFmtId="173" fontId="20" fillId="0" borderId="0">
      <protection locked="0"/>
    </xf>
    <xf numFmtId="173" fontId="20" fillId="0" borderId="0">
      <protection locked="0"/>
    </xf>
    <xf numFmtId="173" fontId="29" fillId="0" borderId="0">
      <protection locked="0"/>
    </xf>
    <xf numFmtId="173" fontId="20" fillId="0" borderId="0">
      <protection locked="0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0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3" fontId="36" fillId="0" borderId="0">
      <protection locked="0"/>
    </xf>
    <xf numFmtId="173" fontId="36" fillId="0" borderId="0">
      <protection locked="0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24" fillId="9" borderId="15" applyNumberFormat="0" applyAlignment="0" applyProtection="0"/>
    <xf numFmtId="0" fontId="24" fillId="9" borderId="15" applyNumberFormat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177" fontId="2" fillId="0" borderId="0">
      <alignment horizontal="right"/>
    </xf>
    <xf numFmtId="178" fontId="2" fillId="0" borderId="0" applyFont="0" applyFill="0" applyBorder="0" applyAlignment="0">
      <alignment horizont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1" fontId="2" fillId="0" borderId="0">
      <alignment horizontal="right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184" fontId="39" fillId="0" borderId="0"/>
    <xf numFmtId="185" fontId="2" fillId="0" borderId="0" applyFont="0" applyFill="0" applyBorder="0" applyAlignment="0">
      <alignment horizontal="center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40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6" borderId="21" applyNumberFormat="0" applyFont="0" applyAlignment="0" applyProtection="0"/>
    <xf numFmtId="0" fontId="2" fillId="26" borderId="21" applyNumberFormat="0" applyFont="0" applyAlignment="0" applyProtection="0"/>
    <xf numFmtId="0" fontId="2" fillId="26" borderId="21" applyNumberFormat="0" applyFont="0" applyAlignment="0" applyProtection="0"/>
    <xf numFmtId="0" fontId="41" fillId="22" borderId="22" applyNumberFormat="0" applyAlignment="0" applyProtection="0"/>
    <xf numFmtId="0" fontId="41" fillId="22" borderId="22" applyNumberFormat="0" applyAlignment="0" applyProtection="0"/>
    <xf numFmtId="0" fontId="22" fillId="0" borderId="0"/>
    <xf numFmtId="173" fontId="20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2" fillId="0" borderId="0">
      <alignment vertical="top"/>
    </xf>
    <xf numFmtId="0" fontId="41" fillId="22" borderId="22" applyNumberFormat="0" applyAlignment="0" applyProtection="0"/>
    <xf numFmtId="0" fontId="41" fillId="22" borderId="22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0"/>
    <xf numFmtId="0" fontId="53" fillId="0" borderId="0"/>
  </cellStyleXfs>
  <cellXfs count="450">
    <xf numFmtId="0" fontId="0" fillId="0" borderId="0" xfId="0"/>
    <xf numFmtId="0" fontId="2" fillId="0" borderId="0" xfId="3" applyFont="1" applyProtection="1"/>
    <xf numFmtId="0" fontId="2" fillId="0" borderId="0" xfId="2" applyFont="1" applyProtection="1"/>
    <xf numFmtId="0" fontId="2" fillId="0" borderId="0" xfId="3" applyFont="1" applyBorder="1" applyProtection="1"/>
    <xf numFmtId="0" fontId="11" fillId="3" borderId="13" xfId="0" applyFont="1" applyFill="1" applyBorder="1" applyAlignment="1" applyProtection="1">
      <alignment vertical="center"/>
    </xf>
    <xf numFmtId="0" fontId="2" fillId="0" borderId="0" xfId="2" applyFont="1" applyBorder="1" applyProtection="1"/>
    <xf numFmtId="0" fontId="11" fillId="3" borderId="7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center"/>
    </xf>
    <xf numFmtId="0" fontId="11" fillId="3" borderId="11" xfId="539" applyFont="1" applyFill="1" applyBorder="1" applyAlignment="1" applyProtection="1"/>
    <xf numFmtId="0" fontId="11" fillId="3" borderId="13" xfId="539" applyFont="1" applyFill="1" applyBorder="1" applyAlignment="1" applyProtection="1"/>
    <xf numFmtId="0" fontId="48" fillId="3" borderId="13" xfId="539" applyFont="1" applyFill="1" applyBorder="1" applyAlignment="1" applyProtection="1"/>
    <xf numFmtId="0" fontId="2" fillId="0" borderId="9" xfId="2" applyFont="1" applyBorder="1" applyProtection="1"/>
    <xf numFmtId="0" fontId="2" fillId="0" borderId="7" xfId="2" applyFont="1" applyBorder="1" applyProtection="1"/>
    <xf numFmtId="0" fontId="10" fillId="0" borderId="29" xfId="2" applyFont="1" applyBorder="1" applyAlignment="1" applyProtection="1">
      <alignment horizontal="center" vertical="center"/>
    </xf>
    <xf numFmtId="0" fontId="10" fillId="0" borderId="30" xfId="2" applyFont="1" applyBorder="1" applyAlignment="1" applyProtection="1">
      <alignment horizontal="center" vertical="center"/>
    </xf>
    <xf numFmtId="0" fontId="2" fillId="0" borderId="8" xfId="2" applyFont="1" applyBorder="1" applyProtection="1"/>
    <xf numFmtId="0" fontId="49" fillId="3" borderId="8" xfId="2" applyFont="1" applyFill="1" applyBorder="1" applyAlignment="1" applyProtection="1"/>
    <xf numFmtId="0" fontId="2" fillId="0" borderId="7" xfId="2" applyFont="1" applyBorder="1" applyAlignment="1" applyProtection="1">
      <alignment vertical="center"/>
    </xf>
    <xf numFmtId="0" fontId="10" fillId="0" borderId="9" xfId="2" applyFont="1" applyBorder="1" applyAlignment="1" applyProtection="1"/>
    <xf numFmtId="0" fontId="10" fillId="0" borderId="45" xfId="2" applyFont="1" applyBorder="1" applyAlignment="1" applyProtection="1">
      <alignment horizontal="center" vertical="center"/>
    </xf>
    <xf numFmtId="0" fontId="10" fillId="0" borderId="9" xfId="2" applyFont="1" applyBorder="1" applyAlignment="1" applyProtection="1">
      <alignment horizontal="center"/>
    </xf>
    <xf numFmtId="0" fontId="2" fillId="0" borderId="9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49" fillId="3" borderId="7" xfId="2" applyFont="1" applyFill="1" applyBorder="1" applyAlignment="1" applyProtection="1">
      <alignment vertical="center" wrapText="1"/>
    </xf>
    <xf numFmtId="0" fontId="49" fillId="3" borderId="8" xfId="2" applyFont="1" applyFill="1" applyBorder="1" applyAlignment="1" applyProtection="1">
      <alignment vertical="center" wrapText="1"/>
    </xf>
    <xf numFmtId="0" fontId="11" fillId="3" borderId="7" xfId="2" applyFont="1" applyFill="1" applyBorder="1" applyAlignment="1" applyProtection="1">
      <alignment vertical="center" wrapText="1"/>
    </xf>
    <xf numFmtId="0" fontId="11" fillId="3" borderId="8" xfId="2" applyFont="1" applyFill="1" applyBorder="1" applyAlignment="1" applyProtection="1">
      <alignment vertical="center" wrapText="1"/>
    </xf>
    <xf numFmtId="0" fontId="52" fillId="3" borderId="8" xfId="2" applyFont="1" applyFill="1" applyBorder="1" applyAlignment="1" applyProtection="1">
      <alignment vertical="center"/>
    </xf>
    <xf numFmtId="0" fontId="51" fillId="3" borderId="7" xfId="2" applyFont="1" applyFill="1" applyBorder="1" applyAlignment="1" applyProtection="1">
      <alignment vertical="center" wrapText="1"/>
    </xf>
    <xf numFmtId="0" fontId="51" fillId="3" borderId="8" xfId="2" applyFont="1" applyFill="1" applyBorder="1" applyAlignment="1" applyProtection="1">
      <alignment vertical="center"/>
    </xf>
    <xf numFmtId="0" fontId="51" fillId="3" borderId="7" xfId="2" applyFont="1" applyFill="1" applyBorder="1" applyAlignment="1" applyProtection="1">
      <alignment vertical="center"/>
    </xf>
    <xf numFmtId="0" fontId="11" fillId="0" borderId="11" xfId="2" applyFont="1" applyBorder="1" applyAlignment="1" applyProtection="1">
      <alignment vertical="center"/>
    </xf>
    <xf numFmtId="0" fontId="11" fillId="28" borderId="0" xfId="457" applyFont="1" applyFill="1" applyBorder="1" applyAlignment="1" applyProtection="1">
      <alignment vertical="center"/>
    </xf>
    <xf numFmtId="0" fontId="11" fillId="28" borderId="0" xfId="457" applyFont="1" applyFill="1" applyBorder="1" applyAlignment="1" applyProtection="1">
      <alignment horizontal="left" vertical="center" indent="3"/>
    </xf>
    <xf numFmtId="0" fontId="10" fillId="3" borderId="36" xfId="2" applyFont="1" applyFill="1" applyBorder="1" applyAlignment="1" applyProtection="1">
      <alignment horizontal="center" vertical="center"/>
    </xf>
    <xf numFmtId="166" fontId="10" fillId="3" borderId="38" xfId="2" applyNumberFormat="1" applyFont="1" applyFill="1" applyBorder="1" applyAlignment="1" applyProtection="1">
      <alignment horizontal="center" vertical="center"/>
    </xf>
    <xf numFmtId="0" fontId="10" fillId="3" borderId="38" xfId="2" applyFont="1" applyFill="1" applyBorder="1" applyAlignment="1" applyProtection="1">
      <alignment horizontal="center" vertical="center"/>
    </xf>
    <xf numFmtId="0" fontId="10" fillId="3" borderId="35" xfId="2" applyFont="1" applyFill="1" applyBorder="1" applyAlignment="1" applyProtection="1">
      <alignment vertical="center" wrapText="1"/>
    </xf>
    <xf numFmtId="0" fontId="10" fillId="3" borderId="37" xfId="2" applyFont="1" applyFill="1" applyBorder="1" applyAlignment="1" applyProtection="1">
      <alignment vertical="center" wrapText="1"/>
    </xf>
    <xf numFmtId="0" fontId="10" fillId="3" borderId="40" xfId="2" applyFont="1" applyFill="1" applyBorder="1" applyAlignment="1" applyProtection="1">
      <alignment horizontal="center" vertical="center"/>
    </xf>
    <xf numFmtId="0" fontId="11" fillId="3" borderId="11" xfId="2" applyFont="1" applyFill="1" applyBorder="1" applyAlignment="1" applyProtection="1">
      <alignment vertical="center" wrapText="1"/>
    </xf>
    <xf numFmtId="0" fontId="11" fillId="3" borderId="10" xfId="2" applyFont="1" applyFill="1" applyBorder="1" applyAlignment="1" applyProtection="1">
      <alignment vertical="center" wrapText="1"/>
    </xf>
    <xf numFmtId="0" fontId="11" fillId="3" borderId="1" xfId="2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13" xfId="457" applyFont="1" applyFill="1" applyBorder="1" applyAlignment="1" applyProtection="1">
      <alignment vertical="center"/>
    </xf>
    <xf numFmtId="0" fontId="11" fillId="3" borderId="0" xfId="457" applyFont="1" applyFill="1" applyBorder="1" applyAlignment="1" applyProtection="1">
      <alignment vertical="center"/>
    </xf>
    <xf numFmtId="0" fontId="49" fillId="0" borderId="49" xfId="124" applyFont="1" applyFill="1" applyBorder="1" applyAlignment="1" applyProtection="1">
      <protection locked="0"/>
    </xf>
    <xf numFmtId="0" fontId="57" fillId="0" borderId="9" xfId="124" applyFont="1" applyFill="1" applyBorder="1" applyAlignment="1" applyProtection="1">
      <protection locked="0"/>
    </xf>
    <xf numFmtId="0" fontId="2" fillId="3" borderId="9" xfId="124" applyFont="1" applyFill="1" applyBorder="1" applyAlignment="1" applyProtection="1">
      <protection locked="0"/>
    </xf>
    <xf numFmtId="0" fontId="2" fillId="0" borderId="9" xfId="124" applyFont="1" applyFill="1" applyBorder="1" applyAlignment="1" applyProtection="1">
      <protection locked="0"/>
    </xf>
    <xf numFmtId="0" fontId="58" fillId="0" borderId="14" xfId="124" applyFont="1" applyFill="1" applyBorder="1" applyAlignment="1" applyProtection="1">
      <protection locked="0"/>
    </xf>
    <xf numFmtId="0" fontId="10" fillId="3" borderId="13" xfId="0" applyFont="1" applyFill="1" applyBorder="1" applyAlignment="1" applyProtection="1">
      <alignment vertical="center" wrapText="1"/>
      <protection locked="0"/>
    </xf>
    <xf numFmtId="0" fontId="10" fillId="0" borderId="13" xfId="2" applyFont="1" applyBorder="1" applyAlignment="1" applyProtection="1">
      <protection locked="0"/>
    </xf>
    <xf numFmtId="0" fontId="10" fillId="0" borderId="12" xfId="2" applyFont="1" applyBorder="1" applyAlignment="1" applyProtection="1">
      <protection locked="0"/>
    </xf>
    <xf numFmtId="0" fontId="10" fillId="3" borderId="0" xfId="0" applyFont="1" applyFill="1" applyBorder="1" applyAlignment="1" applyProtection="1">
      <alignment vertical="center" wrapText="1"/>
      <protection locked="0"/>
    </xf>
    <xf numFmtId="0" fontId="10" fillId="3" borderId="0" xfId="2" applyFont="1" applyFill="1" applyBorder="1" applyAlignment="1" applyProtection="1">
      <alignment vertical="center"/>
      <protection locked="0"/>
    </xf>
    <xf numFmtId="186" fontId="10" fillId="3" borderId="8" xfId="0" applyNumberFormat="1" applyFont="1" applyFill="1" applyBorder="1" applyAlignment="1" applyProtection="1">
      <alignment vertical="center"/>
      <protection locked="0"/>
    </xf>
    <xf numFmtId="0" fontId="50" fillId="0" borderId="0" xfId="2" applyFont="1" applyBorder="1" applyAlignment="1" applyProtection="1">
      <alignment vertical="center"/>
    </xf>
    <xf numFmtId="0" fontId="10" fillId="3" borderId="0" xfId="2" applyFont="1" applyFill="1" applyBorder="1" applyAlignment="1" applyProtection="1">
      <protection locked="0"/>
    </xf>
    <xf numFmtId="186" fontId="10" fillId="28" borderId="0" xfId="457" applyNumberFormat="1" applyFont="1" applyFill="1" applyBorder="1" applyAlignment="1" applyProtection="1">
      <alignment vertical="center"/>
      <protection locked="0"/>
    </xf>
    <xf numFmtId="186" fontId="10" fillId="28" borderId="8" xfId="457" applyNumberFormat="1" applyFont="1" applyFill="1" applyBorder="1" applyAlignment="1" applyProtection="1">
      <alignment vertical="center"/>
      <protection locked="0"/>
    </xf>
    <xf numFmtId="0" fontId="10" fillId="3" borderId="0" xfId="2" applyFont="1" applyFill="1" applyBorder="1" applyAlignment="1" applyProtection="1">
      <alignment vertical="center" wrapText="1"/>
    </xf>
    <xf numFmtId="0" fontId="10" fillId="3" borderId="0" xfId="2" applyFont="1" applyFill="1" applyBorder="1" applyAlignment="1" applyProtection="1">
      <alignment horizontal="center" vertical="center" wrapText="1"/>
    </xf>
    <xf numFmtId="0" fontId="10" fillId="3" borderId="0" xfId="2" applyFont="1" applyFill="1" applyBorder="1" applyAlignment="1" applyProtection="1">
      <alignment horizontal="center" vertical="center"/>
    </xf>
    <xf numFmtId="0" fontId="10" fillId="3" borderId="0" xfId="2" applyFont="1" applyFill="1" applyBorder="1" applyAlignment="1" applyProtection="1">
      <alignment horizontal="center" vertical="center"/>
      <protection locked="0"/>
    </xf>
    <xf numFmtId="0" fontId="10" fillId="0" borderId="46" xfId="2" applyFont="1" applyBorder="1" applyAlignment="1" applyProtection="1">
      <alignment horizontal="center" vertical="center"/>
    </xf>
    <xf numFmtId="187" fontId="10" fillId="3" borderId="0" xfId="2" applyNumberFormat="1" applyFont="1" applyFill="1" applyBorder="1" applyAlignment="1" applyProtection="1">
      <alignment vertical="center"/>
      <protection locked="0"/>
    </xf>
    <xf numFmtId="0" fontId="49" fillId="3" borderId="8" xfId="538" applyFont="1" applyFill="1" applyBorder="1" applyAlignment="1" applyProtection="1"/>
    <xf numFmtId="0" fontId="10" fillId="0" borderId="55" xfId="2" applyFont="1" applyBorder="1" applyAlignment="1" applyProtection="1">
      <alignment horizontal="center" vertical="center"/>
    </xf>
    <xf numFmtId="0" fontId="10" fillId="0" borderId="62" xfId="2" applyFont="1" applyBorder="1" applyAlignment="1" applyProtection="1">
      <alignment horizontal="center" vertical="center"/>
    </xf>
    <xf numFmtId="0" fontId="50" fillId="0" borderId="7" xfId="2" applyFont="1" applyBorder="1" applyAlignment="1" applyProtection="1">
      <alignment vertical="center"/>
    </xf>
    <xf numFmtId="0" fontId="10" fillId="3" borderId="5" xfId="2" applyFont="1" applyFill="1" applyBorder="1" applyAlignment="1" applyProtection="1">
      <alignment vertical="center" wrapText="1"/>
    </xf>
    <xf numFmtId="0" fontId="10" fillId="3" borderId="5" xfId="2" applyFont="1" applyFill="1" applyBorder="1" applyAlignment="1" applyProtection="1">
      <alignment horizontal="center" vertical="center" wrapText="1"/>
    </xf>
    <xf numFmtId="0" fontId="10" fillId="3" borderId="5" xfId="2" applyFont="1" applyFill="1" applyBorder="1" applyAlignment="1" applyProtection="1">
      <alignment horizontal="center" vertical="center"/>
    </xf>
    <xf numFmtId="0" fontId="10" fillId="3" borderId="5" xfId="2" applyFont="1" applyFill="1" applyBorder="1" applyAlignment="1" applyProtection="1">
      <alignment horizontal="center" vertical="center"/>
      <protection locked="0"/>
    </xf>
    <xf numFmtId="0" fontId="52" fillId="3" borderId="6" xfId="2" applyFont="1" applyFill="1" applyBorder="1" applyAlignment="1" applyProtection="1">
      <alignment vertical="center"/>
    </xf>
    <xf numFmtId="0" fontId="11" fillId="3" borderId="63" xfId="539" applyFont="1" applyFill="1" applyBorder="1" applyAlignment="1" applyProtection="1"/>
    <xf numFmtId="0" fontId="11" fillId="3" borderId="64" xfId="539" applyFont="1" applyFill="1" applyBorder="1" applyAlignment="1" applyProtection="1"/>
    <xf numFmtId="0" fontId="10" fillId="3" borderId="45" xfId="2" applyFont="1" applyFill="1" applyBorder="1" applyAlignment="1" applyProtection="1">
      <alignment vertical="center" wrapText="1"/>
    </xf>
    <xf numFmtId="0" fontId="10" fillId="3" borderId="46" xfId="2" applyFont="1" applyFill="1" applyBorder="1" applyAlignment="1" applyProtection="1">
      <alignment vertical="center" wrapText="1"/>
    </xf>
    <xf numFmtId="0" fontId="11" fillId="3" borderId="8" xfId="2" applyFont="1" applyFill="1" applyBorder="1" applyAlignment="1" applyProtection="1">
      <alignment horizontal="center" wrapText="1"/>
    </xf>
    <xf numFmtId="0" fontId="2" fillId="0" borderId="49" xfId="2" applyFont="1" applyBorder="1" applyProtection="1"/>
    <xf numFmtId="0" fontId="2" fillId="0" borderId="14" xfId="2" applyFont="1" applyBorder="1" applyProtection="1"/>
    <xf numFmtId="0" fontId="2" fillId="0" borderId="14" xfId="2" applyFont="1" applyBorder="1" applyProtection="1">
      <protection locked="0"/>
    </xf>
    <xf numFmtId="0" fontId="59" fillId="0" borderId="0" xfId="2" applyFont="1" applyBorder="1" applyAlignment="1" applyProtection="1">
      <alignment horizontal="center" vertical="center"/>
    </xf>
    <xf numFmtId="0" fontId="2" fillId="29" borderId="0" xfId="2" applyFont="1" applyFill="1" applyProtection="1"/>
    <xf numFmtId="0" fontId="56" fillId="0" borderId="0" xfId="2" applyFont="1" applyBorder="1" applyAlignment="1" applyProtection="1">
      <alignment horizontal="left"/>
    </xf>
    <xf numFmtId="0" fontId="63" fillId="0" borderId="0" xfId="2" applyFont="1" applyBorder="1" applyAlignment="1" applyProtection="1"/>
    <xf numFmtId="0" fontId="57" fillId="0" borderId="11" xfId="124" applyFont="1" applyFill="1" applyBorder="1" applyAlignment="1" applyProtection="1"/>
    <xf numFmtId="0" fontId="57" fillId="0" borderId="13" xfId="124" applyFont="1" applyFill="1" applyBorder="1" applyAlignment="1" applyProtection="1"/>
    <xf numFmtId="0" fontId="57" fillId="0" borderId="13" xfId="124" applyFont="1" applyFill="1" applyBorder="1" applyProtection="1"/>
    <xf numFmtId="0" fontId="57" fillId="0" borderId="12" xfId="124" applyFont="1" applyFill="1" applyBorder="1" applyAlignment="1" applyProtection="1"/>
    <xf numFmtId="0" fontId="49" fillId="0" borderId="49" xfId="124" applyFont="1" applyFill="1" applyBorder="1" applyAlignment="1" applyProtection="1">
      <alignment horizontal="center"/>
    </xf>
    <xf numFmtId="0" fontId="48" fillId="0" borderId="11" xfId="124" applyFont="1" applyFill="1" applyBorder="1" applyAlignment="1" applyProtection="1">
      <alignment horizontal="center"/>
    </xf>
    <xf numFmtId="0" fontId="57" fillId="0" borderId="13" xfId="124" applyFont="1" applyFill="1" applyBorder="1" applyAlignment="1" applyProtection="1">
      <alignment horizontal="right"/>
    </xf>
    <xf numFmtId="0" fontId="49" fillId="0" borderId="13" xfId="124" applyFont="1" applyFill="1" applyBorder="1" applyAlignment="1" applyProtection="1"/>
    <xf numFmtId="0" fontId="49" fillId="0" borderId="0" xfId="124" applyFont="1" applyFill="1" applyAlignment="1" applyProtection="1">
      <alignment horizontal="center"/>
    </xf>
    <xf numFmtId="0" fontId="57" fillId="0" borderId="0" xfId="124" applyFont="1" applyFill="1" applyProtection="1"/>
    <xf numFmtId="0" fontId="57" fillId="0" borderId="7" xfId="124" applyFont="1" applyFill="1" applyBorder="1" applyAlignment="1" applyProtection="1"/>
    <xf numFmtId="0" fontId="57" fillId="3" borderId="0" xfId="124" applyFont="1" applyFill="1" applyBorder="1" applyAlignment="1" applyProtection="1"/>
    <xf numFmtId="0" fontId="57" fillId="3" borderId="0" xfId="124" applyFont="1" applyFill="1" applyBorder="1" applyProtection="1"/>
    <xf numFmtId="0" fontId="2" fillId="3" borderId="0" xfId="124" applyFont="1" applyFill="1" applyBorder="1" applyAlignment="1" applyProtection="1"/>
    <xf numFmtId="0" fontId="57" fillId="3" borderId="0" xfId="124" applyFont="1" applyFill="1" applyProtection="1"/>
    <xf numFmtId="0" fontId="65" fillId="3" borderId="0" xfId="124" applyFont="1" applyFill="1" applyBorder="1" applyAlignment="1" applyProtection="1"/>
    <xf numFmtId="0" fontId="57" fillId="3" borderId="8" xfId="124" applyFont="1" applyFill="1" applyBorder="1" applyAlignment="1" applyProtection="1"/>
    <xf numFmtId="0" fontId="57" fillId="30" borderId="14" xfId="124" applyFont="1" applyFill="1" applyBorder="1" applyAlignment="1" applyProtection="1">
      <protection locked="0"/>
    </xf>
    <xf numFmtId="0" fontId="57" fillId="0" borderId="9" xfId="124" applyFont="1" applyFill="1" applyBorder="1" applyAlignment="1" applyProtection="1"/>
    <xf numFmtId="0" fontId="2" fillId="0" borderId="7" xfId="124" applyFont="1" applyFill="1" applyBorder="1" applyAlignment="1" applyProtection="1"/>
    <xf numFmtId="0" fontId="48" fillId="2" borderId="7" xfId="124" applyFont="1" applyFill="1" applyBorder="1" applyAlignment="1" applyProtection="1">
      <alignment horizontal="center"/>
    </xf>
    <xf numFmtId="0" fontId="48" fillId="2" borderId="0" xfId="124" applyFont="1" applyFill="1" applyBorder="1" applyAlignment="1" applyProtection="1">
      <alignment horizontal="center"/>
    </xf>
    <xf numFmtId="0" fontId="48" fillId="2" borderId="8" xfId="124" applyFont="1" applyFill="1" applyBorder="1" applyAlignment="1" applyProtection="1">
      <alignment horizontal="center"/>
    </xf>
    <xf numFmtId="0" fontId="57" fillId="0" borderId="0" xfId="124" applyFont="1" applyFill="1" applyBorder="1" applyAlignment="1" applyProtection="1"/>
    <xf numFmtId="0" fontId="49" fillId="2" borderId="7" xfId="124" applyFont="1" applyFill="1" applyBorder="1" applyProtection="1"/>
    <xf numFmtId="0" fontId="49" fillId="2" borderId="0" xfId="124" applyFont="1" applyFill="1" applyBorder="1" applyAlignment="1" applyProtection="1">
      <alignment horizontal="center"/>
    </xf>
    <xf numFmtId="0" fontId="49" fillId="2" borderId="7" xfId="124" applyFont="1" applyFill="1" applyBorder="1" applyAlignment="1" applyProtection="1">
      <alignment horizontal="center"/>
    </xf>
    <xf numFmtId="0" fontId="49" fillId="2" borderId="8" xfId="124" applyFont="1" applyFill="1" applyBorder="1" applyAlignment="1" applyProtection="1">
      <alignment horizontal="center"/>
    </xf>
    <xf numFmtId="0" fontId="2" fillId="2" borderId="7" xfId="124" applyFont="1" applyFill="1" applyBorder="1" applyAlignment="1" applyProtection="1">
      <alignment vertical="center"/>
    </xf>
    <xf numFmtId="0" fontId="48" fillId="2" borderId="0" xfId="124" applyFont="1" applyFill="1" applyBorder="1" applyAlignment="1" applyProtection="1">
      <alignment vertical="center"/>
    </xf>
    <xf numFmtId="0" fontId="48" fillId="2" borderId="8" xfId="124" applyFont="1" applyFill="1" applyBorder="1" applyAlignment="1" applyProtection="1">
      <alignment vertical="center"/>
    </xf>
    <xf numFmtId="0" fontId="2" fillId="3" borderId="9" xfId="124" applyFont="1" applyFill="1" applyBorder="1" applyAlignment="1" applyProtection="1"/>
    <xf numFmtId="0" fontId="66" fillId="3" borderId="7" xfId="0" applyFont="1" applyFill="1" applyBorder="1" applyAlignment="1" applyProtection="1">
      <alignment horizontal="left" vertical="center" wrapText="1"/>
    </xf>
    <xf numFmtId="0" fontId="66" fillId="3" borderId="0" xfId="0" applyFont="1" applyFill="1" applyBorder="1" applyAlignment="1" applyProtection="1">
      <alignment horizontal="left" vertical="center" wrapText="1"/>
    </xf>
    <xf numFmtId="0" fontId="66" fillId="3" borderId="8" xfId="0" applyFont="1" applyFill="1" applyBorder="1" applyAlignment="1" applyProtection="1">
      <alignment horizontal="left" vertical="center" wrapText="1"/>
    </xf>
    <xf numFmtId="0" fontId="2" fillId="0" borderId="7" xfId="124" applyFont="1" applyFill="1" applyBorder="1" applyAlignment="1" applyProtection="1">
      <alignment vertical="center"/>
    </xf>
    <xf numFmtId="0" fontId="56" fillId="0" borderId="0" xfId="124" applyFont="1" applyFill="1" applyBorder="1" applyProtection="1"/>
    <xf numFmtId="0" fontId="56" fillId="0" borderId="0" xfId="124" applyFont="1" applyFill="1" applyBorder="1" applyAlignment="1" applyProtection="1"/>
    <xf numFmtId="0" fontId="56" fillId="0" borderId="8" xfId="124" applyFont="1" applyFill="1" applyBorder="1" applyAlignment="1" applyProtection="1"/>
    <xf numFmtId="0" fontId="2" fillId="3" borderId="7" xfId="124" applyFont="1" applyFill="1" applyBorder="1" applyAlignment="1" applyProtection="1"/>
    <xf numFmtId="0" fontId="2" fillId="3" borderId="8" xfId="124" applyFont="1" applyFill="1" applyBorder="1" applyAlignment="1" applyProtection="1"/>
    <xf numFmtId="0" fontId="2" fillId="0" borderId="9" xfId="124" applyFont="1" applyFill="1" applyBorder="1" applyAlignment="1" applyProtection="1">
      <alignment horizontal="center"/>
    </xf>
    <xf numFmtId="0" fontId="2" fillId="0" borderId="0" xfId="124" applyFont="1" applyFill="1" applyBorder="1" applyAlignment="1" applyProtection="1"/>
    <xf numFmtId="0" fontId="56" fillId="3" borderId="0" xfId="124" applyFont="1" applyFill="1" applyBorder="1" applyAlignment="1" applyProtection="1">
      <alignment vertical="center"/>
    </xf>
    <xf numFmtId="0" fontId="2" fillId="0" borderId="7" xfId="124" applyFont="1" applyFill="1" applyBorder="1" applyProtection="1"/>
    <xf numFmtId="0" fontId="2" fillId="3" borderId="0" xfId="124" applyFont="1" applyFill="1" applyBorder="1" applyProtection="1"/>
    <xf numFmtId="0" fontId="2" fillId="0" borderId="0" xfId="124" applyFont="1" applyFill="1" applyBorder="1" applyAlignment="1" applyProtection="1">
      <alignment horizontal="center"/>
    </xf>
    <xf numFmtId="0" fontId="2" fillId="0" borderId="10" xfId="124" applyFont="1" applyFill="1" applyBorder="1" applyAlignment="1" applyProtection="1"/>
    <xf numFmtId="0" fontId="58" fillId="0" borderId="0" xfId="124" applyFont="1" applyFill="1" applyBorder="1" applyAlignment="1" applyProtection="1"/>
    <xf numFmtId="0" fontId="2" fillId="0" borderId="13" xfId="124" applyFont="1" applyFill="1" applyBorder="1" applyAlignment="1" applyProtection="1"/>
    <xf numFmtId="0" fontId="2" fillId="0" borderId="0" xfId="2" applyFont="1" applyFill="1" applyBorder="1" applyProtection="1"/>
    <xf numFmtId="0" fontId="56" fillId="0" borderId="0" xfId="124" applyFont="1" applyFill="1" applyBorder="1" applyAlignment="1" applyProtection="1">
      <alignment vertical="center"/>
    </xf>
    <xf numFmtId="0" fontId="2" fillId="0" borderId="7" xfId="2" applyFont="1" applyFill="1" applyBorder="1" applyProtection="1"/>
    <xf numFmtId="0" fontId="2" fillId="3" borderId="0" xfId="2" applyFont="1" applyFill="1" applyBorder="1" applyProtection="1"/>
    <xf numFmtId="0" fontId="2" fillId="3" borderId="8" xfId="2" applyFont="1" applyFill="1" applyBorder="1" applyProtection="1"/>
    <xf numFmtId="0" fontId="57" fillId="0" borderId="0" xfId="2" applyFont="1" applyFill="1" applyProtection="1"/>
    <xf numFmtId="0" fontId="2" fillId="3" borderId="7" xfId="124" applyFont="1" applyFill="1" applyBorder="1" applyAlignment="1" applyProtection="1">
      <alignment vertical="center"/>
    </xf>
    <xf numFmtId="0" fontId="69" fillId="3" borderId="8" xfId="124" applyFont="1" applyFill="1" applyBorder="1" applyAlignment="1" applyProtection="1">
      <alignment horizontal="justify" vertical="center" wrapText="1"/>
    </xf>
    <xf numFmtId="0" fontId="69" fillId="3" borderId="0" xfId="124" applyFont="1" applyFill="1" applyBorder="1" applyAlignment="1" applyProtection="1">
      <alignment horizontal="justify" vertical="center" wrapText="1"/>
    </xf>
    <xf numFmtId="0" fontId="2" fillId="0" borderId="0" xfId="2" applyFont="1" applyFill="1" applyBorder="1" applyProtection="1">
      <protection locked="0"/>
    </xf>
    <xf numFmtId="14" fontId="69" fillId="3" borderId="0" xfId="124" applyNumberFormat="1" applyFont="1" applyFill="1" applyBorder="1" applyAlignment="1" applyProtection="1">
      <alignment horizontal="justify" vertical="center" wrapText="1"/>
    </xf>
    <xf numFmtId="0" fontId="2" fillId="0" borderId="0" xfId="124" applyFont="1" applyFill="1" applyBorder="1" applyAlignment="1" applyProtection="1">
      <alignment vertical="center"/>
    </xf>
    <xf numFmtId="0" fontId="2" fillId="0" borderId="0" xfId="124" applyFont="1" applyFill="1" applyAlignment="1" applyProtection="1">
      <alignment vertical="center"/>
    </xf>
    <xf numFmtId="0" fontId="2" fillId="3" borderId="0" xfId="124" applyFont="1" applyFill="1" applyBorder="1" applyAlignment="1" applyProtection="1">
      <alignment vertical="center"/>
    </xf>
    <xf numFmtId="0" fontId="48" fillId="3" borderId="0" xfId="124" applyFont="1" applyFill="1" applyBorder="1" applyAlignment="1" applyProtection="1">
      <alignment vertical="center"/>
    </xf>
    <xf numFmtId="0" fontId="70" fillId="3" borderId="0" xfId="124" applyFont="1" applyFill="1" applyBorder="1" applyAlignment="1" applyProtection="1">
      <alignment horizontal="justify" vertical="center" wrapText="1"/>
    </xf>
    <xf numFmtId="0" fontId="69" fillId="0" borderId="0" xfId="124" applyFont="1" applyFill="1" applyBorder="1" applyAlignment="1" applyProtection="1">
      <alignment horizontal="justify" vertical="center" wrapText="1"/>
    </xf>
    <xf numFmtId="0" fontId="2" fillId="0" borderId="8" xfId="124" applyFont="1" applyFill="1" applyBorder="1" applyAlignment="1" applyProtection="1">
      <alignment vertical="center"/>
    </xf>
    <xf numFmtId="0" fontId="2" fillId="0" borderId="10" xfId="124" applyFont="1" applyFill="1" applyBorder="1" applyAlignment="1" applyProtection="1">
      <alignment vertical="center"/>
    </xf>
    <xf numFmtId="0" fontId="56" fillId="3" borderId="5" xfId="124" applyFont="1" applyFill="1" applyBorder="1" applyAlignment="1" applyProtection="1">
      <alignment vertical="center"/>
    </xf>
    <xf numFmtId="0" fontId="2" fillId="0" borderId="5" xfId="124" applyFont="1" applyFill="1" applyBorder="1" applyAlignment="1" applyProtection="1">
      <alignment vertical="center"/>
    </xf>
    <xf numFmtId="0" fontId="2" fillId="0" borderId="6" xfId="124" applyFont="1" applyFill="1" applyBorder="1" applyAlignment="1" applyProtection="1">
      <alignment vertical="center"/>
    </xf>
    <xf numFmtId="0" fontId="69" fillId="0" borderId="0" xfId="124" applyFont="1" applyFill="1" applyBorder="1" applyAlignment="1" applyProtection="1">
      <alignment vertical="center" wrapText="1"/>
    </xf>
    <xf numFmtId="0" fontId="68" fillId="3" borderId="0" xfId="124" applyFont="1" applyFill="1" applyBorder="1" applyAlignment="1" applyProtection="1">
      <alignment horizontal="left" vertical="center"/>
    </xf>
    <xf numFmtId="0" fontId="68" fillId="3" borderId="0" xfId="124" applyFont="1" applyFill="1" applyBorder="1" applyAlignment="1" applyProtection="1">
      <alignment vertical="center"/>
    </xf>
    <xf numFmtId="186" fontId="2" fillId="3" borderId="0" xfId="124" applyNumberFormat="1" applyFont="1" applyFill="1" applyBorder="1" applyAlignment="1" applyProtection="1">
      <alignment vertical="center"/>
    </xf>
    <xf numFmtId="0" fontId="2" fillId="3" borderId="8" xfId="124" applyFont="1" applyFill="1" applyBorder="1" applyAlignment="1" applyProtection="1">
      <alignment vertical="center"/>
    </xf>
    <xf numFmtId="0" fontId="48" fillId="0" borderId="7" xfId="124" applyFont="1" applyFill="1" applyBorder="1" applyAlignment="1" applyProtection="1">
      <alignment vertical="center"/>
    </xf>
    <xf numFmtId="0" fontId="70" fillId="0" borderId="0" xfId="124" applyFont="1" applyFill="1" applyBorder="1" applyAlignment="1" applyProtection="1">
      <alignment vertical="center"/>
    </xf>
    <xf numFmtId="0" fontId="48" fillId="3" borderId="7" xfId="124" applyFont="1" applyFill="1" applyBorder="1" applyAlignment="1" applyProtection="1">
      <alignment horizontal="center"/>
    </xf>
    <xf numFmtId="0" fontId="48" fillId="3" borderId="8" xfId="124" applyFont="1" applyFill="1" applyBorder="1" applyAlignment="1" applyProtection="1">
      <alignment horizontal="center"/>
    </xf>
    <xf numFmtId="0" fontId="58" fillId="0" borderId="7" xfId="124" applyFont="1" applyFill="1" applyBorder="1" applyAlignment="1" applyProtection="1">
      <alignment vertical="center" wrapText="1"/>
    </xf>
    <xf numFmtId="0" fontId="58" fillId="0" borderId="8" xfId="124" applyFont="1" applyFill="1" applyBorder="1" applyAlignment="1" applyProtection="1">
      <alignment vertical="center" wrapText="1"/>
    </xf>
    <xf numFmtId="0" fontId="58" fillId="0" borderId="0" xfId="124" applyFont="1" applyFill="1" applyBorder="1" applyAlignment="1" applyProtection="1">
      <alignment vertical="center" wrapText="1"/>
    </xf>
    <xf numFmtId="0" fontId="2" fillId="0" borderId="10" xfId="124" quotePrefix="1" applyFont="1" applyFill="1" applyBorder="1" applyAlignment="1" applyProtection="1">
      <alignment vertical="center"/>
    </xf>
    <xf numFmtId="0" fontId="2" fillId="0" borderId="6" xfId="124" quotePrefix="1" applyFont="1" applyFill="1" applyBorder="1" applyAlignment="1" applyProtection="1">
      <alignment vertical="center"/>
    </xf>
    <xf numFmtId="0" fontId="58" fillId="0" borderId="10" xfId="124" applyFont="1" applyFill="1" applyBorder="1" applyAlignment="1" applyProtection="1">
      <alignment vertical="center" wrapText="1"/>
    </xf>
    <xf numFmtId="0" fontId="58" fillId="0" borderId="5" xfId="124" applyFont="1" applyFill="1" applyBorder="1" applyAlignment="1" applyProtection="1">
      <alignment vertical="center" wrapText="1"/>
    </xf>
    <xf numFmtId="0" fontId="58" fillId="0" borderId="6" xfId="124" applyFont="1" applyFill="1" applyBorder="1" applyAlignment="1" applyProtection="1">
      <alignment vertical="center" wrapText="1"/>
    </xf>
    <xf numFmtId="0" fontId="70" fillId="3" borderId="0" xfId="124" applyFont="1" applyFill="1" applyBorder="1" applyAlignment="1" applyProtection="1">
      <alignment horizontal="center" vertical="center"/>
    </xf>
    <xf numFmtId="0" fontId="71" fillId="0" borderId="7" xfId="124" applyFont="1" applyFill="1" applyBorder="1" applyAlignment="1" applyProtection="1">
      <alignment vertical="center"/>
    </xf>
    <xf numFmtId="0" fontId="71" fillId="0" borderId="0" xfId="124" applyFont="1" applyFill="1" applyBorder="1" applyAlignment="1" applyProtection="1">
      <alignment vertical="center"/>
    </xf>
    <xf numFmtId="0" fontId="2" fillId="0" borderId="0" xfId="124" applyFont="1" applyFill="1" applyBorder="1" applyAlignment="1" applyProtection="1">
      <alignment horizontal="center" vertical="center"/>
    </xf>
    <xf numFmtId="0" fontId="2" fillId="0" borderId="0" xfId="2" applyFont="1" applyFill="1" applyProtection="1"/>
    <xf numFmtId="0" fontId="71" fillId="0" borderId="8" xfId="124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/>
    </xf>
    <xf numFmtId="0" fontId="71" fillId="0" borderId="0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 vertical="center"/>
    </xf>
    <xf numFmtId="0" fontId="71" fillId="0" borderId="0" xfId="2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 applyProtection="1">
      <alignment horizontal="center" vertical="center"/>
    </xf>
    <xf numFmtId="0" fontId="2" fillId="0" borderId="63" xfId="2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 applyProtection="1">
      <alignment horizontal="center" vertical="center"/>
    </xf>
    <xf numFmtId="0" fontId="2" fillId="0" borderId="7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0" xfId="2" applyFont="1" applyFill="1" applyAlignment="1" applyProtection="1">
      <alignment vertical="center"/>
    </xf>
    <xf numFmtId="0" fontId="10" fillId="0" borderId="0" xfId="2" applyFont="1" applyFill="1" applyBorder="1" applyAlignment="1" applyProtection="1">
      <alignment horizontal="center" wrapText="1"/>
    </xf>
    <xf numFmtId="0" fontId="2" fillId="0" borderId="0" xfId="124" applyFont="1" applyFill="1" applyProtection="1"/>
    <xf numFmtId="0" fontId="2" fillId="0" borderId="0" xfId="124" applyFont="1" applyFill="1" applyBorder="1" applyProtection="1"/>
    <xf numFmtId="0" fontId="2" fillId="0" borderId="8" xfId="124" applyFont="1" applyFill="1" applyBorder="1" applyProtection="1"/>
    <xf numFmtId="0" fontId="2" fillId="0" borderId="10" xfId="124" applyFont="1" applyFill="1" applyBorder="1" applyProtection="1"/>
    <xf numFmtId="0" fontId="2" fillId="0" borderId="5" xfId="124" applyFont="1" applyFill="1" applyBorder="1" applyProtection="1"/>
    <xf numFmtId="0" fontId="2" fillId="0" borderId="6" xfId="124" applyFont="1" applyFill="1" applyBorder="1" applyProtection="1"/>
    <xf numFmtId="0" fontId="2" fillId="0" borderId="14" xfId="124" applyFont="1" applyFill="1" applyBorder="1" applyAlignment="1" applyProtection="1">
      <protection locked="0"/>
    </xf>
    <xf numFmtId="187" fontId="10" fillId="3" borderId="14" xfId="2" applyNumberFormat="1" applyFont="1" applyFill="1" applyBorder="1" applyAlignment="1" applyProtection="1">
      <alignment vertical="center"/>
      <protection locked="0"/>
    </xf>
    <xf numFmtId="0" fontId="11" fillId="3" borderId="13" xfId="539" applyFont="1" applyFill="1" applyBorder="1" applyAlignment="1" applyProtection="1">
      <protection locked="0"/>
    </xf>
    <xf numFmtId="0" fontId="48" fillId="3" borderId="13" xfId="539" applyFont="1" applyFill="1" applyBorder="1" applyAlignment="1" applyProtection="1">
      <protection locked="0"/>
    </xf>
    <xf numFmtId="0" fontId="11" fillId="3" borderId="63" xfId="539" applyFont="1" applyFill="1" applyBorder="1" applyAlignment="1" applyProtection="1">
      <protection locked="0"/>
    </xf>
    <xf numFmtId="0" fontId="48" fillId="3" borderId="63" xfId="539" applyFont="1" applyFill="1" applyBorder="1" applyAlignment="1" applyProtection="1">
      <protection locked="0"/>
    </xf>
    <xf numFmtId="0" fontId="48" fillId="3" borderId="63" xfId="539" applyFont="1" applyFill="1" applyBorder="1" applyAlignment="1" applyProtection="1">
      <alignment horizontal="center"/>
      <protection locked="0"/>
    </xf>
    <xf numFmtId="0" fontId="48" fillId="3" borderId="65" xfId="539" applyFont="1" applyFill="1" applyBorder="1" applyAlignment="1" applyProtection="1">
      <alignment horizontal="center"/>
      <protection locked="0"/>
    </xf>
    <xf numFmtId="0" fontId="10" fillId="0" borderId="71" xfId="2" applyFont="1" applyBorder="1" applyAlignment="1" applyProtection="1">
      <alignment horizontal="right" vertical="center" wrapText="1"/>
    </xf>
    <xf numFmtId="0" fontId="10" fillId="3" borderId="40" xfId="2" applyFont="1" applyFill="1" applyBorder="1" applyAlignment="1" applyProtection="1">
      <alignment horizontal="center" vertical="center"/>
      <protection locked="0"/>
    </xf>
    <xf numFmtId="0" fontId="49" fillId="2" borderId="13" xfId="124" applyFont="1" applyFill="1" applyBorder="1" applyAlignment="1" applyProtection="1">
      <alignment horizontal="center" vertical="center"/>
    </xf>
    <xf numFmtId="0" fontId="49" fillId="2" borderId="0" xfId="124" applyFont="1" applyFill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2" fillId="0" borderId="12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2" fillId="0" borderId="8" xfId="2" applyFont="1" applyBorder="1" applyAlignment="1" applyProtection="1">
      <alignment horizontal="center"/>
    </xf>
    <xf numFmtId="0" fontId="2" fillId="0" borderId="10" xfId="2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0" fontId="59" fillId="0" borderId="11" xfId="2" applyFont="1" applyBorder="1" applyAlignment="1" applyProtection="1">
      <alignment horizontal="center" vertical="center"/>
    </xf>
    <xf numFmtId="0" fontId="59" fillId="0" borderId="13" xfId="2" applyFont="1" applyBorder="1" applyAlignment="1" applyProtection="1">
      <alignment horizontal="center" vertical="center"/>
    </xf>
    <xf numFmtId="0" fontId="59" fillId="0" borderId="12" xfId="2" applyFont="1" applyBorder="1" applyAlignment="1" applyProtection="1">
      <alignment horizontal="center" vertical="center"/>
    </xf>
    <xf numFmtId="0" fontId="59" fillId="0" borderId="7" xfId="2" applyFont="1" applyBorder="1" applyAlignment="1" applyProtection="1">
      <alignment horizontal="center" vertical="center"/>
    </xf>
    <xf numFmtId="0" fontId="59" fillId="0" borderId="0" xfId="2" applyFont="1" applyBorder="1" applyAlignment="1" applyProtection="1">
      <alignment horizontal="center" vertical="center"/>
    </xf>
    <xf numFmtId="0" fontId="59" fillId="0" borderId="8" xfId="2" applyFont="1" applyBorder="1" applyAlignment="1" applyProtection="1">
      <alignment horizontal="center" vertical="center"/>
    </xf>
    <xf numFmtId="0" fontId="49" fillId="2" borderId="11" xfId="124" applyFont="1" applyFill="1" applyBorder="1" applyAlignment="1" applyProtection="1">
      <alignment horizontal="center" vertical="center" wrapText="1"/>
    </xf>
    <xf numFmtId="0" fontId="49" fillId="2" borderId="7" xfId="124" applyFont="1" applyFill="1" applyBorder="1" applyAlignment="1" applyProtection="1">
      <alignment horizontal="center" vertical="center" wrapText="1"/>
    </xf>
    <xf numFmtId="0" fontId="49" fillId="2" borderId="13" xfId="124" applyFont="1" applyFill="1" applyBorder="1" applyAlignment="1" applyProtection="1">
      <alignment horizontal="center" vertical="center" wrapText="1"/>
    </xf>
    <xf numFmtId="0" fontId="49" fillId="2" borderId="0" xfId="124" applyFont="1" applyFill="1" applyBorder="1" applyAlignment="1" applyProtection="1">
      <alignment horizontal="center" vertical="center" wrapText="1"/>
    </xf>
    <xf numFmtId="0" fontId="48" fillId="2" borderId="11" xfId="124" applyFont="1" applyFill="1" applyBorder="1" applyAlignment="1" applyProtection="1">
      <alignment horizontal="center" vertical="center"/>
    </xf>
    <xf numFmtId="0" fontId="48" fillId="2" borderId="13" xfId="124" applyFont="1" applyFill="1" applyBorder="1" applyAlignment="1" applyProtection="1">
      <alignment horizontal="center" vertical="center"/>
    </xf>
    <xf numFmtId="0" fontId="48" fillId="2" borderId="12" xfId="124" applyFont="1" applyFill="1" applyBorder="1" applyAlignment="1" applyProtection="1">
      <alignment horizontal="center" vertical="center"/>
    </xf>
    <xf numFmtId="0" fontId="59" fillId="3" borderId="0" xfId="124" applyFont="1" applyFill="1" applyBorder="1" applyAlignment="1" applyProtection="1">
      <alignment horizontal="right"/>
      <protection locked="0"/>
    </xf>
    <xf numFmtId="0" fontId="58" fillId="3" borderId="0" xfId="124" applyFont="1" applyFill="1" applyBorder="1" applyAlignment="1" applyProtection="1">
      <alignment horizontal="center"/>
    </xf>
    <xf numFmtId="0" fontId="2" fillId="0" borderId="7" xfId="124" applyFont="1" applyFill="1" applyBorder="1" applyAlignment="1" applyProtection="1">
      <alignment horizontal="center" vertical="center"/>
    </xf>
    <xf numFmtId="0" fontId="2" fillId="0" borderId="0" xfId="124" applyFont="1" applyFill="1" applyBorder="1" applyAlignment="1" applyProtection="1">
      <alignment horizontal="center" vertical="center"/>
    </xf>
    <xf numFmtId="0" fontId="2" fillId="0" borderId="8" xfId="124" applyFont="1" applyFill="1" applyBorder="1" applyAlignment="1" applyProtection="1">
      <alignment horizontal="center"/>
    </xf>
    <xf numFmtId="0" fontId="48" fillId="3" borderId="0" xfId="124" applyFont="1" applyFill="1" applyBorder="1" applyAlignment="1" applyProtection="1">
      <alignment horizontal="left"/>
    </xf>
    <xf numFmtId="0" fontId="2" fillId="3" borderId="0" xfId="124" applyFont="1" applyFill="1" applyBorder="1" applyAlignment="1" applyProtection="1">
      <alignment horizontal="center"/>
    </xf>
    <xf numFmtId="0" fontId="2" fillId="3" borderId="8" xfId="124" applyFont="1" applyFill="1" applyBorder="1" applyAlignment="1" applyProtection="1">
      <alignment horizontal="center"/>
    </xf>
    <xf numFmtId="0" fontId="49" fillId="2" borderId="12" xfId="124" applyFont="1" applyFill="1" applyBorder="1" applyAlignment="1" applyProtection="1">
      <alignment horizontal="center" vertical="center"/>
    </xf>
    <xf numFmtId="0" fontId="49" fillId="2" borderId="8" xfId="124" applyFont="1" applyFill="1" applyBorder="1" applyAlignment="1" applyProtection="1">
      <alignment horizontal="center" vertical="center"/>
    </xf>
    <xf numFmtId="0" fontId="56" fillId="0" borderId="1" xfId="2" applyFont="1" applyBorder="1" applyAlignment="1" applyProtection="1">
      <alignment horizontal="left"/>
    </xf>
    <xf numFmtId="0" fontId="48" fillId="2" borderId="11" xfId="124" applyFont="1" applyFill="1" applyBorder="1" applyAlignment="1" applyProtection="1">
      <alignment horizontal="center"/>
    </xf>
    <xf numFmtId="0" fontId="48" fillId="2" borderId="13" xfId="124" applyFont="1" applyFill="1" applyBorder="1" applyAlignment="1" applyProtection="1">
      <alignment horizontal="center"/>
    </xf>
    <xf numFmtId="0" fontId="48" fillId="2" borderId="12" xfId="124" applyFont="1" applyFill="1" applyBorder="1" applyAlignment="1" applyProtection="1">
      <alignment horizontal="center"/>
    </xf>
    <xf numFmtId="0" fontId="49" fillId="2" borderId="11" xfId="124" applyFont="1" applyFill="1" applyBorder="1" applyAlignment="1" applyProtection="1">
      <alignment horizontal="center"/>
    </xf>
    <xf numFmtId="0" fontId="49" fillId="2" borderId="13" xfId="124" applyFont="1" applyFill="1" applyBorder="1" applyAlignment="1" applyProtection="1">
      <alignment horizontal="center"/>
    </xf>
    <xf numFmtId="0" fontId="2" fillId="0" borderId="6" xfId="124" applyFont="1" applyFill="1" applyBorder="1" applyAlignment="1" applyProtection="1">
      <alignment horizontal="center"/>
    </xf>
    <xf numFmtId="14" fontId="69" fillId="3" borderId="0" xfId="124" applyNumberFormat="1" applyFont="1" applyFill="1" applyBorder="1" applyAlignment="1" applyProtection="1">
      <alignment horizontal="center" vertical="center" wrapText="1"/>
      <protection locked="0"/>
    </xf>
    <xf numFmtId="0" fontId="56" fillId="3" borderId="0" xfId="124" applyFont="1" applyFill="1" applyBorder="1" applyAlignment="1" applyProtection="1"/>
    <xf numFmtId="0" fontId="68" fillId="3" borderId="0" xfId="124" applyFont="1" applyFill="1" applyBorder="1" applyAlignment="1" applyProtection="1">
      <alignment horizontal="left" vertical="center"/>
      <protection locked="0"/>
    </xf>
    <xf numFmtId="0" fontId="56" fillId="3" borderId="0" xfId="124" applyFont="1" applyFill="1" applyBorder="1" applyAlignment="1" applyProtection="1">
      <alignment horizontal="left"/>
    </xf>
    <xf numFmtId="0" fontId="56" fillId="3" borderId="0" xfId="124" applyFont="1" applyFill="1" applyBorder="1" applyProtection="1"/>
    <xf numFmtId="0" fontId="68" fillId="3" borderId="0" xfId="124" applyFont="1" applyFill="1" applyBorder="1" applyAlignment="1" applyProtection="1">
      <alignment horizontal="justify" vertical="top" wrapText="1"/>
    </xf>
    <xf numFmtId="0" fontId="48" fillId="3" borderId="0" xfId="124" applyFont="1" applyFill="1" applyBorder="1" applyAlignment="1" applyProtection="1">
      <alignment horizontal="left" vertical="center"/>
    </xf>
    <xf numFmtId="0" fontId="2" fillId="0" borderId="7" xfId="124" quotePrefix="1" applyFont="1" applyFill="1" applyBorder="1" applyAlignment="1" applyProtection="1">
      <alignment horizontal="center" vertical="center"/>
    </xf>
    <xf numFmtId="0" fontId="2" fillId="0" borderId="10" xfId="124" applyFont="1" applyFill="1" applyBorder="1" applyAlignment="1" applyProtection="1">
      <alignment horizontal="center" vertical="center"/>
    </xf>
    <xf numFmtId="0" fontId="2" fillId="0" borderId="0" xfId="124" quotePrefix="1" applyFont="1" applyFill="1" applyBorder="1" applyAlignment="1" applyProtection="1">
      <alignment horizontal="center" vertical="center"/>
    </xf>
    <xf numFmtId="0" fontId="2" fillId="0" borderId="5" xfId="124" applyFont="1" applyFill="1" applyBorder="1" applyAlignment="1" applyProtection="1">
      <alignment horizontal="center" vertical="center"/>
    </xf>
    <xf numFmtId="49" fontId="68" fillId="3" borderId="0" xfId="124" applyNumberFormat="1" applyFont="1" applyFill="1" applyBorder="1" applyAlignment="1" applyProtection="1">
      <alignment horizontal="left" vertical="center"/>
      <protection locked="0"/>
    </xf>
    <xf numFmtId="186" fontId="68" fillId="3" borderId="0" xfId="124" applyNumberFormat="1" applyFont="1" applyFill="1" applyBorder="1" applyAlignment="1" applyProtection="1">
      <alignment horizontal="left" vertical="center"/>
    </xf>
    <xf numFmtId="1" fontId="68" fillId="3" borderId="0" xfId="124" applyNumberFormat="1" applyFont="1" applyFill="1" applyBorder="1" applyAlignment="1" applyProtection="1">
      <alignment horizontal="right" vertical="center"/>
      <protection locked="0"/>
    </xf>
    <xf numFmtId="2" fontId="68" fillId="3" borderId="0" xfId="124" applyNumberFormat="1" applyFont="1" applyFill="1" applyBorder="1" applyAlignment="1" applyProtection="1">
      <alignment horizontal="right" vertical="center"/>
    </xf>
    <xf numFmtId="0" fontId="68" fillId="3" borderId="0" xfId="124" applyFont="1" applyFill="1" applyBorder="1" applyAlignment="1" applyProtection="1">
      <alignment horizontal="left" vertical="center"/>
    </xf>
    <xf numFmtId="0" fontId="2" fillId="3" borderId="0" xfId="124" applyFont="1" applyFill="1" applyBorder="1" applyAlignment="1" applyProtection="1">
      <alignment horizontal="left" vertical="center"/>
      <protection locked="0"/>
    </xf>
    <xf numFmtId="186" fontId="2" fillId="3" borderId="0" xfId="124" applyNumberFormat="1" applyFont="1" applyFill="1" applyBorder="1" applyAlignment="1" applyProtection="1">
      <alignment horizontal="left" vertical="center"/>
      <protection locked="0"/>
    </xf>
    <xf numFmtId="0" fontId="48" fillId="3" borderId="11" xfId="124" applyFont="1" applyFill="1" applyBorder="1" applyAlignment="1" applyProtection="1">
      <alignment horizontal="center"/>
    </xf>
    <xf numFmtId="0" fontId="48" fillId="3" borderId="12" xfId="124" applyFont="1" applyFill="1" applyBorder="1" applyAlignment="1" applyProtection="1">
      <alignment horizontal="center"/>
    </xf>
    <xf numFmtId="0" fontId="48" fillId="3" borderId="0" xfId="124" applyFont="1" applyFill="1" applyBorder="1" applyAlignment="1" applyProtection="1">
      <alignment horizontal="center"/>
    </xf>
    <xf numFmtId="0" fontId="58" fillId="0" borderId="0" xfId="124" applyFont="1" applyFill="1" applyBorder="1" applyAlignment="1" applyProtection="1">
      <alignment horizontal="justify" wrapText="1"/>
    </xf>
    <xf numFmtId="1" fontId="69" fillId="3" borderId="0" xfId="124" applyNumberFormat="1" applyFont="1" applyFill="1" applyBorder="1" applyAlignment="1" applyProtection="1">
      <alignment horizontal="left" vertical="center"/>
    </xf>
    <xf numFmtId="0" fontId="70" fillId="2" borderId="7" xfId="124" applyFont="1" applyFill="1" applyBorder="1" applyAlignment="1" applyProtection="1">
      <alignment horizontal="center" vertical="center"/>
    </xf>
    <xf numFmtId="0" fontId="70" fillId="2" borderId="0" xfId="124" applyFont="1" applyFill="1" applyBorder="1" applyAlignment="1" applyProtection="1">
      <alignment horizontal="center" vertical="center"/>
    </xf>
    <xf numFmtId="0" fontId="70" fillId="2" borderId="8" xfId="124" applyFont="1" applyFill="1" applyBorder="1" applyAlignment="1" applyProtection="1">
      <alignment horizontal="center" vertical="center"/>
    </xf>
    <xf numFmtId="0" fontId="47" fillId="0" borderId="66" xfId="2" applyFont="1" applyFill="1" applyBorder="1" applyAlignment="1" applyProtection="1">
      <alignment horizontal="center" wrapText="1"/>
    </xf>
    <xf numFmtId="0" fontId="47" fillId="0" borderId="0" xfId="2" applyFont="1" applyFill="1" applyBorder="1" applyAlignment="1" applyProtection="1">
      <alignment horizontal="center" wrapText="1"/>
    </xf>
    <xf numFmtId="0" fontId="71" fillId="0" borderId="0" xfId="124" applyFont="1" applyFill="1" applyBorder="1" applyAlignment="1" applyProtection="1">
      <alignment horizontal="center"/>
    </xf>
    <xf numFmtId="0" fontId="71" fillId="0" borderId="5" xfId="124" applyFont="1" applyFill="1" applyBorder="1" applyAlignment="1" applyProtection="1">
      <alignment horizontal="center"/>
    </xf>
    <xf numFmtId="0" fontId="2" fillId="3" borderId="7" xfId="2" applyFont="1" applyFill="1" applyBorder="1" applyAlignment="1" applyProtection="1">
      <alignment horizontal="center"/>
      <protection locked="0"/>
    </xf>
    <xf numFmtId="0" fontId="2" fillId="3" borderId="0" xfId="2" applyFont="1" applyFill="1" applyBorder="1" applyAlignment="1" applyProtection="1">
      <alignment horizontal="center"/>
      <protection locked="0"/>
    </xf>
    <xf numFmtId="0" fontId="2" fillId="3" borderId="8" xfId="2" applyFont="1" applyFill="1" applyBorder="1" applyAlignment="1" applyProtection="1">
      <alignment horizontal="center"/>
      <protection locked="0"/>
    </xf>
    <xf numFmtId="0" fontId="2" fillId="0" borderId="7" xfId="2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0" borderId="8" xfId="2" applyFont="1" applyFill="1" applyBorder="1" applyAlignment="1" applyProtection="1">
      <alignment horizontal="center" vertical="center"/>
    </xf>
    <xf numFmtId="0" fontId="49" fillId="27" borderId="2" xfId="2" applyFont="1" applyFill="1" applyBorder="1" applyAlignment="1" applyProtection="1">
      <alignment horizontal="center" vertical="center"/>
    </xf>
    <xf numFmtId="0" fontId="49" fillId="27" borderId="3" xfId="2" applyFont="1" applyFill="1" applyBorder="1" applyAlignment="1" applyProtection="1">
      <alignment horizontal="center" vertical="center"/>
    </xf>
    <xf numFmtId="0" fontId="49" fillId="27" borderId="4" xfId="2" applyFont="1" applyFill="1" applyBorder="1" applyAlignment="1" applyProtection="1">
      <alignment horizontal="center" vertical="center"/>
    </xf>
    <xf numFmtId="0" fontId="55" fillId="3" borderId="50" xfId="2" applyFont="1" applyFill="1" applyBorder="1" applyAlignment="1" applyProtection="1">
      <alignment horizontal="center" vertical="center"/>
      <protection locked="0"/>
    </xf>
    <xf numFmtId="0" fontId="55" fillId="3" borderId="51" xfId="2" applyFont="1" applyFill="1" applyBorder="1" applyAlignment="1" applyProtection="1">
      <alignment horizontal="center" vertical="center"/>
      <protection locked="0"/>
    </xf>
    <xf numFmtId="0" fontId="55" fillId="3" borderId="52" xfId="2" applyFont="1" applyFill="1" applyBorder="1" applyAlignment="1" applyProtection="1">
      <alignment horizontal="center" vertical="center"/>
      <protection locked="0"/>
    </xf>
    <xf numFmtId="0" fontId="55" fillId="3" borderId="42" xfId="2" applyFont="1" applyFill="1" applyBorder="1" applyAlignment="1" applyProtection="1">
      <alignment horizontal="center" vertical="center"/>
      <protection locked="0"/>
    </xf>
    <xf numFmtId="0" fontId="55" fillId="3" borderId="30" xfId="2" applyFont="1" applyFill="1" applyBorder="1" applyAlignment="1" applyProtection="1">
      <alignment horizontal="center" vertical="center"/>
      <protection locked="0"/>
    </xf>
    <xf numFmtId="0" fontId="55" fillId="3" borderId="53" xfId="2" applyFont="1" applyFill="1" applyBorder="1" applyAlignment="1" applyProtection="1">
      <alignment horizontal="center" vertical="center"/>
      <protection locked="0"/>
    </xf>
    <xf numFmtId="0" fontId="55" fillId="0" borderId="42" xfId="2" applyFont="1" applyBorder="1" applyAlignment="1" applyProtection="1">
      <alignment horizontal="center"/>
      <protection locked="0"/>
    </xf>
    <xf numFmtId="0" fontId="55" fillId="0" borderId="30" xfId="2" applyFont="1" applyBorder="1" applyAlignment="1" applyProtection="1">
      <alignment horizontal="center"/>
      <protection locked="0"/>
    </xf>
    <xf numFmtId="0" fontId="55" fillId="0" borderId="53" xfId="2" applyFont="1" applyBorder="1" applyAlignment="1" applyProtection="1">
      <alignment horizontal="center"/>
      <protection locked="0"/>
    </xf>
    <xf numFmtId="2" fontId="54" fillId="0" borderId="43" xfId="2" applyNumberFormat="1" applyFont="1" applyBorder="1" applyAlignment="1" applyProtection="1">
      <alignment horizontal="center"/>
    </xf>
    <xf numFmtId="2" fontId="54" fillId="0" borderId="31" xfId="2" applyNumberFormat="1" applyFont="1" applyBorder="1" applyAlignment="1" applyProtection="1">
      <alignment horizontal="center"/>
    </xf>
    <xf numFmtId="2" fontId="54" fillId="0" borderId="47" xfId="2" applyNumberFormat="1" applyFont="1" applyBorder="1" applyAlignment="1" applyProtection="1">
      <alignment horizontal="center"/>
    </xf>
    <xf numFmtId="0" fontId="2" fillId="3" borderId="0" xfId="2" applyFont="1" applyFill="1" applyBorder="1" applyAlignment="1" applyProtection="1">
      <alignment horizontal="left" vertical="center" wrapText="1"/>
    </xf>
    <xf numFmtId="0" fontId="10" fillId="0" borderId="60" xfId="2" applyFont="1" applyBorder="1" applyAlignment="1" applyProtection="1">
      <alignment vertical="center" wrapText="1"/>
    </xf>
    <xf numFmtId="0" fontId="10" fillId="0" borderId="61" xfId="2" applyFont="1" applyBorder="1" applyAlignment="1" applyProtection="1">
      <alignment vertical="center" wrapText="1"/>
    </xf>
    <xf numFmtId="0" fontId="10" fillId="0" borderId="50" xfId="2" applyFont="1" applyBorder="1" applyAlignment="1" applyProtection="1">
      <alignment vertical="center" wrapText="1"/>
    </xf>
    <xf numFmtId="0" fontId="10" fillId="0" borderId="37" xfId="2" applyFont="1" applyBorder="1" applyAlignment="1" applyProtection="1">
      <alignment vertical="center" wrapText="1"/>
    </xf>
    <xf numFmtId="0" fontId="10" fillId="0" borderId="38" xfId="2" applyFont="1" applyBorder="1" applyAlignment="1" applyProtection="1">
      <alignment vertical="center" wrapText="1"/>
    </xf>
    <xf numFmtId="0" fontId="10" fillId="0" borderId="42" xfId="2" applyFont="1" applyBorder="1" applyAlignment="1" applyProtection="1">
      <alignment vertical="center" wrapText="1"/>
    </xf>
    <xf numFmtId="0" fontId="11" fillId="27" borderId="49" xfId="2" applyFont="1" applyFill="1" applyBorder="1" applyAlignment="1" applyProtection="1">
      <alignment horizontal="center" vertical="center" wrapText="1"/>
    </xf>
    <xf numFmtId="0" fontId="10" fillId="0" borderId="10" xfId="2" applyFont="1" applyBorder="1" applyAlignment="1" applyProtection="1">
      <alignment horizontal="left" vertical="center" wrapText="1"/>
    </xf>
    <xf numFmtId="0" fontId="10" fillId="0" borderId="5" xfId="2" applyFont="1" applyBorder="1" applyAlignment="1" applyProtection="1">
      <alignment horizontal="left" vertical="center" wrapText="1"/>
    </xf>
    <xf numFmtId="0" fontId="10" fillId="0" borderId="6" xfId="2" applyFont="1" applyBorder="1" applyAlignment="1" applyProtection="1">
      <alignment horizontal="left" vertical="center" wrapText="1"/>
    </xf>
    <xf numFmtId="0" fontId="11" fillId="3" borderId="11" xfId="2" applyFont="1" applyFill="1" applyBorder="1" applyAlignment="1" applyProtection="1">
      <alignment horizontal="center" vertical="center" wrapText="1"/>
    </xf>
    <xf numFmtId="0" fontId="11" fillId="3" borderId="12" xfId="2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11" fillId="3" borderId="6" xfId="2" applyFont="1" applyFill="1" applyBorder="1" applyAlignment="1" applyProtection="1">
      <alignment horizontal="center" vertical="center" wrapText="1"/>
    </xf>
    <xf numFmtId="0" fontId="10" fillId="0" borderId="39" xfId="2" applyFont="1" applyBorder="1" applyAlignment="1" applyProtection="1">
      <alignment vertical="center" wrapText="1"/>
    </xf>
    <xf numFmtId="0" fontId="10" fillId="0" borderId="40" xfId="2" applyFont="1" applyBorder="1" applyAlignment="1" applyProtection="1">
      <alignment vertical="center" wrapText="1"/>
    </xf>
    <xf numFmtId="0" fontId="10" fillId="0" borderId="43" xfId="2" applyFont="1" applyBorder="1" applyAlignment="1" applyProtection="1">
      <alignment vertical="center" wrapText="1"/>
    </xf>
    <xf numFmtId="0" fontId="11" fillId="27" borderId="11" xfId="2" applyFont="1" applyFill="1" applyBorder="1" applyAlignment="1" applyProtection="1">
      <alignment horizontal="center" vertical="center" wrapText="1"/>
    </xf>
    <xf numFmtId="0" fontId="11" fillId="27" borderId="13" xfId="2" applyFont="1" applyFill="1" applyBorder="1" applyAlignment="1" applyProtection="1">
      <alignment horizontal="center" vertical="center" wrapText="1"/>
    </xf>
    <xf numFmtId="0" fontId="11" fillId="27" borderId="12" xfId="2" applyFont="1" applyFill="1" applyBorder="1" applyAlignment="1" applyProtection="1">
      <alignment horizontal="center" vertical="center" wrapText="1"/>
    </xf>
    <xf numFmtId="0" fontId="11" fillId="27" borderId="10" xfId="2" applyFont="1" applyFill="1" applyBorder="1" applyAlignment="1" applyProtection="1">
      <alignment horizontal="center" vertical="center" wrapText="1"/>
    </xf>
    <xf numFmtId="0" fontId="11" fillId="27" borderId="5" xfId="2" applyFont="1" applyFill="1" applyBorder="1" applyAlignment="1" applyProtection="1">
      <alignment horizontal="center" vertical="center" wrapText="1"/>
    </xf>
    <xf numFmtId="0" fontId="11" fillId="27" borderId="6" xfId="2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 applyProtection="1">
      <alignment horizontal="center" vertical="center" wrapText="1"/>
    </xf>
    <xf numFmtId="0" fontId="11" fillId="2" borderId="0" xfId="2" applyFont="1" applyFill="1" applyBorder="1" applyAlignment="1" applyProtection="1">
      <alignment horizontal="center" vertical="center" wrapText="1"/>
    </xf>
    <xf numFmtId="0" fontId="11" fillId="2" borderId="8" xfId="2" applyFont="1" applyFill="1" applyBorder="1" applyAlignment="1" applyProtection="1">
      <alignment horizontal="center" vertical="center" wrapText="1"/>
    </xf>
    <xf numFmtId="0" fontId="11" fillId="2" borderId="10" xfId="2" applyFont="1" applyFill="1" applyBorder="1" applyAlignment="1" applyProtection="1">
      <alignment horizontal="center" vertical="center" wrapText="1"/>
    </xf>
    <xf numFmtId="0" fontId="11" fillId="2" borderId="5" xfId="2" applyFont="1" applyFill="1" applyBorder="1" applyAlignment="1" applyProtection="1">
      <alignment horizontal="center" vertical="center" wrapText="1"/>
    </xf>
    <xf numFmtId="0" fontId="11" fillId="2" borderId="6" xfId="2" applyFont="1" applyFill="1" applyBorder="1" applyAlignment="1" applyProtection="1">
      <alignment horizontal="center" vertical="center" wrapText="1"/>
    </xf>
    <xf numFmtId="0" fontId="10" fillId="0" borderId="25" xfId="2" applyFont="1" applyBorder="1" applyAlignment="1" applyProtection="1">
      <alignment horizontal="center" vertical="center"/>
    </xf>
    <xf numFmtId="0" fontId="10" fillId="0" borderId="29" xfId="2" applyFont="1" applyBorder="1" applyAlignment="1" applyProtection="1">
      <alignment horizontal="center" vertical="center"/>
    </xf>
    <xf numFmtId="0" fontId="10" fillId="0" borderId="44" xfId="2" applyFont="1" applyBorder="1" applyAlignment="1" applyProtection="1">
      <alignment horizontal="center" vertical="center"/>
    </xf>
    <xf numFmtId="0" fontId="10" fillId="0" borderId="27" xfId="2" applyFont="1" applyBorder="1" applyAlignment="1" applyProtection="1">
      <alignment horizontal="center" vertical="center"/>
    </xf>
    <xf numFmtId="0" fontId="10" fillId="0" borderId="30" xfId="2" applyFont="1" applyBorder="1" applyAlignment="1" applyProtection="1">
      <alignment horizontal="center" vertical="center"/>
    </xf>
    <xf numFmtId="0" fontId="10" fillId="0" borderId="45" xfId="2" applyFont="1" applyBorder="1" applyAlignment="1" applyProtection="1">
      <alignment horizontal="center" vertical="center"/>
    </xf>
    <xf numFmtId="1" fontId="10" fillId="0" borderId="27" xfId="2" applyNumberFormat="1" applyFont="1" applyBorder="1" applyAlignment="1" applyProtection="1">
      <alignment horizontal="center" vertical="center"/>
    </xf>
    <xf numFmtId="1" fontId="10" fillId="0" borderId="30" xfId="2" applyNumberFormat="1" applyFont="1" applyBorder="1" applyAlignment="1" applyProtection="1">
      <alignment horizontal="center" vertical="center"/>
    </xf>
    <xf numFmtId="1" fontId="10" fillId="0" borderId="45" xfId="2" applyNumberFormat="1" applyFont="1" applyBorder="1" applyAlignment="1" applyProtection="1">
      <alignment horizontal="center" vertical="center"/>
    </xf>
    <xf numFmtId="0" fontId="10" fillId="0" borderId="50" xfId="2" applyNumberFormat="1" applyFont="1" applyBorder="1" applyAlignment="1" applyProtection="1">
      <alignment horizontal="center"/>
    </xf>
    <xf numFmtId="0" fontId="10" fillId="0" borderId="51" xfId="2" applyNumberFormat="1" applyFont="1" applyBorder="1" applyAlignment="1" applyProtection="1">
      <alignment horizontal="center"/>
    </xf>
    <xf numFmtId="0" fontId="10" fillId="0" borderId="52" xfId="2" applyNumberFormat="1" applyFont="1" applyBorder="1" applyAlignment="1" applyProtection="1">
      <alignment horizontal="center"/>
    </xf>
    <xf numFmtId="0" fontId="10" fillId="0" borderId="42" xfId="2" applyNumberFormat="1" applyFont="1" applyBorder="1" applyAlignment="1" applyProtection="1">
      <alignment horizontal="center"/>
    </xf>
    <xf numFmtId="0" fontId="10" fillId="0" borderId="30" xfId="2" applyNumberFormat="1" applyFont="1" applyBorder="1" applyAlignment="1" applyProtection="1">
      <alignment horizontal="center"/>
    </xf>
    <xf numFmtId="0" fontId="10" fillId="0" borderId="53" xfId="2" applyNumberFormat="1" applyFont="1" applyBorder="1" applyAlignment="1" applyProtection="1">
      <alignment horizontal="center"/>
    </xf>
    <xf numFmtId="0" fontId="11" fillId="3" borderId="2" xfId="2" applyFont="1" applyFill="1" applyBorder="1" applyAlignment="1" applyProtection="1">
      <alignment horizontal="center" vertical="center" wrapText="1"/>
    </xf>
    <xf numFmtId="0" fontId="11" fillId="3" borderId="4" xfId="2" applyFont="1" applyFill="1" applyBorder="1" applyAlignment="1" applyProtection="1">
      <alignment horizontal="center" vertical="center" wrapText="1"/>
    </xf>
    <xf numFmtId="0" fontId="11" fillId="27" borderId="14" xfId="2" applyFont="1" applyFill="1" applyBorder="1" applyAlignment="1" applyProtection="1">
      <alignment horizontal="center" vertical="center" wrapText="1"/>
    </xf>
    <xf numFmtId="0" fontId="48" fillId="3" borderId="13" xfId="539" applyFont="1" applyFill="1" applyBorder="1" applyAlignment="1" applyProtection="1">
      <alignment horizontal="center"/>
      <protection locked="0"/>
    </xf>
    <xf numFmtId="0" fontId="48" fillId="3" borderId="12" xfId="539" applyFont="1" applyFill="1" applyBorder="1" applyAlignment="1" applyProtection="1">
      <alignment horizontal="center"/>
      <protection locked="0"/>
    </xf>
    <xf numFmtId="0" fontId="60" fillId="2" borderId="48" xfId="4" applyFont="1" applyFill="1" applyBorder="1" applyAlignment="1" applyProtection="1">
      <alignment horizontal="center" wrapText="1"/>
    </xf>
    <xf numFmtId="0" fontId="10" fillId="0" borderId="43" xfId="2" applyFont="1" applyBorder="1" applyAlignment="1" applyProtection="1">
      <alignment horizontal="center" vertical="center"/>
    </xf>
    <xf numFmtId="0" fontId="10" fillId="0" borderId="46" xfId="2" applyFont="1" applyBorder="1" applyAlignment="1" applyProtection="1">
      <alignment horizontal="center" vertical="center"/>
    </xf>
    <xf numFmtId="0" fontId="10" fillId="0" borderId="43" xfId="2" applyFont="1" applyBorder="1" applyAlignment="1" applyProtection="1">
      <alignment horizontal="center" vertical="center"/>
      <protection locked="0"/>
    </xf>
    <xf numFmtId="0" fontId="10" fillId="0" borderId="47" xfId="2" applyFont="1" applyBorder="1" applyAlignment="1" applyProtection="1">
      <alignment horizontal="center" vertical="center"/>
      <protection locked="0"/>
    </xf>
    <xf numFmtId="2" fontId="10" fillId="3" borderId="38" xfId="2" applyNumberFormat="1" applyFont="1" applyFill="1" applyBorder="1" applyAlignment="1" applyProtection="1">
      <alignment horizontal="center" vertical="center"/>
      <protection locked="0"/>
    </xf>
    <xf numFmtId="2" fontId="10" fillId="3" borderId="33" xfId="2" applyNumberFormat="1" applyFont="1" applyFill="1" applyBorder="1" applyAlignment="1" applyProtection="1">
      <alignment horizontal="center" vertical="center"/>
      <protection locked="0"/>
    </xf>
    <xf numFmtId="1" fontId="72" fillId="3" borderId="36" xfId="2" applyNumberFormat="1" applyFont="1" applyFill="1" applyBorder="1" applyAlignment="1" applyProtection="1">
      <alignment horizontal="center" vertical="center"/>
      <protection locked="0"/>
    </xf>
    <xf numFmtId="0" fontId="72" fillId="3" borderId="38" xfId="2" applyFont="1" applyFill="1" applyBorder="1" applyAlignment="1" applyProtection="1">
      <alignment horizontal="center" vertical="center"/>
      <protection locked="0"/>
    </xf>
    <xf numFmtId="167" fontId="10" fillId="3" borderId="38" xfId="2" applyNumberFormat="1" applyFont="1" applyFill="1" applyBorder="1" applyAlignment="1" applyProtection="1">
      <alignment horizontal="center" vertical="center"/>
      <protection locked="0"/>
    </xf>
    <xf numFmtId="0" fontId="10" fillId="3" borderId="38" xfId="2" applyFont="1" applyFill="1" applyBorder="1" applyAlignment="1" applyProtection="1">
      <alignment horizontal="center" vertical="center"/>
      <protection locked="0"/>
    </xf>
    <xf numFmtId="186" fontId="57" fillId="3" borderId="0" xfId="2" applyNumberFormat="1" applyFont="1" applyFill="1" applyBorder="1" applyAlignment="1" applyProtection="1">
      <alignment horizontal="center" vertical="center" wrapText="1"/>
      <protection locked="0"/>
    </xf>
    <xf numFmtId="1" fontId="10" fillId="0" borderId="28" xfId="2" applyNumberFormat="1" applyFont="1" applyBorder="1" applyAlignment="1" applyProtection="1">
      <alignment horizontal="center" vertical="center"/>
    </xf>
    <xf numFmtId="1" fontId="10" fillId="0" borderId="31" xfId="2" applyNumberFormat="1" applyFont="1" applyBorder="1" applyAlignment="1" applyProtection="1">
      <alignment horizontal="center" vertical="center"/>
    </xf>
    <xf numFmtId="1" fontId="10" fillId="0" borderId="46" xfId="2" applyNumberFormat="1" applyFont="1" applyBorder="1" applyAlignment="1" applyProtection="1">
      <alignment horizontal="center" vertical="center"/>
    </xf>
    <xf numFmtId="0" fontId="10" fillId="0" borderId="43" xfId="2" applyNumberFormat="1" applyFont="1" applyBorder="1" applyAlignment="1" applyProtection="1">
      <alignment horizontal="center" vertical="center"/>
    </xf>
    <xf numFmtId="0" fontId="10" fillId="0" borderId="31" xfId="2" applyNumberFormat="1" applyFont="1" applyBorder="1" applyAlignment="1" applyProtection="1">
      <alignment horizontal="center" vertical="center"/>
    </xf>
    <xf numFmtId="0" fontId="10" fillId="0" borderId="47" xfId="2" applyNumberFormat="1" applyFont="1" applyBorder="1" applyAlignment="1" applyProtection="1">
      <alignment horizontal="center" vertical="center"/>
    </xf>
    <xf numFmtId="0" fontId="10" fillId="0" borderId="69" xfId="2" applyFont="1" applyBorder="1" applyAlignment="1" applyProtection="1">
      <alignment horizontal="left" vertical="center" wrapText="1"/>
    </xf>
    <xf numFmtId="0" fontId="10" fillId="0" borderId="70" xfId="2" applyFont="1" applyBorder="1" applyAlignment="1" applyProtection="1">
      <alignment horizontal="left" vertical="center" wrapText="1"/>
    </xf>
    <xf numFmtId="1" fontId="10" fillId="0" borderId="5" xfId="2" applyNumberFormat="1" applyFont="1" applyBorder="1" applyAlignment="1" applyProtection="1">
      <alignment horizontal="center" vertical="center"/>
      <protection locked="0"/>
    </xf>
    <xf numFmtId="1" fontId="10" fillId="0" borderId="6" xfId="2" applyNumberFormat="1" applyFont="1" applyBorder="1" applyAlignment="1" applyProtection="1">
      <alignment horizontal="center" vertical="center"/>
      <protection locked="0"/>
    </xf>
    <xf numFmtId="1" fontId="10" fillId="0" borderId="67" xfId="2" applyNumberFormat="1" applyFont="1" applyBorder="1" applyAlignment="1" applyProtection="1">
      <alignment horizontal="center" vertical="center"/>
      <protection locked="0"/>
    </xf>
    <xf numFmtId="1" fontId="10" fillId="0" borderId="68" xfId="2" applyNumberFormat="1" applyFont="1" applyBorder="1" applyAlignment="1" applyProtection="1">
      <alignment horizontal="center" vertical="center"/>
      <protection locked="0"/>
    </xf>
    <xf numFmtId="0" fontId="10" fillId="3" borderId="36" xfId="2" applyFont="1" applyFill="1" applyBorder="1" applyAlignment="1" applyProtection="1">
      <alignment horizontal="center" vertical="center"/>
    </xf>
    <xf numFmtId="0" fontId="10" fillId="3" borderId="38" xfId="2" applyFont="1" applyFill="1" applyBorder="1" applyAlignment="1" applyProtection="1">
      <alignment horizontal="center" vertical="center"/>
    </xf>
    <xf numFmtId="166" fontId="10" fillId="3" borderId="38" xfId="2" applyNumberFormat="1" applyFont="1" applyFill="1" applyBorder="1" applyAlignment="1" applyProtection="1">
      <alignment horizontal="center" vertical="center"/>
    </xf>
    <xf numFmtId="0" fontId="10" fillId="3" borderId="40" xfId="2" applyFont="1" applyFill="1" applyBorder="1" applyAlignment="1" applyProtection="1">
      <alignment horizontal="center" vertical="center"/>
      <protection locked="0"/>
    </xf>
    <xf numFmtId="0" fontId="10" fillId="3" borderId="34" xfId="2" applyFont="1" applyFill="1" applyBorder="1" applyAlignment="1" applyProtection="1">
      <alignment horizontal="center" vertical="center"/>
      <protection locked="0"/>
    </xf>
    <xf numFmtId="0" fontId="11" fillId="2" borderId="11" xfId="2" applyFont="1" applyFill="1" applyBorder="1" applyAlignment="1" applyProtection="1">
      <alignment horizontal="center" vertical="center" wrapText="1"/>
    </xf>
    <xf numFmtId="0" fontId="11" fillId="2" borderId="13" xfId="2" applyFont="1" applyFill="1" applyBorder="1" applyAlignment="1" applyProtection="1">
      <alignment horizontal="center" vertical="center" wrapText="1"/>
    </xf>
    <xf numFmtId="0" fontId="11" fillId="2" borderId="12" xfId="2" applyFont="1" applyFill="1" applyBorder="1" applyAlignment="1" applyProtection="1">
      <alignment horizontal="center" vertical="center" wrapText="1"/>
    </xf>
    <xf numFmtId="0" fontId="10" fillId="3" borderId="33" xfId="2" applyFont="1" applyFill="1" applyBorder="1" applyAlignment="1" applyProtection="1">
      <alignment horizontal="center" vertical="center"/>
      <protection locked="0"/>
    </xf>
    <xf numFmtId="0" fontId="11" fillId="3" borderId="13" xfId="2" applyFont="1" applyFill="1" applyBorder="1" applyAlignment="1" applyProtection="1">
      <alignment horizontal="center" vertical="center" wrapText="1"/>
    </xf>
    <xf numFmtId="0" fontId="11" fillId="3" borderId="5" xfId="2" applyFont="1" applyFill="1" applyBorder="1" applyAlignment="1" applyProtection="1">
      <alignment horizontal="center" vertical="center" wrapText="1"/>
    </xf>
    <xf numFmtId="0" fontId="11" fillId="3" borderId="8" xfId="2" applyFont="1" applyFill="1" applyBorder="1" applyAlignment="1" applyProtection="1">
      <alignment horizontal="center" wrapText="1"/>
    </xf>
    <xf numFmtId="0" fontId="11" fillId="3" borderId="9" xfId="2" applyFont="1" applyFill="1" applyBorder="1" applyAlignment="1" applyProtection="1">
      <alignment horizontal="center" wrapText="1"/>
    </xf>
    <xf numFmtId="0" fontId="11" fillId="3" borderId="14" xfId="538" applyFont="1" applyFill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center" vertical="center"/>
    </xf>
    <xf numFmtId="0" fontId="10" fillId="0" borderId="35" xfId="2" applyFont="1" applyBorder="1" applyAlignment="1" applyProtection="1">
      <alignment horizontal="center" vertical="center"/>
    </xf>
    <xf numFmtId="0" fontId="10" fillId="0" borderId="36" xfId="2" applyFont="1" applyBorder="1" applyAlignment="1" applyProtection="1">
      <alignment horizontal="center" vertical="center"/>
    </xf>
    <xf numFmtId="0" fontId="55" fillId="0" borderId="36" xfId="2" applyFont="1" applyBorder="1" applyAlignment="1" applyProtection="1">
      <alignment horizontal="center" vertical="center"/>
      <protection locked="0"/>
    </xf>
    <xf numFmtId="0" fontId="55" fillId="0" borderId="32" xfId="2" applyFont="1" applyBorder="1" applyAlignment="1" applyProtection="1">
      <alignment horizontal="center" vertical="center"/>
      <protection locked="0"/>
    </xf>
    <xf numFmtId="0" fontId="10" fillId="0" borderId="37" xfId="2" applyFont="1" applyBorder="1" applyAlignment="1" applyProtection="1">
      <alignment horizontal="center" vertical="center"/>
    </xf>
    <xf numFmtId="0" fontId="10" fillId="0" borderId="38" xfId="2" applyFont="1" applyBorder="1" applyAlignment="1" applyProtection="1">
      <alignment horizontal="center" vertical="center"/>
    </xf>
    <xf numFmtId="0" fontId="10" fillId="0" borderId="37" xfId="2" applyFont="1" applyBorder="1" applyAlignment="1" applyProtection="1">
      <alignment horizontal="center" vertical="center" wrapText="1"/>
    </xf>
    <xf numFmtId="0" fontId="10" fillId="0" borderId="38" xfId="2" applyFont="1" applyBorder="1" applyAlignment="1" applyProtection="1">
      <alignment horizontal="center" vertical="center" wrapText="1"/>
    </xf>
    <xf numFmtId="1" fontId="10" fillId="0" borderId="38" xfId="2" applyNumberFormat="1" applyFont="1" applyBorder="1" applyAlignment="1" applyProtection="1">
      <alignment horizontal="center" vertical="center"/>
    </xf>
    <xf numFmtId="1" fontId="10" fillId="0" borderId="33" xfId="2" applyNumberFormat="1" applyFont="1" applyBorder="1" applyAlignment="1" applyProtection="1">
      <alignment horizontal="center" vertical="center"/>
    </xf>
    <xf numFmtId="0" fontId="10" fillId="0" borderId="28" xfId="2" applyFont="1" applyBorder="1" applyAlignment="1" applyProtection="1">
      <alignment horizontal="left" vertical="center" wrapText="1"/>
    </xf>
    <xf numFmtId="0" fontId="10" fillId="0" borderId="31" xfId="2" applyFont="1" applyBorder="1" applyAlignment="1" applyProtection="1">
      <alignment horizontal="left" vertical="center" wrapText="1"/>
    </xf>
    <xf numFmtId="0" fontId="10" fillId="0" borderId="46" xfId="2" applyFont="1" applyBorder="1" applyAlignment="1" applyProtection="1">
      <alignment horizontal="left" vertical="center" wrapText="1"/>
    </xf>
    <xf numFmtId="0" fontId="55" fillId="0" borderId="38" xfId="2" applyFont="1" applyBorder="1" applyAlignment="1" applyProtection="1">
      <alignment horizontal="center" vertical="center"/>
      <protection locked="0"/>
    </xf>
    <xf numFmtId="0" fontId="55" fillId="0" borderId="33" xfId="2" applyFont="1" applyBorder="1" applyAlignment="1" applyProtection="1">
      <alignment horizontal="center" vertical="center"/>
      <protection locked="0"/>
    </xf>
    <xf numFmtId="0" fontId="11" fillId="3" borderId="1" xfId="2" applyFont="1" applyFill="1" applyBorder="1" applyAlignment="1" applyProtection="1">
      <alignment horizontal="center" vertical="center" wrapText="1"/>
    </xf>
    <xf numFmtId="0" fontId="56" fillId="0" borderId="2" xfId="2" applyFont="1" applyBorder="1" applyAlignment="1" applyProtection="1">
      <alignment horizontal="left" vertical="center"/>
    </xf>
    <xf numFmtId="0" fontId="56" fillId="0" borderId="3" xfId="2" applyFont="1" applyBorder="1" applyAlignment="1" applyProtection="1">
      <alignment horizontal="left" vertical="center"/>
    </xf>
    <xf numFmtId="0" fontId="56" fillId="0" borderId="4" xfId="2" applyFont="1" applyBorder="1" applyAlignment="1" applyProtection="1">
      <alignment horizontal="left" vertical="center"/>
    </xf>
    <xf numFmtId="0" fontId="10" fillId="0" borderId="24" xfId="2" applyFont="1" applyBorder="1" applyAlignment="1" applyProtection="1">
      <alignment vertical="center" wrapText="1"/>
    </xf>
    <xf numFmtId="0" fontId="10" fillId="0" borderId="25" xfId="2" applyFont="1" applyBorder="1" applyAlignment="1" applyProtection="1">
      <alignment vertical="center" wrapText="1"/>
    </xf>
    <xf numFmtId="0" fontId="10" fillId="0" borderId="26" xfId="2" applyFont="1" applyBorder="1" applyAlignment="1" applyProtection="1">
      <alignment vertical="center" wrapText="1"/>
    </xf>
    <xf numFmtId="0" fontId="10" fillId="0" borderId="27" xfId="2" applyFont="1" applyBorder="1" applyAlignment="1" applyProtection="1">
      <alignment vertical="center" wrapText="1"/>
    </xf>
    <xf numFmtId="0" fontId="10" fillId="0" borderId="58" xfId="2" applyFont="1" applyBorder="1" applyAlignment="1" applyProtection="1">
      <alignment vertical="center"/>
    </xf>
    <xf numFmtId="0" fontId="10" fillId="0" borderId="59" xfId="2" applyFont="1" applyBorder="1" applyAlignment="1" applyProtection="1">
      <alignment vertical="center"/>
    </xf>
    <xf numFmtId="0" fontId="58" fillId="3" borderId="0" xfId="0" applyFont="1" applyFill="1" applyBorder="1" applyAlignment="1" applyProtection="1">
      <alignment horizontal="right" vertical="center"/>
    </xf>
    <xf numFmtId="0" fontId="2" fillId="0" borderId="0" xfId="124" applyFont="1" applyFill="1" applyBorder="1" applyAlignment="1" applyProtection="1">
      <alignment horizontal="left" vertical="center"/>
      <protection locked="0"/>
    </xf>
    <xf numFmtId="0" fontId="59" fillId="3" borderId="0" xfId="0" applyFont="1" applyFill="1" applyBorder="1" applyAlignment="1" applyProtection="1">
      <alignment horizontal="right" vertical="center"/>
    </xf>
    <xf numFmtId="0" fontId="48" fillId="0" borderId="11" xfId="2" applyFont="1" applyBorder="1" applyAlignment="1" applyProtection="1">
      <alignment horizontal="center" vertical="center" wrapText="1"/>
    </xf>
    <xf numFmtId="0" fontId="48" fillId="0" borderId="13" xfId="2" applyFont="1" applyBorder="1" applyAlignment="1" applyProtection="1">
      <alignment horizontal="center" vertical="center" wrapText="1"/>
    </xf>
    <xf numFmtId="0" fontId="48" fillId="0" borderId="12" xfId="2" applyFont="1" applyBorder="1" applyAlignment="1" applyProtection="1">
      <alignment horizontal="center" vertical="center" wrapText="1"/>
    </xf>
    <xf numFmtId="0" fontId="48" fillId="0" borderId="10" xfId="2" applyFont="1" applyBorder="1" applyAlignment="1" applyProtection="1">
      <alignment horizontal="center" vertical="center" wrapText="1"/>
    </xf>
    <xf numFmtId="0" fontId="48" fillId="0" borderId="5" xfId="2" applyFont="1" applyBorder="1" applyAlignment="1" applyProtection="1">
      <alignment horizontal="center" vertical="center" wrapText="1"/>
    </xf>
    <xf numFmtId="0" fontId="48" fillId="0" borderId="6" xfId="2" applyFont="1" applyBorder="1" applyAlignment="1" applyProtection="1">
      <alignment horizontal="center" vertical="center" wrapText="1"/>
    </xf>
    <xf numFmtId="0" fontId="49" fillId="27" borderId="2" xfId="538" applyFont="1" applyFill="1" applyBorder="1" applyAlignment="1" applyProtection="1">
      <alignment horizontal="center" vertical="center"/>
    </xf>
    <xf numFmtId="0" fontId="49" fillId="27" borderId="3" xfId="538" applyFont="1" applyFill="1" applyBorder="1" applyAlignment="1" applyProtection="1">
      <alignment horizontal="center" vertical="center"/>
    </xf>
    <xf numFmtId="0" fontId="49" fillId="27" borderId="4" xfId="538" applyFont="1" applyFill="1" applyBorder="1" applyAlignment="1" applyProtection="1">
      <alignment horizontal="center" vertical="center"/>
    </xf>
    <xf numFmtId="0" fontId="55" fillId="0" borderId="41" xfId="2" applyFont="1" applyBorder="1" applyAlignment="1" applyProtection="1">
      <alignment horizontal="center" vertical="center"/>
      <protection locked="0"/>
    </xf>
    <xf numFmtId="0" fontId="55" fillId="0" borderId="29" xfId="2" applyFont="1" applyBorder="1" applyAlignment="1" applyProtection="1">
      <alignment horizontal="center" vertical="center"/>
      <protection locked="0"/>
    </xf>
    <xf numFmtId="0" fontId="55" fillId="0" borderId="57" xfId="2" applyFont="1" applyBorder="1" applyAlignment="1" applyProtection="1">
      <alignment horizontal="center" vertical="center"/>
      <protection locked="0"/>
    </xf>
    <xf numFmtId="0" fontId="55" fillId="0" borderId="42" xfId="2" applyFont="1" applyBorder="1" applyAlignment="1" applyProtection="1">
      <alignment horizontal="center" vertical="center"/>
      <protection locked="0"/>
    </xf>
    <xf numFmtId="0" fontId="55" fillId="0" borderId="30" xfId="2" applyFont="1" applyBorder="1" applyAlignment="1" applyProtection="1">
      <alignment horizontal="center" vertical="center"/>
      <protection locked="0"/>
    </xf>
    <xf numFmtId="0" fontId="55" fillId="0" borderId="53" xfId="2" applyFont="1" applyBorder="1" applyAlignment="1" applyProtection="1">
      <alignment horizontal="center" vertical="center"/>
      <protection locked="0"/>
    </xf>
    <xf numFmtId="1" fontId="10" fillId="0" borderId="54" xfId="2" applyNumberFormat="1" applyFont="1" applyBorder="1" applyAlignment="1" applyProtection="1">
      <alignment horizontal="center" vertical="center"/>
    </xf>
    <xf numFmtId="1" fontId="10" fillId="0" borderId="55" xfId="2" applyNumberFormat="1" applyFont="1" applyBorder="1" applyAlignment="1" applyProtection="1">
      <alignment horizontal="center" vertical="center"/>
    </xf>
    <xf numFmtId="1" fontId="10" fillId="0" borderId="56" xfId="2" applyNumberFormat="1" applyFont="1" applyBorder="1" applyAlignment="1" applyProtection="1">
      <alignment horizontal="center" vertical="center"/>
    </xf>
    <xf numFmtId="0" fontId="47" fillId="0" borderId="0" xfId="4" applyFont="1" applyBorder="1" applyAlignment="1" applyProtection="1">
      <alignment horizontal="center" wrapText="1"/>
    </xf>
    <xf numFmtId="0" fontId="10" fillId="3" borderId="35" xfId="2" applyFont="1" applyFill="1" applyBorder="1" applyAlignment="1" applyProtection="1">
      <alignment vertical="center" wrapText="1"/>
    </xf>
    <xf numFmtId="0" fontId="10" fillId="3" borderId="36" xfId="2" applyFont="1" applyFill="1" applyBorder="1" applyAlignment="1" applyProtection="1">
      <alignment vertical="center" wrapText="1"/>
    </xf>
    <xf numFmtId="0" fontId="10" fillId="3" borderId="37" xfId="2" applyFont="1" applyFill="1" applyBorder="1" applyAlignment="1" applyProtection="1">
      <alignment vertical="center" wrapText="1"/>
    </xf>
    <xf numFmtId="0" fontId="10" fillId="3" borderId="38" xfId="2" applyFont="1" applyFill="1" applyBorder="1" applyAlignment="1" applyProtection="1">
      <alignment vertical="center" wrapText="1"/>
    </xf>
    <xf numFmtId="0" fontId="10" fillId="3" borderId="39" xfId="2" applyFont="1" applyFill="1" applyBorder="1" applyAlignment="1" applyProtection="1">
      <alignment vertical="center" wrapText="1"/>
    </xf>
    <xf numFmtId="0" fontId="10" fillId="3" borderId="40" xfId="2" applyFont="1" applyFill="1" applyBorder="1" applyAlignment="1" applyProtection="1">
      <alignment vertical="center" wrapText="1"/>
    </xf>
    <xf numFmtId="0" fontId="10" fillId="3" borderId="40" xfId="2" applyFont="1" applyFill="1" applyBorder="1" applyAlignment="1" applyProtection="1">
      <alignment horizontal="center" vertical="center"/>
    </xf>
    <xf numFmtId="0" fontId="10" fillId="3" borderId="36" xfId="2" applyFont="1" applyFill="1" applyBorder="1" applyAlignment="1" applyProtection="1">
      <alignment horizontal="center" vertical="center" wrapText="1"/>
    </xf>
    <xf numFmtId="0" fontId="10" fillId="3" borderId="38" xfId="2" applyFont="1" applyFill="1" applyBorder="1" applyAlignment="1" applyProtection="1">
      <alignment horizontal="center" vertical="center" wrapText="1"/>
    </xf>
    <xf numFmtId="0" fontId="10" fillId="3" borderId="40" xfId="2" applyFont="1" applyFill="1" applyBorder="1" applyAlignment="1" applyProtection="1">
      <alignment horizontal="center" vertical="center" wrapText="1"/>
    </xf>
    <xf numFmtId="0" fontId="10" fillId="3" borderId="36" xfId="2" applyFont="1" applyFill="1" applyBorder="1" applyAlignment="1" applyProtection="1">
      <alignment horizontal="center" vertical="center"/>
      <protection locked="0"/>
    </xf>
    <xf numFmtId="0" fontId="10" fillId="3" borderId="32" xfId="2" applyFont="1" applyFill="1" applyBorder="1" applyAlignment="1" applyProtection="1">
      <alignment horizontal="center" vertical="center"/>
      <protection locked="0"/>
    </xf>
  </cellXfs>
  <cellStyles count="540">
    <cellStyle name="20% - Accent1" xfId="148"/>
    <cellStyle name="20% - Accent1 2" xfId="149"/>
    <cellStyle name="20% - Accent1 2 2" xfId="150"/>
    <cellStyle name="20% - Accent1 3" xfId="151"/>
    <cellStyle name="20% - Accent2" xfId="152"/>
    <cellStyle name="20% - Accent2 2" xfId="153"/>
    <cellStyle name="20% - Accent2 2 2" xfId="154"/>
    <cellStyle name="20% - Accent2 3" xfId="155"/>
    <cellStyle name="20% - Accent3" xfId="156"/>
    <cellStyle name="20% - Accent3 2" xfId="157"/>
    <cellStyle name="20% - Accent3 2 2" xfId="158"/>
    <cellStyle name="20% - Accent3 3" xfId="159"/>
    <cellStyle name="20% - Accent4" xfId="160"/>
    <cellStyle name="20% - Accent4 2" xfId="161"/>
    <cellStyle name="20% - Accent4 2 2" xfId="162"/>
    <cellStyle name="20% - Accent4 3" xfId="163"/>
    <cellStyle name="20% - Accent5" xfId="164"/>
    <cellStyle name="20% - Accent5 2" xfId="165"/>
    <cellStyle name="20% - Accent5 2 2" xfId="166"/>
    <cellStyle name="20% - Accent5 3" xfId="167"/>
    <cellStyle name="20% - Accent6" xfId="168"/>
    <cellStyle name="20% - Accent6 2" xfId="169"/>
    <cellStyle name="20% - Accent6 2 2" xfId="170"/>
    <cellStyle name="20% - Accent6 3" xfId="171"/>
    <cellStyle name="20% - Énfasis1 2" xfId="172"/>
    <cellStyle name="20% - Énfasis1 2 2" xfId="173"/>
    <cellStyle name="20% - Énfasis1 2 2 2" xfId="174"/>
    <cellStyle name="20% - Énfasis1 2 3" xfId="175"/>
    <cellStyle name="20% - Énfasis2 2" xfId="176"/>
    <cellStyle name="20% - Énfasis2 2 2" xfId="177"/>
    <cellStyle name="20% - Énfasis2 2 2 2" xfId="178"/>
    <cellStyle name="20% - Énfasis2 2 3" xfId="179"/>
    <cellStyle name="20% - Énfasis3 2" xfId="180"/>
    <cellStyle name="20% - Énfasis3 2 2" xfId="181"/>
    <cellStyle name="20% - Énfasis3 2 2 2" xfId="182"/>
    <cellStyle name="20% - Énfasis3 2 3" xfId="183"/>
    <cellStyle name="20% - Énfasis4 2" xfId="184"/>
    <cellStyle name="20% - Énfasis4 2 2" xfId="185"/>
    <cellStyle name="20% - Énfasis4 2 2 2" xfId="186"/>
    <cellStyle name="20% - Énfasis4 2 3" xfId="187"/>
    <cellStyle name="20% - Énfasis5 2" xfId="188"/>
    <cellStyle name="20% - Énfasis5 2 2" xfId="189"/>
    <cellStyle name="20% - Énfasis5 2 2 2" xfId="190"/>
    <cellStyle name="20% - Énfasis5 2 3" xfId="191"/>
    <cellStyle name="20% - Énfasis6 2" xfId="192"/>
    <cellStyle name="20% - Énfasis6 2 2" xfId="193"/>
    <cellStyle name="20% - Énfasis6 2 2 2" xfId="194"/>
    <cellStyle name="20% - Énfasis6 2 3" xfId="195"/>
    <cellStyle name="40% - Accent1" xfId="196"/>
    <cellStyle name="40% - Accent1 2" xfId="197"/>
    <cellStyle name="40% - Accent1 2 2" xfId="198"/>
    <cellStyle name="40% - Accent1 3" xfId="199"/>
    <cellStyle name="40% - Accent2" xfId="200"/>
    <cellStyle name="40% - Accent2 2" xfId="201"/>
    <cellStyle name="40% - Accent2 2 2" xfId="202"/>
    <cellStyle name="40% - Accent2 3" xfId="203"/>
    <cellStyle name="40% - Accent3" xfId="204"/>
    <cellStyle name="40% - Accent3 2" xfId="205"/>
    <cellStyle name="40% - Accent3 2 2" xfId="206"/>
    <cellStyle name="40% - Accent3 3" xfId="207"/>
    <cellStyle name="40% - Accent4" xfId="208"/>
    <cellStyle name="40% - Accent4 2" xfId="209"/>
    <cellStyle name="40% - Accent4 2 2" xfId="210"/>
    <cellStyle name="40% - Accent4 3" xfId="211"/>
    <cellStyle name="40% - Accent5" xfId="212"/>
    <cellStyle name="40% - Accent5 2" xfId="213"/>
    <cellStyle name="40% - Accent5 2 2" xfId="214"/>
    <cellStyle name="40% - Accent5 3" xfId="215"/>
    <cellStyle name="40% - Accent6" xfId="216"/>
    <cellStyle name="40% - Accent6 2" xfId="217"/>
    <cellStyle name="40% - Accent6 2 2" xfId="218"/>
    <cellStyle name="40% - Accent6 3" xfId="219"/>
    <cellStyle name="40% - Énfasis1 2" xfId="220"/>
    <cellStyle name="40% - Énfasis1 2 2" xfId="221"/>
    <cellStyle name="40% - Énfasis1 2 2 2" xfId="222"/>
    <cellStyle name="40% - Énfasis1 2 3" xfId="223"/>
    <cellStyle name="40% - Énfasis2 2" xfId="224"/>
    <cellStyle name="40% - Énfasis2 2 2" xfId="225"/>
    <cellStyle name="40% - Énfasis2 2 2 2" xfId="226"/>
    <cellStyle name="40% - Énfasis2 2 3" xfId="227"/>
    <cellStyle name="40% - Énfasis3 2" xfId="228"/>
    <cellStyle name="40% - Énfasis3 2 2" xfId="229"/>
    <cellStyle name="40% - Énfasis3 2 2 2" xfId="230"/>
    <cellStyle name="40% - Énfasis3 2 3" xfId="231"/>
    <cellStyle name="40% - Énfasis4 2" xfId="232"/>
    <cellStyle name="40% - Énfasis4 2 2" xfId="233"/>
    <cellStyle name="40% - Énfasis4 2 2 2" xfId="234"/>
    <cellStyle name="40% - Énfasis4 2 3" xfId="235"/>
    <cellStyle name="40% - Énfasis5 2" xfId="236"/>
    <cellStyle name="40% - Énfasis5 2 2" xfId="237"/>
    <cellStyle name="40% - Énfasis5 2 2 2" xfId="238"/>
    <cellStyle name="40% - Énfasis5 2 3" xfId="239"/>
    <cellStyle name="40% - Énfasis6 2" xfId="240"/>
    <cellStyle name="40% - Énfasis6 2 2" xfId="241"/>
    <cellStyle name="40% - Énfasis6 2 2 2" xfId="242"/>
    <cellStyle name="40% - Énfasis6 2 3" xfId="243"/>
    <cellStyle name="60% - Accent1" xfId="244"/>
    <cellStyle name="60% - Accent1 2" xfId="245"/>
    <cellStyle name="60% - Accent2" xfId="246"/>
    <cellStyle name="60% - Accent2 2" xfId="247"/>
    <cellStyle name="60% - Accent3" xfId="248"/>
    <cellStyle name="60% - Accent3 2" xfId="249"/>
    <cellStyle name="60% - Accent4" xfId="250"/>
    <cellStyle name="60% - Accent4 2" xfId="251"/>
    <cellStyle name="60% - Accent5" xfId="252"/>
    <cellStyle name="60% - Accent5 2" xfId="253"/>
    <cellStyle name="60% - Accent6" xfId="254"/>
    <cellStyle name="60% - Accent6 2" xfId="255"/>
    <cellStyle name="60% - Énfasis1 2" xfId="256"/>
    <cellStyle name="60% - Énfasis1 2 2" xfId="257"/>
    <cellStyle name="60% - Énfasis2 2" xfId="258"/>
    <cellStyle name="60% - Énfasis2 2 2" xfId="259"/>
    <cellStyle name="60% - Énfasis3 2" xfId="260"/>
    <cellStyle name="60% - Énfasis3 2 2" xfId="261"/>
    <cellStyle name="60% - Énfasis4 2" xfId="262"/>
    <cellStyle name="60% - Énfasis4 2 2" xfId="263"/>
    <cellStyle name="60% - Énfasis5 2" xfId="264"/>
    <cellStyle name="60% - Énfasis5 2 2" xfId="265"/>
    <cellStyle name="60% - Énfasis6 2" xfId="266"/>
    <cellStyle name="60% - Énfasis6 2 2" xfId="267"/>
    <cellStyle name="Accent1" xfId="268"/>
    <cellStyle name="Accent1 2" xfId="269"/>
    <cellStyle name="Accent2" xfId="270"/>
    <cellStyle name="Accent2 2" xfId="271"/>
    <cellStyle name="Accent3" xfId="272"/>
    <cellStyle name="Accent3 2" xfId="273"/>
    <cellStyle name="Accent4" xfId="274"/>
    <cellStyle name="Accent4 2" xfId="275"/>
    <cellStyle name="Accent5" xfId="276"/>
    <cellStyle name="Accent5 2" xfId="277"/>
    <cellStyle name="Accent6" xfId="278"/>
    <cellStyle name="Accent6 2" xfId="279"/>
    <cellStyle name="Bad" xfId="280"/>
    <cellStyle name="Bad 2" xfId="281"/>
    <cellStyle name="Buena 2" xfId="282"/>
    <cellStyle name="Buena 2 2" xfId="283"/>
    <cellStyle name="Calculation" xfId="284"/>
    <cellStyle name="Calculation 2" xfId="285"/>
    <cellStyle name="Cálculo 2" xfId="286"/>
    <cellStyle name="Cálculo 2 2" xfId="287"/>
    <cellStyle name="Celda de comprobación 2" xfId="288"/>
    <cellStyle name="Celda de comprobación 2 2" xfId="289"/>
    <cellStyle name="Celda vinculada 2" xfId="290"/>
    <cellStyle name="Celda vinculada 2 2" xfId="291"/>
    <cellStyle name="Check Cell" xfId="292"/>
    <cellStyle name="Check Cell 2" xfId="293"/>
    <cellStyle name="CIENTOS" xfId="294"/>
    <cellStyle name="CIENTOS 2D" xfId="295"/>
    <cellStyle name="CIENTOS 3D" xfId="296"/>
    <cellStyle name="CIENTOS 4D" xfId="297"/>
    <cellStyle name="CIENTOS_Acta 01 Sep15 a Oct 31_07 Rogelio" xfId="298"/>
    <cellStyle name="Comma" xfId="299"/>
    <cellStyle name="Comma [0]" xfId="300"/>
    <cellStyle name="Comma0" xfId="301"/>
    <cellStyle name="Comma0 - Modelo5" xfId="302"/>
    <cellStyle name="Comma1 - Modelo1" xfId="303"/>
    <cellStyle name="Curren - Modelo2" xfId="304"/>
    <cellStyle name="Curren - Modelo6" xfId="305"/>
    <cellStyle name="Currency" xfId="306"/>
    <cellStyle name="Currency [0]" xfId="307"/>
    <cellStyle name="Currency0" xfId="308"/>
    <cellStyle name="Date" xfId="309"/>
    <cellStyle name="Date - Modelo4" xfId="310"/>
    <cellStyle name="Encabezado 4 2" xfId="311"/>
    <cellStyle name="Encabezado 4 2 2" xfId="312"/>
    <cellStyle name="Énfasis1 2" xfId="313"/>
    <cellStyle name="Énfasis1 2 2" xfId="314"/>
    <cellStyle name="Énfasis2 2" xfId="315"/>
    <cellStyle name="Énfasis2 2 2" xfId="316"/>
    <cellStyle name="Énfasis3 2" xfId="317"/>
    <cellStyle name="Énfasis3 2 2" xfId="318"/>
    <cellStyle name="Énfasis4 2" xfId="319"/>
    <cellStyle name="Énfasis4 2 2" xfId="320"/>
    <cellStyle name="Énfasis5 2" xfId="321"/>
    <cellStyle name="Énfasis5 2 2" xfId="322"/>
    <cellStyle name="Énfasis6 2" xfId="323"/>
    <cellStyle name="Énfasis6 2 2" xfId="324"/>
    <cellStyle name="Entrada 2" xfId="325"/>
    <cellStyle name="Entrada 2 2" xfId="326"/>
    <cellStyle name="Estilo 1" xfId="327"/>
    <cellStyle name="Estilo 2" xfId="328"/>
    <cellStyle name="Estilo 3" xfId="329"/>
    <cellStyle name="Euro" xfId="5"/>
    <cellStyle name="Euro 2" xfId="330"/>
    <cellStyle name="Euro 2 2" xfId="331"/>
    <cellStyle name="Euro 3" xfId="332"/>
    <cellStyle name="Euro 4" xfId="333"/>
    <cellStyle name="Euro 5" xfId="334"/>
    <cellStyle name="Euro_ACTAS DE OBRA CONTRATO" xfId="335"/>
    <cellStyle name="Explanatory Text" xfId="336"/>
    <cellStyle name="Explanatory Text 2" xfId="337"/>
    <cellStyle name="F2" xfId="338"/>
    <cellStyle name="F3" xfId="339"/>
    <cellStyle name="F4" xfId="340"/>
    <cellStyle name="F5" xfId="341"/>
    <cellStyle name="F6" xfId="342"/>
    <cellStyle name="F7" xfId="343"/>
    <cellStyle name="F8" xfId="344"/>
    <cellStyle name="Fixed" xfId="345"/>
    <cellStyle name="Good" xfId="346"/>
    <cellStyle name="Good 2" xfId="347"/>
    <cellStyle name="Heading 1" xfId="348"/>
    <cellStyle name="Heading 1 2" xfId="349"/>
    <cellStyle name="Heading 1 3" xfId="350"/>
    <cellStyle name="Heading 2" xfId="351"/>
    <cellStyle name="Heading 2 2" xfId="352"/>
    <cellStyle name="Heading 2 3" xfId="353"/>
    <cellStyle name="Heading 3" xfId="354"/>
    <cellStyle name="Heading 3 2" xfId="355"/>
    <cellStyle name="Heading 4" xfId="356"/>
    <cellStyle name="Heading 4 2" xfId="357"/>
    <cellStyle name="Heading1" xfId="358"/>
    <cellStyle name="Heading2" xfId="359"/>
    <cellStyle name="Hipervínculo 2" xfId="6"/>
    <cellStyle name="Hipervínculo 2 2" xfId="7"/>
    <cellStyle name="Hipervínculo 2 3" xfId="8"/>
    <cellStyle name="Hipervínculo 2 4" xfId="9"/>
    <cellStyle name="Hipervínculo 3" xfId="10"/>
    <cellStyle name="Hipervínculo 3 2" xfId="11"/>
    <cellStyle name="Hipervínculo 4" xfId="12"/>
    <cellStyle name="Hipervínculo 4 2" xfId="13"/>
    <cellStyle name="Hipervínculo 4 3" xfId="14"/>
    <cellStyle name="Hipervínculo 5" xfId="15"/>
    <cellStyle name="Hipervínculo 5 2" xfId="16"/>
    <cellStyle name="Hipervínculo 6" xfId="17"/>
    <cellStyle name="Hipervínculo 6 2" xfId="18"/>
    <cellStyle name="Hipervínculo 7" xfId="19"/>
    <cellStyle name="Incorrecto 2" xfId="360"/>
    <cellStyle name="Incorrecto 2 2" xfId="361"/>
    <cellStyle name="Input" xfId="362"/>
    <cellStyle name="Input 2" xfId="363"/>
    <cellStyle name="Linked Cell" xfId="364"/>
    <cellStyle name="Linked Cell 2" xfId="365"/>
    <cellStyle name="MILE DE MILLONES" xfId="366"/>
    <cellStyle name="MILES" xfId="367"/>
    <cellStyle name="Millares [0] 2" xfId="368"/>
    <cellStyle name="Millares [0] 2 2" xfId="369"/>
    <cellStyle name="Millares [0] 2 2 2" xfId="370"/>
    <cellStyle name="Millares [0] 2 2 2 2" xfId="371"/>
    <cellStyle name="Millares [0] 2 3" xfId="372"/>
    <cellStyle name="Millares [0] 2 3 2" xfId="373"/>
    <cellStyle name="Millares [0] 2 3 2 2" xfId="374"/>
    <cellStyle name="Millares [0] 2 4" xfId="375"/>
    <cellStyle name="Millares [0] 2 4 2" xfId="376"/>
    <cellStyle name="Millares [0] 2 4 2 2" xfId="377"/>
    <cellStyle name="Millares [0] 2 5" xfId="378"/>
    <cellStyle name="Millares [0] 2 5 2" xfId="379"/>
    <cellStyle name="Millares [0] 2 5 2 2" xfId="380"/>
    <cellStyle name="Millares [0] 2 6" xfId="381"/>
    <cellStyle name="Millares [0] 2 6 2" xfId="382"/>
    <cellStyle name="Millares 10" xfId="383"/>
    <cellStyle name="Millares 11" xfId="384"/>
    <cellStyle name="Millares 12" xfId="385"/>
    <cellStyle name="Millares 13" xfId="386"/>
    <cellStyle name="Millares 14" xfId="387"/>
    <cellStyle name="Millares 15" xfId="388"/>
    <cellStyle name="Millares 2" xfId="389"/>
    <cellStyle name="Millares 2 2" xfId="390"/>
    <cellStyle name="Millares 2 2 2" xfId="391"/>
    <cellStyle name="Millares 2 2 2 2" xfId="392"/>
    <cellStyle name="Millares 2 2 3" xfId="393"/>
    <cellStyle name="Millares 3" xfId="394"/>
    <cellStyle name="Millares 3 2" xfId="395"/>
    <cellStyle name="Millares 3 2 2" xfId="396"/>
    <cellStyle name="Millares 3 2 2 2" xfId="397"/>
    <cellStyle name="Millares 4" xfId="398"/>
    <cellStyle name="Millares 5" xfId="399"/>
    <cellStyle name="Millares 6" xfId="400"/>
    <cellStyle name="Millares 7" xfId="401"/>
    <cellStyle name="Millares 8" xfId="402"/>
    <cellStyle name="Millares 9" xfId="403"/>
    <cellStyle name="MILLONES" xfId="404"/>
    <cellStyle name="Moneda 10" xfId="405"/>
    <cellStyle name="Moneda 11" xfId="406"/>
    <cellStyle name="Moneda 12" xfId="407"/>
    <cellStyle name="Moneda 13" xfId="408"/>
    <cellStyle name="Moneda 2" xfId="409"/>
    <cellStyle name="Moneda 3" xfId="410"/>
    <cellStyle name="Moneda 4" xfId="411"/>
    <cellStyle name="Moneda 5" xfId="412"/>
    <cellStyle name="Moneda 6" xfId="413"/>
    <cellStyle name="Moneda 7" xfId="414"/>
    <cellStyle name="Moneda 8" xfId="415"/>
    <cellStyle name="Moneda 9" xfId="416"/>
    <cellStyle name="Monetario0" xfId="417"/>
    <cellStyle name="Neutral 2" xfId="418"/>
    <cellStyle name="Neutral 2 2" xfId="419"/>
    <cellStyle name="Nïrmal_PROINVER" xfId="420"/>
    <cellStyle name="No. punto" xfId="421"/>
    <cellStyle name="Normal" xfId="0" builtinId="0"/>
    <cellStyle name="Normal 10" xfId="20"/>
    <cellStyle name="Normal 10 2" xfId="21"/>
    <cellStyle name="Normal 10 2 2" xfId="422"/>
    <cellStyle name="Normal 10 3" xfId="423"/>
    <cellStyle name="Normal 10 4" xfId="424"/>
    <cellStyle name="Normal 11" xfId="22"/>
    <cellStyle name="Normal 11 2" xfId="146"/>
    <cellStyle name="Normal 12" xfId="425"/>
    <cellStyle name="Normal 12 2" xfId="426"/>
    <cellStyle name="Normal 12 2 2" xfId="427"/>
    <cellStyle name="Normal 12 3" xfId="428"/>
    <cellStyle name="Normal 13" xfId="429"/>
    <cellStyle name="Normal 2" xfId="4"/>
    <cellStyle name="Normal 2 10" xfId="23"/>
    <cellStyle name="Normal 2 10 2" xfId="147"/>
    <cellStyle name="Normal 2 2" xfId="24"/>
    <cellStyle name="Normal 2 2 2" xfId="25"/>
    <cellStyle name="Normal 2 2 2 2" xfId="26"/>
    <cellStyle name="Normal 2 2 2 2 2" xfId="430"/>
    <cellStyle name="Normal 2 2 2 2 3" xfId="431"/>
    <cellStyle name="Normal 2 2 2 3" xfId="27"/>
    <cellStyle name="Normal 2 2 2 3 2" xfId="432"/>
    <cellStyle name="Normal 2 2 2 3 3" xfId="433"/>
    <cellStyle name="Normal 2 2 2 4" xfId="28"/>
    <cellStyle name="Normal 2 2 2 4 2" xfId="29"/>
    <cellStyle name="Normal 2 2 2 5" xfId="30"/>
    <cellStyle name="Normal 2 2 2 5 2" xfId="31"/>
    <cellStyle name="Normal 2 2 2 6" xfId="32"/>
    <cellStyle name="Normal 2 2 3" xfId="33"/>
    <cellStyle name="Normal 2 2 3 2" xfId="34"/>
    <cellStyle name="Normal 2 2 3 3" xfId="434"/>
    <cellStyle name="Normal 2 2 3 3 2" xfId="435"/>
    <cellStyle name="Normal 2 2 4" xfId="35"/>
    <cellStyle name="Normal 2 2 4 2" xfId="36"/>
    <cellStyle name="Normal 2 2 4 2 2" xfId="37"/>
    <cellStyle name="Normal 2 2 4 3" xfId="436"/>
    <cellStyle name="Normal 2 2 4 3 2" xfId="437"/>
    <cellStyle name="Normal 2 2 5" xfId="38"/>
    <cellStyle name="Normal 2 2 5 2" xfId="438"/>
    <cellStyle name="Normal 2 2 6" xfId="439"/>
    <cellStyle name="Normal 2 3" xfId="39"/>
    <cellStyle name="Normal 2 3 10" xfId="40"/>
    <cellStyle name="Normal 2 3 10 2" xfId="41"/>
    <cellStyle name="Normal 2 3 10 2 2" xfId="42"/>
    <cellStyle name="Normal 2 3 11" xfId="43"/>
    <cellStyle name="Normal 2 3 12" xfId="44"/>
    <cellStyle name="Normal 2 3 13" xfId="45"/>
    <cellStyle name="Normal 2 3 14" xfId="46"/>
    <cellStyle name="Normal 2 3 15" xfId="47"/>
    <cellStyle name="Normal 2 3 16" xfId="48"/>
    <cellStyle name="Normal 2 3 17" xfId="49"/>
    <cellStyle name="Normal 2 3 17 2" xfId="50"/>
    <cellStyle name="Normal 2 3 17 3" xfId="51"/>
    <cellStyle name="Normal 2 3 18" xfId="52"/>
    <cellStyle name="Normal 2 3 2" xfId="53"/>
    <cellStyle name="Normal 2 3 3" xfId="3"/>
    <cellStyle name="Normal 2 3 3 2" xfId="54"/>
    <cellStyle name="Normal 2 3 4" xfId="55"/>
    <cellStyle name="Normal 2 3 5" xfId="56"/>
    <cellStyle name="Normal 2 3 5 2" xfId="57"/>
    <cellStyle name="Normal 2 3 5 2 2" xfId="58"/>
    <cellStyle name="Normal 2 3 5 2 2 2" xfId="59"/>
    <cellStyle name="Normal 2 3 5 3" xfId="60"/>
    <cellStyle name="Normal 2 3 5 4" xfId="61"/>
    <cellStyle name="Normal 2 3 5 5" xfId="62"/>
    <cellStyle name="Normal 2 3 5 6" xfId="63"/>
    <cellStyle name="Normal 2 3 5 7" xfId="64"/>
    <cellStyle name="Normal 2 3 5 7 2" xfId="65"/>
    <cellStyle name="Normal 2 3 5 7 2 2" xfId="66"/>
    <cellStyle name="Normal 2 3 5 7 2 2 2" xfId="67"/>
    <cellStyle name="Normal 2 3 5 7 2 2 3" xfId="68"/>
    <cellStyle name="Normal 2 3 5 7 3" xfId="69"/>
    <cellStyle name="Normal 2 3 5 7 4" xfId="70"/>
    <cellStyle name="Normal 2 3 5 7 5" xfId="71"/>
    <cellStyle name="Normal 2 3 5 7 6" xfId="72"/>
    <cellStyle name="Normal 2 3 5 7 7" xfId="73"/>
    <cellStyle name="Normal 2 3 5 7 8" xfId="74"/>
    <cellStyle name="Normal 2 3 5 7 8 2" xfId="75"/>
    <cellStyle name="Normal 2 3 5 7 8 3" xfId="76"/>
    <cellStyle name="Normal 2 3 5 7 8 4" xfId="77"/>
    <cellStyle name="Normal 2 3 5 7 8 4 2" xfId="78"/>
    <cellStyle name="Normal 2 3 5 7 8 4 3" xfId="79"/>
    <cellStyle name="Normal 2 3 5 7 8 4 3 2" xfId="80"/>
    <cellStyle name="Normal 2 3 5 7 8 4 3 3" xfId="81"/>
    <cellStyle name="Normal 2 3 5 7 8 4 3 3 2" xfId="82"/>
    <cellStyle name="Normal 2 3 5 7 8 4 4" xfId="83"/>
    <cellStyle name="Normal 2 3 6" xfId="84"/>
    <cellStyle name="Normal 2 3 7" xfId="85"/>
    <cellStyle name="Normal 2 3 8" xfId="86"/>
    <cellStyle name="Normal 2 3 9" xfId="87"/>
    <cellStyle name="Normal 2 4" xfId="2"/>
    <cellStyle name="Normal 2 4 2" xfId="88"/>
    <cellStyle name="Normal 2 4 3" xfId="89"/>
    <cellStyle name="Normal 2 4 4" xfId="90"/>
    <cellStyle name="Normal 2 5" xfId="1"/>
    <cellStyle name="Normal 2 5 2" xfId="91"/>
    <cellStyle name="Normal 2 5 2 2" xfId="92"/>
    <cellStyle name="Normal 2 6" xfId="93"/>
    <cellStyle name="Normal 2 6 2" xfId="94"/>
    <cellStyle name="Normal 2 6 2 2" xfId="95"/>
    <cellStyle name="Normal 2 6 3" xfId="96"/>
    <cellStyle name="Normal 2 6 3 2" xfId="97"/>
    <cellStyle name="Normal 2 6 3 2 2" xfId="98"/>
    <cellStyle name="Normal 2 6 3 2 3" xfId="99"/>
    <cellStyle name="Normal 2 6 3 2 3 2" xfId="100"/>
    <cellStyle name="Normal 2 6 3 2 3 2 2" xfId="101"/>
    <cellStyle name="Normal 2 6 3 2 4" xfId="102"/>
    <cellStyle name="Normal 2 6 3 2 4 2" xfId="103"/>
    <cellStyle name="Normal 2 6 4" xfId="104"/>
    <cellStyle name="Normal 2 6 5" xfId="105"/>
    <cellStyle name="Normal 2 6 5 2" xfId="106"/>
    <cellStyle name="Normal 2 6 6" xfId="107"/>
    <cellStyle name="Normal 2 6 7" xfId="108"/>
    <cellStyle name="Normal 2 6 7 2" xfId="109"/>
    <cellStyle name="Normal 2 6 7 3" xfId="110"/>
    <cellStyle name="Normal 2 6 8" xfId="111"/>
    <cellStyle name="Normal 2 6 8 2" xfId="112"/>
    <cellStyle name="Normal 2 6 8 2 2" xfId="113"/>
    <cellStyle name="Normal 2 6 8 2 3" xfId="114"/>
    <cellStyle name="Normal 2 6 8 2 4" xfId="115"/>
    <cellStyle name="Normal 2 6 8 3" xfId="116"/>
    <cellStyle name="Normal 2 7" xfId="117"/>
    <cellStyle name="Normal 2 7 2" xfId="118"/>
    <cellStyle name="Normal 2 7 3" xfId="119"/>
    <cellStyle name="Normal 2 7 4" xfId="120"/>
    <cellStyle name="Normal 2 8" xfId="121"/>
    <cellStyle name="Normal 2 8 2" xfId="440"/>
    <cellStyle name="Normal 2 8 2 2" xfId="441"/>
    <cellStyle name="Normal 2 8 3" xfId="442"/>
    <cellStyle name="Normal 2 9" xfId="122"/>
    <cellStyle name="Normal 2 9 2" xfId="443"/>
    <cellStyle name="Normal 2 9 2 2" xfId="444"/>
    <cellStyle name="Normal 2 9 3" xfId="445"/>
    <cellStyle name="Normal 2_138-09" xfId="446"/>
    <cellStyle name="Normal 3" xfId="123"/>
    <cellStyle name="Normal 3 2" xfId="124"/>
    <cellStyle name="Normal 3 3" xfId="125"/>
    <cellStyle name="Normal 3 3 2" xfId="447"/>
    <cellStyle name="Normal 3 3 2 2" xfId="448"/>
    <cellStyle name="Normal 3 3 3" xfId="449"/>
    <cellStyle name="Normal 3 4" xfId="450"/>
    <cellStyle name="Normal 3 5" xfId="451"/>
    <cellStyle name="Normal 3 5 2" xfId="452"/>
    <cellStyle name="Normal 3 6" xfId="453"/>
    <cellStyle name="Normal 3_003-10" xfId="454"/>
    <cellStyle name="Normal 4" xfId="126"/>
    <cellStyle name="Normal 4 2" xfId="127"/>
    <cellStyle name="Normal 4 2 2" xfId="455"/>
    <cellStyle name="Normal 4 3" xfId="456"/>
    <cellStyle name="Normal 4 4" xfId="457"/>
    <cellStyle name="Normal 5" xfId="128"/>
    <cellStyle name="Normal 5 2" xfId="458"/>
    <cellStyle name="Normal 5 3" xfId="459"/>
    <cellStyle name="Normal 5 4" xfId="460"/>
    <cellStyle name="Normal 5 5" xfId="461"/>
    <cellStyle name="Normal 5 6" xfId="462"/>
    <cellStyle name="Normal 6" xfId="129"/>
    <cellStyle name="Normal 6 2" xfId="130"/>
    <cellStyle name="Normal 6 2 2" xfId="131"/>
    <cellStyle name="Normal 6 2 2 2" xfId="463"/>
    <cellStyle name="Normal 6 2 3" xfId="464"/>
    <cellStyle name="Normal 6 3" xfId="132"/>
    <cellStyle name="Normal 6 3 2" xfId="465"/>
    <cellStyle name="Normal 6 3 2 2" xfId="466"/>
    <cellStyle name="Normal 6 3 3" xfId="467"/>
    <cellStyle name="Normal 6 4" xfId="468"/>
    <cellStyle name="Normal 6 4 2" xfId="469"/>
    <cellStyle name="Normal 6 4 2 2" xfId="470"/>
    <cellStyle name="Normal 6 4 3" xfId="471"/>
    <cellStyle name="Normal 7" xfId="133"/>
    <cellStyle name="Normal 7 2" xfId="472"/>
    <cellStyle name="Normal 7 2 2" xfId="473"/>
    <cellStyle name="Normal 7 3" xfId="474"/>
    <cellStyle name="Normal 8" xfId="134"/>
    <cellStyle name="Normal 8 2" xfId="135"/>
    <cellStyle name="Normal 8 2 2" xfId="475"/>
    <cellStyle name="Normal 8 3" xfId="136"/>
    <cellStyle name="Normal 8 4" xfId="137"/>
    <cellStyle name="Normal 8 4 2" xfId="138"/>
    <cellStyle name="Normal 8 5" xfId="139"/>
    <cellStyle name="Normal 8 6" xfId="140"/>
    <cellStyle name="Normal 9" xfId="141"/>
    <cellStyle name="Normal 9 2" xfId="476"/>
    <cellStyle name="Normal 9 2 2" xfId="477"/>
    <cellStyle name="Normal 9 3" xfId="478"/>
    <cellStyle name="Normal_EXTRACCION" xfId="539"/>
    <cellStyle name="Normal_PLANTILLAS 2" xfId="538"/>
    <cellStyle name="Notas 2" xfId="479"/>
    <cellStyle name="Notas 2 2" xfId="480"/>
    <cellStyle name="Note" xfId="481"/>
    <cellStyle name="Output" xfId="482"/>
    <cellStyle name="Output 2" xfId="483"/>
    <cellStyle name="Percen - Modelo3" xfId="484"/>
    <cellStyle name="Percent" xfId="485"/>
    <cellStyle name="Porcentaje 2" xfId="486"/>
    <cellStyle name="Porcentaje 3" xfId="487"/>
    <cellStyle name="Porcentaje 4" xfId="488"/>
    <cellStyle name="Porcentaje 4 2" xfId="489"/>
    <cellStyle name="Porcentaje 4 2 2" xfId="490"/>
    <cellStyle name="Porcentaje 4 3" xfId="491"/>
    <cellStyle name="Porcentaje 5" xfId="492"/>
    <cellStyle name="Porcentaje 5 2" xfId="493"/>
    <cellStyle name="Porcentaje 6" xfId="494"/>
    <cellStyle name="Porcentaje 7" xfId="495"/>
    <cellStyle name="Porcentual 2" xfId="142"/>
    <cellStyle name="Porcentual 2 2" xfId="496"/>
    <cellStyle name="Porcentual 2 2 2" xfId="497"/>
    <cellStyle name="Porcentual 2 2 3" xfId="498"/>
    <cellStyle name="Porcentual 2 2 4" xfId="499"/>
    <cellStyle name="Porcentual 2 2 5" xfId="500"/>
    <cellStyle name="Porcentual 2 2 5 2" xfId="501"/>
    <cellStyle name="Porcentual 2 2 6" xfId="502"/>
    <cellStyle name="Porcentual 2 3" xfId="503"/>
    <cellStyle name="Porcentual 2 4" xfId="504"/>
    <cellStyle name="Porcentual 2 5" xfId="505"/>
    <cellStyle name="Porcentual 2 6" xfId="506"/>
    <cellStyle name="Porcentual 2 7" xfId="507"/>
    <cellStyle name="Porcentual 2 8" xfId="508"/>
    <cellStyle name="Porcentual 2 8 2" xfId="509"/>
    <cellStyle name="Porcentual 2 8 2 2" xfId="510"/>
    <cellStyle name="Porcentual 2 8 3" xfId="511"/>
    <cellStyle name="Porcentual 2 9" xfId="512"/>
    <cellStyle name="Porcentual 2 9 2" xfId="513"/>
    <cellStyle name="Porcentual 2 9 2 2" xfId="514"/>
    <cellStyle name="Porcentual 2 9 3" xfId="515"/>
    <cellStyle name="Porcentual 3" xfId="143"/>
    <cellStyle name="Porcentual 3 2" xfId="144"/>
    <cellStyle name="Porcentual 3 2 2" xfId="516"/>
    <cellStyle name="Porcentual 3 3" xfId="517"/>
    <cellStyle name="Porcentual 4" xfId="145"/>
    <cellStyle name="resaltado" xfId="518"/>
    <cellStyle name="Salida 2" xfId="519"/>
    <cellStyle name="Salida 2 2" xfId="520"/>
    <cellStyle name="Texto de advertencia 2" xfId="521"/>
    <cellStyle name="Texto de advertencia 2 2" xfId="522"/>
    <cellStyle name="Texto explicativo 2" xfId="523"/>
    <cellStyle name="Texto explicativo 2 2" xfId="524"/>
    <cellStyle name="Title" xfId="525"/>
    <cellStyle name="Title 2" xfId="526"/>
    <cellStyle name="Título 1 2" xfId="527"/>
    <cellStyle name="Título 1 2 2" xfId="528"/>
    <cellStyle name="Título 2 2" xfId="529"/>
    <cellStyle name="Título 2 2 2" xfId="530"/>
    <cellStyle name="Título 3 2" xfId="531"/>
    <cellStyle name="Título 3 2 2" xfId="532"/>
    <cellStyle name="Título 4" xfId="533"/>
    <cellStyle name="Título 4 2" xfId="534"/>
    <cellStyle name="Total 2" xfId="535"/>
    <cellStyle name="Warning Text" xfId="536"/>
    <cellStyle name="Warning Text 2" xfId="537"/>
  </cellStyles>
  <dxfs count="1"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105682</xdr:colOff>
      <xdr:row>0</xdr:row>
      <xdr:rowOff>147864</xdr:rowOff>
    </xdr:from>
    <xdr:to>
      <xdr:col>3</xdr:col>
      <xdr:colOff>105682</xdr:colOff>
      <xdr:row>4</xdr:row>
      <xdr:rowOff>105864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F8B308F9-B209-477F-B3C1-5DCCE8504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" y="147864"/>
          <a:ext cx="714375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39</xdr:row>
          <xdr:rowOff>152400</xdr:rowOff>
        </xdr:from>
        <xdr:to>
          <xdr:col>9</xdr:col>
          <xdr:colOff>28575</xdr:colOff>
          <xdr:row>41</xdr:row>
          <xdr:rowOff>171449</xdr:rowOff>
        </xdr:to>
        <xdr:pic>
          <xdr:nvPicPr>
            <xdr:cNvPr id="3" name="Picture 3">
              <a:extLst>
                <a:ext uri="{FF2B5EF4-FFF2-40B4-BE49-F238E27FC236}">
                  <a16:creationId xmlns:a16="http://schemas.microsoft.com/office/drawing/2014/main" id="{96F6153E-09DF-4846-B5FC-09D65875B393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revisofirmas5" spid="_x0000_s2154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r="4916" b="11321"/>
            <a:stretch>
              <a:fillRect/>
            </a:stretch>
          </xdr:blipFill>
          <xdr:spPr bwMode="auto">
            <a:xfrm>
              <a:off x="857250" y="7581900"/>
              <a:ext cx="1314450" cy="400049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110204</xdr:colOff>
          <xdr:row>40</xdr:row>
          <xdr:rowOff>19049</xdr:rowOff>
        </xdr:from>
        <xdr:to>
          <xdr:col>21</xdr:col>
          <xdr:colOff>234029</xdr:colOff>
          <xdr:row>41</xdr:row>
          <xdr:rowOff>161924</xdr:rowOff>
        </xdr:to>
        <xdr:pic>
          <xdr:nvPicPr>
            <xdr:cNvPr id="4" name="Picture 4">
              <a:extLst>
                <a:ext uri="{FF2B5EF4-FFF2-40B4-BE49-F238E27FC236}">
                  <a16:creationId xmlns:a16="http://schemas.microsoft.com/office/drawing/2014/main" id="{3B40CE03-89A5-43D4-9AE2-9480BA7C987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Aprobofirmas5" spid="_x0000_s2155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t="4524" r="2796" b="24377"/>
            <a:stretch>
              <a:fillRect/>
            </a:stretch>
          </xdr:blipFill>
          <xdr:spPr bwMode="auto">
            <a:xfrm>
              <a:off x="3920204" y="7639049"/>
              <a:ext cx="1314450" cy="333375"/>
            </a:xfrm>
            <a:prstGeom prst="rect">
              <a:avLst/>
            </a:prstGeom>
            <a:noFill/>
            <a:ln>
              <a:solidFill>
                <a:schemeClr val="bg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31</xdr:col>
      <xdr:colOff>95250</xdr:colOff>
      <xdr:row>22</xdr:row>
      <xdr:rowOff>47625</xdr:rowOff>
    </xdr:from>
    <xdr:to>
      <xdr:col>31</xdr:col>
      <xdr:colOff>1257300</xdr:colOff>
      <xdr:row>24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03FD31-1D1D-46E3-A953-F144E6434BA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3667125"/>
          <a:ext cx="1162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66675</xdr:colOff>
      <xdr:row>13</xdr:row>
      <xdr:rowOff>133350</xdr:rowOff>
    </xdr:from>
    <xdr:ext cx="1190626" cy="342900"/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18172"/>
        <a:stretch/>
      </xdr:blipFill>
      <xdr:spPr>
        <a:xfrm>
          <a:off x="12620625" y="2038350"/>
          <a:ext cx="1190626" cy="342900"/>
        </a:xfrm>
        <a:prstGeom prst="rect">
          <a:avLst/>
        </a:prstGeom>
      </xdr:spPr>
    </xdr:pic>
    <xdr:clientData/>
  </xdr:oneCellAnchor>
  <xdr:twoCellAnchor editAs="oneCell">
    <xdr:from>
      <xdr:col>31</xdr:col>
      <xdr:colOff>228601</xdr:colOff>
      <xdr:row>16</xdr:row>
      <xdr:rowOff>66675</xdr:rowOff>
    </xdr:from>
    <xdr:to>
      <xdr:col>31</xdr:col>
      <xdr:colOff>1200151</xdr:colOff>
      <xdr:row>18</xdr:row>
      <xdr:rowOff>62245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F248C92-AB40-41EA-BFC8-BFE1CA64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82551" y="2543175"/>
          <a:ext cx="971550" cy="376570"/>
        </a:xfrm>
        <a:prstGeom prst="rect">
          <a:avLst/>
        </a:prstGeom>
        <a:noFill/>
      </xdr:spPr>
    </xdr:pic>
    <xdr:clientData/>
  </xdr:twoCellAnchor>
  <xdr:oneCellAnchor>
    <xdr:from>
      <xdr:col>31</xdr:col>
      <xdr:colOff>85725</xdr:colOff>
      <xdr:row>25</xdr:row>
      <xdr:rowOff>104775</xdr:rowOff>
    </xdr:from>
    <xdr:ext cx="1162050" cy="394174"/>
    <xdr:pic>
      <xdr:nvPicPr>
        <xdr:cNvPr id="9" name="Imagen 8">
          <a:extLst>
            <a:ext uri="{FF2B5EF4-FFF2-40B4-BE49-F238E27FC236}">
              <a16:creationId xmlns:a16="http://schemas.microsoft.com/office/drawing/2014/main" id="{8A883A2C-536E-4314-BCC3-A84DFD1D4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639675" y="4295775"/>
          <a:ext cx="1162050" cy="394174"/>
        </a:xfrm>
        <a:prstGeom prst="rect">
          <a:avLst/>
        </a:prstGeom>
      </xdr:spPr>
    </xdr:pic>
    <xdr:clientData/>
  </xdr:oneCellAnchor>
  <xdr:oneCellAnchor>
    <xdr:from>
      <xdr:col>31</xdr:col>
      <xdr:colOff>228601</xdr:colOff>
      <xdr:row>28</xdr:row>
      <xdr:rowOff>66675</xdr:rowOff>
    </xdr:from>
    <xdr:ext cx="971550" cy="376570"/>
    <xdr:pic>
      <xdr:nvPicPr>
        <xdr:cNvPr id="10" name="Picture 2">
          <a:extLst>
            <a:ext uri="{FF2B5EF4-FFF2-40B4-BE49-F238E27FC236}">
              <a16:creationId xmlns:a16="http://schemas.microsoft.com/office/drawing/2014/main" id="{5F248C92-AB40-41EA-BFC8-BFE1CA64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82551" y="4829175"/>
          <a:ext cx="971550" cy="376570"/>
        </a:xfrm>
        <a:prstGeom prst="rect">
          <a:avLst/>
        </a:prstGeom>
        <a:noFill/>
      </xdr:spPr>
    </xdr:pic>
    <xdr:clientData/>
  </xdr:oneCellAnchor>
  <xdr:twoCellAnchor editAs="oneCell">
    <xdr:from>
      <xdr:col>31</xdr:col>
      <xdr:colOff>200026</xdr:colOff>
      <xdr:row>10</xdr:row>
      <xdr:rowOff>47625</xdr:rowOff>
    </xdr:from>
    <xdr:to>
      <xdr:col>31</xdr:col>
      <xdr:colOff>1114426</xdr:colOff>
      <xdr:row>12</xdr:row>
      <xdr:rowOff>95251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8574" b="14262"/>
        <a:stretch/>
      </xdr:blipFill>
      <xdr:spPr>
        <a:xfrm>
          <a:off x="12753976" y="1952625"/>
          <a:ext cx="914400" cy="428626"/>
        </a:xfrm>
        <a:prstGeom prst="rect">
          <a:avLst/>
        </a:prstGeom>
      </xdr:spPr>
    </xdr:pic>
    <xdr:clientData/>
  </xdr:twoCellAnchor>
  <xdr:twoCellAnchor editAs="oneCell">
    <xdr:from>
      <xdr:col>31</xdr:col>
      <xdr:colOff>314325</xdr:colOff>
      <xdr:row>7</xdr:row>
      <xdr:rowOff>85724</xdr:rowOff>
    </xdr:from>
    <xdr:to>
      <xdr:col>31</xdr:col>
      <xdr:colOff>1062958</xdr:colOff>
      <xdr:row>9</xdr:row>
      <xdr:rowOff>152399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868275" y="1419224"/>
          <a:ext cx="748633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2</xdr:col>
      <xdr:colOff>253275</xdr:colOff>
      <xdr:row>3</xdr:row>
      <xdr:rowOff>185042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720000" cy="71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Clasificacion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5.%20Cemento%20Asfaltico/GLAB-FM-083%20V4%20Formato%20Inf.%20Car%20cemento%20modificad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V-11\Users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Formatos/1.%20Formatos%20de%20informe/2.%20Apiques/Apiqu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 refreshError="1">
        <row r="57">
          <cell r="C57" t="str">
            <v>--</v>
          </cell>
          <cell r="G57" t="str">
            <v>--</v>
          </cell>
          <cell r="L57" t="str">
            <v>--</v>
          </cell>
        </row>
      </sheetData>
      <sheetData sheetId="4" refreshError="1">
        <row r="29">
          <cell r="G29" t="str">
            <v>--</v>
          </cell>
        </row>
      </sheetData>
      <sheetData sheetId="5" refreshError="1"/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 xml:space="preserve">MOLINA JOSE 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CION M1"/>
    </sheetNames>
    <sheetDataSet>
      <sheetData sheetId="0">
        <row r="18">
          <cell r="C18">
            <v>50</v>
          </cell>
        </row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Base Muestras"/>
      <sheetName val="#REF"/>
      <sheetName val="clasifica.xls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 SOLIDO "/>
      <sheetName val="CA 60-70"/>
      <sheetName val="CA 80-100"/>
      <sheetName val="CA GCR"/>
      <sheetName val="1. Encabezado"/>
      <sheetName val="ASFALTO MODIFICADO "/>
      <sheetName val="firmas "/>
      <sheetName val="SELLO DE FISURAS"/>
    </sheetNames>
    <sheetDataSet>
      <sheetData sheetId="0"/>
      <sheetData sheetId="1">
        <row r="32">
          <cell r="C32" t="e">
            <v>#REF!</v>
          </cell>
        </row>
      </sheetData>
      <sheetData sheetId="2">
        <row r="31">
          <cell r="C31" t="e">
            <v>#REF!</v>
          </cell>
        </row>
      </sheetData>
      <sheetData sheetId="3">
        <row r="30">
          <cell r="C30" t="e">
            <v>#REF!</v>
          </cell>
        </row>
      </sheetData>
      <sheetData sheetId="4"/>
      <sheetData sheetId="5"/>
      <sheetData sheetId="6">
        <row r="33">
          <cell r="A33" t="str">
            <v xml:space="preserve">VARGAS PABLO </v>
          </cell>
        </row>
      </sheetData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C26">
            <v>0</v>
          </cell>
        </row>
        <row r="27">
          <cell r="A27" t="str">
            <v xml:space="preserve">VARGAS PABLO </v>
          </cell>
          <cell r="C27">
            <v>0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</sheetNames>
    <sheetDataSet>
      <sheetData sheetId="0" refreshError="1"/>
      <sheetData sheetId="1" refreshError="1"/>
      <sheetData sheetId="2">
        <row r="55">
          <cell r="F55" t="str">
            <v>CRISTANCHO VICTOR</v>
          </cell>
        </row>
      </sheetData>
      <sheetData sheetId="3">
        <row r="57">
          <cell r="C57" t="str">
            <v>TEUTA DIEGO</v>
          </cell>
          <cell r="G57" t="str">
            <v xml:space="preserve">VARGAS PABLO </v>
          </cell>
          <cell r="L57" t="str">
            <v xml:space="preserve">VARGAS PABLO 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 refreshError="1"/>
      <sheetData sheetId="15">
        <row r="52">
          <cell r="C52" t="str">
            <v>--</v>
          </cell>
        </row>
      </sheetData>
      <sheetData sheetId="16" refreshError="1"/>
      <sheetData sheetId="17" refreshError="1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</row>
        <row r="27">
          <cell r="A27" t="str">
            <v xml:space="preserve">VARGAS PABLO 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59"/>
  <sheetViews>
    <sheetView showGridLines="0" view="pageBreakPreview" topLeftCell="A13" zoomScaleSheetLayoutView="100" workbookViewId="0">
      <selection activeCell="E5" sqref="E5:Z5"/>
    </sheetView>
  </sheetViews>
  <sheetFormatPr baseColWidth="10" defaultColWidth="9.140625" defaultRowHeight="12.75"/>
  <cols>
    <col min="1" max="26" width="3.5703125" style="194" customWidth="1"/>
    <col min="27" max="27" width="13.28515625" style="194" customWidth="1"/>
    <col min="28" max="29" width="19.7109375" style="194" customWidth="1"/>
    <col min="30" max="30" width="23" style="194" customWidth="1"/>
    <col min="31" max="32" width="19.7109375" style="194" customWidth="1"/>
    <col min="33" max="33" width="3.5703125" style="194" customWidth="1"/>
    <col min="34" max="34" width="19.140625" style="194" customWidth="1"/>
    <col min="35" max="52" width="25.5703125" style="194" customWidth="1"/>
    <col min="53" max="53" width="7.28515625" style="194" customWidth="1"/>
    <col min="54" max="54" width="4.42578125" style="194" customWidth="1"/>
    <col min="55" max="55" width="25" style="194" customWidth="1"/>
    <col min="56" max="62" width="23.28515625" style="194" customWidth="1"/>
    <col min="63" max="63" width="15.85546875" style="194" customWidth="1"/>
    <col min="64" max="64" width="19.42578125" style="194" customWidth="1"/>
    <col min="65" max="277" width="9.140625" style="194"/>
    <col min="278" max="278" width="17.140625" style="194" customWidth="1"/>
    <col min="279" max="284" width="8.7109375" style="194" customWidth="1"/>
    <col min="285" max="285" width="6.7109375" style="194" customWidth="1"/>
    <col min="286" max="286" width="3.7109375" style="194" customWidth="1"/>
    <col min="287" max="287" width="15.7109375" style="194" customWidth="1"/>
    <col min="288" max="533" width="9.140625" style="194"/>
    <col min="534" max="534" width="17.140625" style="194" customWidth="1"/>
    <col min="535" max="540" width="8.7109375" style="194" customWidth="1"/>
    <col min="541" max="541" width="6.7109375" style="194" customWidth="1"/>
    <col min="542" max="542" width="3.7109375" style="194" customWidth="1"/>
    <col min="543" max="543" width="15.7109375" style="194" customWidth="1"/>
    <col min="544" max="789" width="9.140625" style="194"/>
    <col min="790" max="790" width="17.140625" style="194" customWidth="1"/>
    <col min="791" max="796" width="8.7109375" style="194" customWidth="1"/>
    <col min="797" max="797" width="6.7109375" style="194" customWidth="1"/>
    <col min="798" max="798" width="3.7109375" style="194" customWidth="1"/>
    <col min="799" max="799" width="15.7109375" style="194" customWidth="1"/>
    <col min="800" max="1045" width="9.140625" style="194"/>
    <col min="1046" max="1046" width="17.140625" style="194" customWidth="1"/>
    <col min="1047" max="1052" width="8.7109375" style="194" customWidth="1"/>
    <col min="1053" max="1053" width="6.7109375" style="194" customWidth="1"/>
    <col min="1054" max="1054" width="3.7109375" style="194" customWidth="1"/>
    <col min="1055" max="1055" width="15.7109375" style="194" customWidth="1"/>
    <col min="1056" max="1301" width="9.140625" style="194"/>
    <col min="1302" max="1302" width="17.140625" style="194" customWidth="1"/>
    <col min="1303" max="1308" width="8.7109375" style="194" customWidth="1"/>
    <col min="1309" max="1309" width="6.7109375" style="194" customWidth="1"/>
    <col min="1310" max="1310" width="3.7109375" style="194" customWidth="1"/>
    <col min="1311" max="1311" width="15.7109375" style="194" customWidth="1"/>
    <col min="1312" max="1557" width="9.140625" style="194"/>
    <col min="1558" max="1558" width="17.140625" style="194" customWidth="1"/>
    <col min="1559" max="1564" width="8.7109375" style="194" customWidth="1"/>
    <col min="1565" max="1565" width="6.7109375" style="194" customWidth="1"/>
    <col min="1566" max="1566" width="3.7109375" style="194" customWidth="1"/>
    <col min="1567" max="1567" width="15.7109375" style="194" customWidth="1"/>
    <col min="1568" max="1813" width="9.140625" style="194"/>
    <col min="1814" max="1814" width="17.140625" style="194" customWidth="1"/>
    <col min="1815" max="1820" width="8.7109375" style="194" customWidth="1"/>
    <col min="1821" max="1821" width="6.7109375" style="194" customWidth="1"/>
    <col min="1822" max="1822" width="3.7109375" style="194" customWidth="1"/>
    <col min="1823" max="1823" width="15.7109375" style="194" customWidth="1"/>
    <col min="1824" max="2069" width="9.140625" style="194"/>
    <col min="2070" max="2070" width="17.140625" style="194" customWidth="1"/>
    <col min="2071" max="2076" width="8.7109375" style="194" customWidth="1"/>
    <col min="2077" max="2077" width="6.7109375" style="194" customWidth="1"/>
    <col min="2078" max="2078" width="3.7109375" style="194" customWidth="1"/>
    <col min="2079" max="2079" width="15.7109375" style="194" customWidth="1"/>
    <col min="2080" max="2325" width="9.140625" style="194"/>
    <col min="2326" max="2326" width="17.140625" style="194" customWidth="1"/>
    <col min="2327" max="2332" width="8.7109375" style="194" customWidth="1"/>
    <col min="2333" max="2333" width="6.7109375" style="194" customWidth="1"/>
    <col min="2334" max="2334" width="3.7109375" style="194" customWidth="1"/>
    <col min="2335" max="2335" width="15.7109375" style="194" customWidth="1"/>
    <col min="2336" max="2581" width="9.140625" style="194"/>
    <col min="2582" max="2582" width="17.140625" style="194" customWidth="1"/>
    <col min="2583" max="2588" width="8.7109375" style="194" customWidth="1"/>
    <col min="2589" max="2589" width="6.7109375" style="194" customWidth="1"/>
    <col min="2590" max="2590" width="3.7109375" style="194" customWidth="1"/>
    <col min="2591" max="2591" width="15.7109375" style="194" customWidth="1"/>
    <col min="2592" max="2837" width="9.140625" style="194"/>
    <col min="2838" max="2838" width="17.140625" style="194" customWidth="1"/>
    <col min="2839" max="2844" width="8.7109375" style="194" customWidth="1"/>
    <col min="2845" max="2845" width="6.7109375" style="194" customWidth="1"/>
    <col min="2846" max="2846" width="3.7109375" style="194" customWidth="1"/>
    <col min="2847" max="2847" width="15.7109375" style="194" customWidth="1"/>
    <col min="2848" max="3093" width="9.140625" style="194"/>
    <col min="3094" max="3094" width="17.140625" style="194" customWidth="1"/>
    <col min="3095" max="3100" width="8.7109375" style="194" customWidth="1"/>
    <col min="3101" max="3101" width="6.7109375" style="194" customWidth="1"/>
    <col min="3102" max="3102" width="3.7109375" style="194" customWidth="1"/>
    <col min="3103" max="3103" width="15.7109375" style="194" customWidth="1"/>
    <col min="3104" max="3349" width="9.140625" style="194"/>
    <col min="3350" max="3350" width="17.140625" style="194" customWidth="1"/>
    <col min="3351" max="3356" width="8.7109375" style="194" customWidth="1"/>
    <col min="3357" max="3357" width="6.7109375" style="194" customWidth="1"/>
    <col min="3358" max="3358" width="3.7109375" style="194" customWidth="1"/>
    <col min="3359" max="3359" width="15.7109375" style="194" customWidth="1"/>
    <col min="3360" max="3605" width="9.140625" style="194"/>
    <col min="3606" max="3606" width="17.140625" style="194" customWidth="1"/>
    <col min="3607" max="3612" width="8.7109375" style="194" customWidth="1"/>
    <col min="3613" max="3613" width="6.7109375" style="194" customWidth="1"/>
    <col min="3614" max="3614" width="3.7109375" style="194" customWidth="1"/>
    <col min="3615" max="3615" width="15.7109375" style="194" customWidth="1"/>
    <col min="3616" max="3861" width="9.140625" style="194"/>
    <col min="3862" max="3862" width="17.140625" style="194" customWidth="1"/>
    <col min="3863" max="3868" width="8.7109375" style="194" customWidth="1"/>
    <col min="3869" max="3869" width="6.7109375" style="194" customWidth="1"/>
    <col min="3870" max="3870" width="3.7109375" style="194" customWidth="1"/>
    <col min="3871" max="3871" width="15.7109375" style="194" customWidth="1"/>
    <col min="3872" max="4117" width="9.140625" style="194"/>
    <col min="4118" max="4118" width="17.140625" style="194" customWidth="1"/>
    <col min="4119" max="4124" width="8.7109375" style="194" customWidth="1"/>
    <col min="4125" max="4125" width="6.7109375" style="194" customWidth="1"/>
    <col min="4126" max="4126" width="3.7109375" style="194" customWidth="1"/>
    <col min="4127" max="4127" width="15.7109375" style="194" customWidth="1"/>
    <col min="4128" max="4373" width="9.140625" style="194"/>
    <col min="4374" max="4374" width="17.140625" style="194" customWidth="1"/>
    <col min="4375" max="4380" width="8.7109375" style="194" customWidth="1"/>
    <col min="4381" max="4381" width="6.7109375" style="194" customWidth="1"/>
    <col min="4382" max="4382" width="3.7109375" style="194" customWidth="1"/>
    <col min="4383" max="4383" width="15.7109375" style="194" customWidth="1"/>
    <col min="4384" max="4629" width="9.140625" style="194"/>
    <col min="4630" max="4630" width="17.140625" style="194" customWidth="1"/>
    <col min="4631" max="4636" width="8.7109375" style="194" customWidth="1"/>
    <col min="4637" max="4637" width="6.7109375" style="194" customWidth="1"/>
    <col min="4638" max="4638" width="3.7109375" style="194" customWidth="1"/>
    <col min="4639" max="4639" width="15.7109375" style="194" customWidth="1"/>
    <col min="4640" max="4885" width="9.140625" style="194"/>
    <col min="4886" max="4886" width="17.140625" style="194" customWidth="1"/>
    <col min="4887" max="4892" width="8.7109375" style="194" customWidth="1"/>
    <col min="4893" max="4893" width="6.7109375" style="194" customWidth="1"/>
    <col min="4894" max="4894" width="3.7109375" style="194" customWidth="1"/>
    <col min="4895" max="4895" width="15.7109375" style="194" customWidth="1"/>
    <col min="4896" max="5141" width="9.140625" style="194"/>
    <col min="5142" max="5142" width="17.140625" style="194" customWidth="1"/>
    <col min="5143" max="5148" width="8.7109375" style="194" customWidth="1"/>
    <col min="5149" max="5149" width="6.7109375" style="194" customWidth="1"/>
    <col min="5150" max="5150" width="3.7109375" style="194" customWidth="1"/>
    <col min="5151" max="5151" width="15.7109375" style="194" customWidth="1"/>
    <col min="5152" max="5397" width="9.140625" style="194"/>
    <col min="5398" max="5398" width="17.140625" style="194" customWidth="1"/>
    <col min="5399" max="5404" width="8.7109375" style="194" customWidth="1"/>
    <col min="5405" max="5405" width="6.7109375" style="194" customWidth="1"/>
    <col min="5406" max="5406" width="3.7109375" style="194" customWidth="1"/>
    <col min="5407" max="5407" width="15.7109375" style="194" customWidth="1"/>
    <col min="5408" max="5653" width="9.140625" style="194"/>
    <col min="5654" max="5654" width="17.140625" style="194" customWidth="1"/>
    <col min="5655" max="5660" width="8.7109375" style="194" customWidth="1"/>
    <col min="5661" max="5661" width="6.7109375" style="194" customWidth="1"/>
    <col min="5662" max="5662" width="3.7109375" style="194" customWidth="1"/>
    <col min="5663" max="5663" width="15.7109375" style="194" customWidth="1"/>
    <col min="5664" max="5909" width="9.140625" style="194"/>
    <col min="5910" max="5910" width="17.140625" style="194" customWidth="1"/>
    <col min="5911" max="5916" width="8.7109375" style="194" customWidth="1"/>
    <col min="5917" max="5917" width="6.7109375" style="194" customWidth="1"/>
    <col min="5918" max="5918" width="3.7109375" style="194" customWidth="1"/>
    <col min="5919" max="5919" width="15.7109375" style="194" customWidth="1"/>
    <col min="5920" max="6165" width="9.140625" style="194"/>
    <col min="6166" max="6166" width="17.140625" style="194" customWidth="1"/>
    <col min="6167" max="6172" width="8.7109375" style="194" customWidth="1"/>
    <col min="6173" max="6173" width="6.7109375" style="194" customWidth="1"/>
    <col min="6174" max="6174" width="3.7109375" style="194" customWidth="1"/>
    <col min="6175" max="6175" width="15.7109375" style="194" customWidth="1"/>
    <col min="6176" max="6421" width="9.140625" style="194"/>
    <col min="6422" max="6422" width="17.140625" style="194" customWidth="1"/>
    <col min="6423" max="6428" width="8.7109375" style="194" customWidth="1"/>
    <col min="6429" max="6429" width="6.7109375" style="194" customWidth="1"/>
    <col min="6430" max="6430" width="3.7109375" style="194" customWidth="1"/>
    <col min="6431" max="6431" width="15.7109375" style="194" customWidth="1"/>
    <col min="6432" max="6677" width="9.140625" style="194"/>
    <col min="6678" max="6678" width="17.140625" style="194" customWidth="1"/>
    <col min="6679" max="6684" width="8.7109375" style="194" customWidth="1"/>
    <col min="6685" max="6685" width="6.7109375" style="194" customWidth="1"/>
    <col min="6686" max="6686" width="3.7109375" style="194" customWidth="1"/>
    <col min="6687" max="6687" width="15.7109375" style="194" customWidth="1"/>
    <col min="6688" max="6933" width="9.140625" style="194"/>
    <col min="6934" max="6934" width="17.140625" style="194" customWidth="1"/>
    <col min="6935" max="6940" width="8.7109375" style="194" customWidth="1"/>
    <col min="6941" max="6941" width="6.7109375" style="194" customWidth="1"/>
    <col min="6942" max="6942" width="3.7109375" style="194" customWidth="1"/>
    <col min="6943" max="6943" width="15.7109375" style="194" customWidth="1"/>
    <col min="6944" max="7189" width="9.140625" style="194"/>
    <col min="7190" max="7190" width="17.140625" style="194" customWidth="1"/>
    <col min="7191" max="7196" width="8.7109375" style="194" customWidth="1"/>
    <col min="7197" max="7197" width="6.7109375" style="194" customWidth="1"/>
    <col min="7198" max="7198" width="3.7109375" style="194" customWidth="1"/>
    <col min="7199" max="7199" width="15.7109375" style="194" customWidth="1"/>
    <col min="7200" max="7445" width="9.140625" style="194"/>
    <col min="7446" max="7446" width="17.140625" style="194" customWidth="1"/>
    <col min="7447" max="7452" width="8.7109375" style="194" customWidth="1"/>
    <col min="7453" max="7453" width="6.7109375" style="194" customWidth="1"/>
    <col min="7454" max="7454" width="3.7109375" style="194" customWidth="1"/>
    <col min="7455" max="7455" width="15.7109375" style="194" customWidth="1"/>
    <col min="7456" max="7701" width="9.140625" style="194"/>
    <col min="7702" max="7702" width="17.140625" style="194" customWidth="1"/>
    <col min="7703" max="7708" width="8.7109375" style="194" customWidth="1"/>
    <col min="7709" max="7709" width="6.7109375" style="194" customWidth="1"/>
    <col min="7710" max="7710" width="3.7109375" style="194" customWidth="1"/>
    <col min="7711" max="7711" width="15.7109375" style="194" customWidth="1"/>
    <col min="7712" max="7957" width="9.140625" style="194"/>
    <col min="7958" max="7958" width="17.140625" style="194" customWidth="1"/>
    <col min="7959" max="7964" width="8.7109375" style="194" customWidth="1"/>
    <col min="7965" max="7965" width="6.7109375" style="194" customWidth="1"/>
    <col min="7966" max="7966" width="3.7109375" style="194" customWidth="1"/>
    <col min="7967" max="7967" width="15.7109375" style="194" customWidth="1"/>
    <col min="7968" max="8213" width="9.140625" style="194"/>
    <col min="8214" max="8214" width="17.140625" style="194" customWidth="1"/>
    <col min="8215" max="8220" width="8.7109375" style="194" customWidth="1"/>
    <col min="8221" max="8221" width="6.7109375" style="194" customWidth="1"/>
    <col min="8222" max="8222" width="3.7109375" style="194" customWidth="1"/>
    <col min="8223" max="8223" width="15.7109375" style="194" customWidth="1"/>
    <col min="8224" max="8469" width="9.140625" style="194"/>
    <col min="8470" max="8470" width="17.140625" style="194" customWidth="1"/>
    <col min="8471" max="8476" width="8.7109375" style="194" customWidth="1"/>
    <col min="8477" max="8477" width="6.7109375" style="194" customWidth="1"/>
    <col min="8478" max="8478" width="3.7109375" style="194" customWidth="1"/>
    <col min="8479" max="8479" width="15.7109375" style="194" customWidth="1"/>
    <col min="8480" max="8725" width="9.140625" style="194"/>
    <col min="8726" max="8726" width="17.140625" style="194" customWidth="1"/>
    <col min="8727" max="8732" width="8.7109375" style="194" customWidth="1"/>
    <col min="8733" max="8733" width="6.7109375" style="194" customWidth="1"/>
    <col min="8734" max="8734" width="3.7109375" style="194" customWidth="1"/>
    <col min="8735" max="8735" width="15.7109375" style="194" customWidth="1"/>
    <col min="8736" max="8981" width="9.140625" style="194"/>
    <col min="8982" max="8982" width="17.140625" style="194" customWidth="1"/>
    <col min="8983" max="8988" width="8.7109375" style="194" customWidth="1"/>
    <col min="8989" max="8989" width="6.7109375" style="194" customWidth="1"/>
    <col min="8990" max="8990" width="3.7109375" style="194" customWidth="1"/>
    <col min="8991" max="8991" width="15.7109375" style="194" customWidth="1"/>
    <col min="8992" max="9237" width="9.140625" style="194"/>
    <col min="9238" max="9238" width="17.140625" style="194" customWidth="1"/>
    <col min="9239" max="9244" width="8.7109375" style="194" customWidth="1"/>
    <col min="9245" max="9245" width="6.7109375" style="194" customWidth="1"/>
    <col min="9246" max="9246" width="3.7109375" style="194" customWidth="1"/>
    <col min="9247" max="9247" width="15.7109375" style="194" customWidth="1"/>
    <col min="9248" max="9493" width="9.140625" style="194"/>
    <col min="9494" max="9494" width="17.140625" style="194" customWidth="1"/>
    <col min="9495" max="9500" width="8.7109375" style="194" customWidth="1"/>
    <col min="9501" max="9501" width="6.7109375" style="194" customWidth="1"/>
    <col min="9502" max="9502" width="3.7109375" style="194" customWidth="1"/>
    <col min="9503" max="9503" width="15.7109375" style="194" customWidth="1"/>
    <col min="9504" max="9749" width="9.140625" style="194"/>
    <col min="9750" max="9750" width="17.140625" style="194" customWidth="1"/>
    <col min="9751" max="9756" width="8.7109375" style="194" customWidth="1"/>
    <col min="9757" max="9757" width="6.7109375" style="194" customWidth="1"/>
    <col min="9758" max="9758" width="3.7109375" style="194" customWidth="1"/>
    <col min="9759" max="9759" width="15.7109375" style="194" customWidth="1"/>
    <col min="9760" max="10005" width="9.140625" style="194"/>
    <col min="10006" max="10006" width="17.140625" style="194" customWidth="1"/>
    <col min="10007" max="10012" width="8.7109375" style="194" customWidth="1"/>
    <col min="10013" max="10013" width="6.7109375" style="194" customWidth="1"/>
    <col min="10014" max="10014" width="3.7109375" style="194" customWidth="1"/>
    <col min="10015" max="10015" width="15.7109375" style="194" customWidth="1"/>
    <col min="10016" max="10261" width="9.140625" style="194"/>
    <col min="10262" max="10262" width="17.140625" style="194" customWidth="1"/>
    <col min="10263" max="10268" width="8.7109375" style="194" customWidth="1"/>
    <col min="10269" max="10269" width="6.7109375" style="194" customWidth="1"/>
    <col min="10270" max="10270" width="3.7109375" style="194" customWidth="1"/>
    <col min="10271" max="10271" width="15.7109375" style="194" customWidth="1"/>
    <col min="10272" max="10517" width="9.140625" style="194"/>
    <col min="10518" max="10518" width="17.140625" style="194" customWidth="1"/>
    <col min="10519" max="10524" width="8.7109375" style="194" customWidth="1"/>
    <col min="10525" max="10525" width="6.7109375" style="194" customWidth="1"/>
    <col min="10526" max="10526" width="3.7109375" style="194" customWidth="1"/>
    <col min="10527" max="10527" width="15.7109375" style="194" customWidth="1"/>
    <col min="10528" max="10773" width="9.140625" style="194"/>
    <col min="10774" max="10774" width="17.140625" style="194" customWidth="1"/>
    <col min="10775" max="10780" width="8.7109375" style="194" customWidth="1"/>
    <col min="10781" max="10781" width="6.7109375" style="194" customWidth="1"/>
    <col min="10782" max="10782" width="3.7109375" style="194" customWidth="1"/>
    <col min="10783" max="10783" width="15.7109375" style="194" customWidth="1"/>
    <col min="10784" max="11029" width="9.140625" style="194"/>
    <col min="11030" max="11030" width="17.140625" style="194" customWidth="1"/>
    <col min="11031" max="11036" width="8.7109375" style="194" customWidth="1"/>
    <col min="11037" max="11037" width="6.7109375" style="194" customWidth="1"/>
    <col min="11038" max="11038" width="3.7109375" style="194" customWidth="1"/>
    <col min="11039" max="11039" width="15.7109375" style="194" customWidth="1"/>
    <col min="11040" max="11285" width="9.140625" style="194"/>
    <col min="11286" max="11286" width="17.140625" style="194" customWidth="1"/>
    <col min="11287" max="11292" width="8.7109375" style="194" customWidth="1"/>
    <col min="11293" max="11293" width="6.7109375" style="194" customWidth="1"/>
    <col min="11294" max="11294" width="3.7109375" style="194" customWidth="1"/>
    <col min="11295" max="11295" width="15.7109375" style="194" customWidth="1"/>
    <col min="11296" max="11541" width="9.140625" style="194"/>
    <col min="11542" max="11542" width="17.140625" style="194" customWidth="1"/>
    <col min="11543" max="11548" width="8.7109375" style="194" customWidth="1"/>
    <col min="11549" max="11549" width="6.7109375" style="194" customWidth="1"/>
    <col min="11550" max="11550" width="3.7109375" style="194" customWidth="1"/>
    <col min="11551" max="11551" width="15.7109375" style="194" customWidth="1"/>
    <col min="11552" max="11797" width="9.140625" style="194"/>
    <col min="11798" max="11798" width="17.140625" style="194" customWidth="1"/>
    <col min="11799" max="11804" width="8.7109375" style="194" customWidth="1"/>
    <col min="11805" max="11805" width="6.7109375" style="194" customWidth="1"/>
    <col min="11806" max="11806" width="3.7109375" style="194" customWidth="1"/>
    <col min="11807" max="11807" width="15.7109375" style="194" customWidth="1"/>
    <col min="11808" max="12053" width="9.140625" style="194"/>
    <col min="12054" max="12054" width="17.140625" style="194" customWidth="1"/>
    <col min="12055" max="12060" width="8.7109375" style="194" customWidth="1"/>
    <col min="12061" max="12061" width="6.7109375" style="194" customWidth="1"/>
    <col min="12062" max="12062" width="3.7109375" style="194" customWidth="1"/>
    <col min="12063" max="12063" width="15.7109375" style="194" customWidth="1"/>
    <col min="12064" max="12309" width="9.140625" style="194"/>
    <col min="12310" max="12310" width="17.140625" style="194" customWidth="1"/>
    <col min="12311" max="12316" width="8.7109375" style="194" customWidth="1"/>
    <col min="12317" max="12317" width="6.7109375" style="194" customWidth="1"/>
    <col min="12318" max="12318" width="3.7109375" style="194" customWidth="1"/>
    <col min="12319" max="12319" width="15.7109375" style="194" customWidth="1"/>
    <col min="12320" max="12565" width="9.140625" style="194"/>
    <col min="12566" max="12566" width="17.140625" style="194" customWidth="1"/>
    <col min="12567" max="12572" width="8.7109375" style="194" customWidth="1"/>
    <col min="12573" max="12573" width="6.7109375" style="194" customWidth="1"/>
    <col min="12574" max="12574" width="3.7109375" style="194" customWidth="1"/>
    <col min="12575" max="12575" width="15.7109375" style="194" customWidth="1"/>
    <col min="12576" max="12821" width="9.140625" style="194"/>
    <col min="12822" max="12822" width="17.140625" style="194" customWidth="1"/>
    <col min="12823" max="12828" width="8.7109375" style="194" customWidth="1"/>
    <col min="12829" max="12829" width="6.7109375" style="194" customWidth="1"/>
    <col min="12830" max="12830" width="3.7109375" style="194" customWidth="1"/>
    <col min="12831" max="12831" width="15.7109375" style="194" customWidth="1"/>
    <col min="12832" max="13077" width="9.140625" style="194"/>
    <col min="13078" max="13078" width="17.140625" style="194" customWidth="1"/>
    <col min="13079" max="13084" width="8.7109375" style="194" customWidth="1"/>
    <col min="13085" max="13085" width="6.7109375" style="194" customWidth="1"/>
    <col min="13086" max="13086" width="3.7109375" style="194" customWidth="1"/>
    <col min="13087" max="13087" width="15.7109375" style="194" customWidth="1"/>
    <col min="13088" max="13333" width="9.140625" style="194"/>
    <col min="13334" max="13334" width="17.140625" style="194" customWidth="1"/>
    <col min="13335" max="13340" width="8.7109375" style="194" customWidth="1"/>
    <col min="13341" max="13341" width="6.7109375" style="194" customWidth="1"/>
    <col min="13342" max="13342" width="3.7109375" style="194" customWidth="1"/>
    <col min="13343" max="13343" width="15.7109375" style="194" customWidth="1"/>
    <col min="13344" max="13589" width="9.140625" style="194"/>
    <col min="13590" max="13590" width="17.140625" style="194" customWidth="1"/>
    <col min="13591" max="13596" width="8.7109375" style="194" customWidth="1"/>
    <col min="13597" max="13597" width="6.7109375" style="194" customWidth="1"/>
    <col min="13598" max="13598" width="3.7109375" style="194" customWidth="1"/>
    <col min="13599" max="13599" width="15.7109375" style="194" customWidth="1"/>
    <col min="13600" max="13845" width="9.140625" style="194"/>
    <col min="13846" max="13846" width="17.140625" style="194" customWidth="1"/>
    <col min="13847" max="13852" width="8.7109375" style="194" customWidth="1"/>
    <col min="13853" max="13853" width="6.7109375" style="194" customWidth="1"/>
    <col min="13854" max="13854" width="3.7109375" style="194" customWidth="1"/>
    <col min="13855" max="13855" width="15.7109375" style="194" customWidth="1"/>
    <col min="13856" max="14101" width="9.140625" style="194"/>
    <col min="14102" max="14102" width="17.140625" style="194" customWidth="1"/>
    <col min="14103" max="14108" width="8.7109375" style="194" customWidth="1"/>
    <col min="14109" max="14109" width="6.7109375" style="194" customWidth="1"/>
    <col min="14110" max="14110" width="3.7109375" style="194" customWidth="1"/>
    <col min="14111" max="14111" width="15.7109375" style="194" customWidth="1"/>
    <col min="14112" max="14357" width="9.140625" style="194"/>
    <col min="14358" max="14358" width="17.140625" style="194" customWidth="1"/>
    <col min="14359" max="14364" width="8.7109375" style="194" customWidth="1"/>
    <col min="14365" max="14365" width="6.7109375" style="194" customWidth="1"/>
    <col min="14366" max="14366" width="3.7109375" style="194" customWidth="1"/>
    <col min="14367" max="14367" width="15.7109375" style="194" customWidth="1"/>
    <col min="14368" max="14613" width="9.140625" style="194"/>
    <col min="14614" max="14614" width="17.140625" style="194" customWidth="1"/>
    <col min="14615" max="14620" width="8.7109375" style="194" customWidth="1"/>
    <col min="14621" max="14621" width="6.7109375" style="194" customWidth="1"/>
    <col min="14622" max="14622" width="3.7109375" style="194" customWidth="1"/>
    <col min="14623" max="14623" width="15.7109375" style="194" customWidth="1"/>
    <col min="14624" max="14869" width="9.140625" style="194"/>
    <col min="14870" max="14870" width="17.140625" style="194" customWidth="1"/>
    <col min="14871" max="14876" width="8.7109375" style="194" customWidth="1"/>
    <col min="14877" max="14877" width="6.7109375" style="194" customWidth="1"/>
    <col min="14878" max="14878" width="3.7109375" style="194" customWidth="1"/>
    <col min="14879" max="14879" width="15.7109375" style="194" customWidth="1"/>
    <col min="14880" max="15125" width="9.140625" style="194"/>
    <col min="15126" max="15126" width="17.140625" style="194" customWidth="1"/>
    <col min="15127" max="15132" width="8.7109375" style="194" customWidth="1"/>
    <col min="15133" max="15133" width="6.7109375" style="194" customWidth="1"/>
    <col min="15134" max="15134" width="3.7109375" style="194" customWidth="1"/>
    <col min="15135" max="15135" width="15.7109375" style="194" customWidth="1"/>
    <col min="15136" max="15381" width="9.140625" style="194"/>
    <col min="15382" max="15382" width="17.140625" style="194" customWidth="1"/>
    <col min="15383" max="15388" width="8.7109375" style="194" customWidth="1"/>
    <col min="15389" max="15389" width="6.7109375" style="194" customWidth="1"/>
    <col min="15390" max="15390" width="3.7109375" style="194" customWidth="1"/>
    <col min="15391" max="15391" width="15.7109375" style="194" customWidth="1"/>
    <col min="15392" max="15637" width="9.140625" style="194"/>
    <col min="15638" max="15638" width="17.140625" style="194" customWidth="1"/>
    <col min="15639" max="15644" width="8.7109375" style="194" customWidth="1"/>
    <col min="15645" max="15645" width="6.7109375" style="194" customWidth="1"/>
    <col min="15646" max="15646" width="3.7109375" style="194" customWidth="1"/>
    <col min="15647" max="15647" width="15.7109375" style="194" customWidth="1"/>
    <col min="15648" max="15893" width="9.140625" style="194"/>
    <col min="15894" max="15894" width="17.140625" style="194" customWidth="1"/>
    <col min="15895" max="15900" width="8.7109375" style="194" customWidth="1"/>
    <col min="15901" max="15901" width="6.7109375" style="194" customWidth="1"/>
    <col min="15902" max="15902" width="3.7109375" style="194" customWidth="1"/>
    <col min="15903" max="15903" width="15.7109375" style="194" customWidth="1"/>
    <col min="15904" max="16149" width="9.140625" style="194"/>
    <col min="16150" max="16150" width="17.140625" style="194" customWidth="1"/>
    <col min="16151" max="16156" width="8.7109375" style="194" customWidth="1"/>
    <col min="16157" max="16157" width="6.7109375" style="194" customWidth="1"/>
    <col min="16158" max="16158" width="3.7109375" style="194" customWidth="1"/>
    <col min="16159" max="16159" width="15.7109375" style="194" customWidth="1"/>
    <col min="16160" max="16384" width="9.140625" style="194"/>
  </cols>
  <sheetData>
    <row r="1" spans="1:65" s="2" customFormat="1" ht="15" customHeight="1">
      <c r="A1" s="212"/>
      <c r="B1" s="213"/>
      <c r="C1" s="213"/>
      <c r="D1" s="214"/>
      <c r="E1" s="221" t="s">
        <v>57</v>
      </c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3"/>
      <c r="AA1" s="84"/>
      <c r="AB1" s="84"/>
      <c r="AC1" s="84"/>
      <c r="AD1" s="84"/>
      <c r="AE1" s="84"/>
      <c r="AF1" s="84"/>
      <c r="AG1" s="84"/>
      <c r="AH1" s="84"/>
    </row>
    <row r="2" spans="1:65" s="2" customFormat="1" ht="15" customHeight="1">
      <c r="A2" s="215"/>
      <c r="B2" s="216"/>
      <c r="C2" s="216"/>
      <c r="D2" s="217"/>
      <c r="E2" s="224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6"/>
      <c r="AA2" s="84"/>
      <c r="AB2" s="84"/>
      <c r="AC2" s="84"/>
      <c r="AD2" s="84"/>
      <c r="AE2" s="84"/>
      <c r="AF2" s="84"/>
      <c r="AG2" s="84"/>
      <c r="AH2" s="84"/>
      <c r="AT2" s="85">
        <f>+IF(AA7="","",IF(OR(AA7=AH7,AH14),AT7,IF(OR(AA7=AH15,AA7=AH16,AA7=AH9,AA7=AH10),AU7,IF(AA7=AH8,AV7,IF(AA7=AH11,AW7,IF(AA7=AH12,AX7,IF(AA7=AH17,AY7,"")))))))</f>
        <v>5</v>
      </c>
    </row>
    <row r="3" spans="1:65" s="2" customFormat="1" ht="15" customHeight="1">
      <c r="A3" s="215"/>
      <c r="B3" s="216"/>
      <c r="C3" s="216"/>
      <c r="D3" s="217"/>
      <c r="E3" s="224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6"/>
      <c r="AA3" s="84"/>
      <c r="AB3" s="84"/>
      <c r="AC3" s="84"/>
      <c r="AD3" s="84"/>
      <c r="AE3" s="84"/>
      <c r="AF3" s="84"/>
      <c r="AG3" s="84"/>
      <c r="AH3" s="84"/>
      <c r="AT3" s="227" t="str">
        <f>CONCATENATE(AI7, " y ",AP7)</f>
        <v>Densidades y Materiales granulares</v>
      </c>
      <c r="AU3" s="229" t="str">
        <f>CONCATENATE(AQ7," , ",AL7, " , ",AR7," y ",AK7)</f>
        <v>Mezcla asfaltica , Diseños , Concreto hidráulico y Núcleos</v>
      </c>
      <c r="AV3" s="210" t="str">
        <f>+AJ7</f>
        <v>Apiques</v>
      </c>
      <c r="AW3" s="210" t="str">
        <f>+AM7</f>
        <v>Cemento asfaltico</v>
      </c>
      <c r="AX3" s="210" t="str">
        <f>+AN7</f>
        <v>Emulsión asfaltica</v>
      </c>
      <c r="AY3" s="210" t="str">
        <f>+AS7</f>
        <v>Otros</v>
      </c>
      <c r="AZ3" s="242" t="str">
        <f>+AH13</f>
        <v>Materiales pétreos</v>
      </c>
    </row>
    <row r="4" spans="1:65" s="2" customFormat="1" ht="15" customHeight="1">
      <c r="A4" s="215"/>
      <c r="B4" s="216"/>
      <c r="C4" s="216"/>
      <c r="D4" s="217"/>
      <c r="E4" s="244" t="s">
        <v>58</v>
      </c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 t="s">
        <v>178</v>
      </c>
      <c r="V4" s="244"/>
      <c r="W4" s="244"/>
      <c r="X4" s="244"/>
      <c r="Y4" s="244"/>
      <c r="Z4" s="244"/>
      <c r="AA4" s="86"/>
      <c r="AB4" s="86"/>
      <c r="AC4" s="86"/>
      <c r="AD4" s="86"/>
      <c r="AE4" s="86"/>
      <c r="AF4" s="86"/>
      <c r="AG4" s="86"/>
      <c r="AH4" s="86"/>
      <c r="AT4" s="228"/>
      <c r="AU4" s="230"/>
      <c r="AV4" s="211"/>
      <c r="AW4" s="211"/>
      <c r="AX4" s="211"/>
      <c r="AY4" s="211"/>
      <c r="AZ4" s="243"/>
    </row>
    <row r="5" spans="1:65" s="2" customFormat="1" ht="15" customHeight="1">
      <c r="A5" s="218"/>
      <c r="B5" s="219"/>
      <c r="C5" s="219"/>
      <c r="D5" s="220"/>
      <c r="E5" s="244" t="s">
        <v>177</v>
      </c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87" t="s">
        <v>59</v>
      </c>
      <c r="AB5" s="86"/>
      <c r="AC5" s="86"/>
      <c r="AD5" s="86"/>
      <c r="AE5" s="86"/>
      <c r="AF5" s="86"/>
      <c r="AG5" s="86"/>
      <c r="AH5" s="86"/>
      <c r="AT5" s="228"/>
      <c r="AU5" s="230"/>
      <c r="AV5" s="211"/>
      <c r="AW5" s="211"/>
      <c r="AX5" s="211"/>
      <c r="AY5" s="211"/>
      <c r="AZ5" s="243"/>
    </row>
    <row r="6" spans="1:65" s="97" customFormat="1" ht="15" customHeight="1">
      <c r="A6" s="88"/>
      <c r="B6" s="89"/>
      <c r="C6" s="89"/>
      <c r="D6" s="89"/>
      <c r="E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89"/>
      <c r="U6" s="89"/>
      <c r="V6" s="89"/>
      <c r="W6" s="89"/>
      <c r="X6" s="89"/>
      <c r="Y6" s="89"/>
      <c r="Z6" s="91"/>
      <c r="AA6" s="92" t="str">
        <f>+AH6</f>
        <v>Servicios</v>
      </c>
      <c r="AB6" s="92" t="s">
        <v>41</v>
      </c>
      <c r="AC6" s="93" t="str">
        <f>+B25</f>
        <v>Cliente:</v>
      </c>
      <c r="AD6" s="245" t="str">
        <f>+A39</f>
        <v>Revisó</v>
      </c>
      <c r="AE6" s="246"/>
      <c r="AF6" s="247"/>
      <c r="AG6" s="94"/>
      <c r="AH6" s="95" t="s">
        <v>60</v>
      </c>
      <c r="AI6" s="248" t="str">
        <f>+B11</f>
        <v>Material ensayado:</v>
      </c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28"/>
      <c r="AU6" s="230"/>
      <c r="AV6" s="211"/>
      <c r="AW6" s="211"/>
      <c r="AX6" s="211"/>
      <c r="AY6" s="211"/>
      <c r="AZ6" s="243"/>
      <c r="BA6" s="96"/>
      <c r="BB6" s="231" t="str">
        <f>+B14</f>
        <v>Fuente:</v>
      </c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3"/>
    </row>
    <row r="7" spans="1:65" s="97" customFormat="1" ht="15" customHeight="1">
      <c r="A7" s="98"/>
      <c r="B7" s="99"/>
      <c r="C7" s="99"/>
      <c r="D7" s="99"/>
      <c r="E7" s="99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 t="s">
        <v>0</v>
      </c>
      <c r="R7" s="102"/>
      <c r="S7" s="103"/>
      <c r="T7" s="234"/>
      <c r="U7" s="234"/>
      <c r="V7" s="234"/>
      <c r="W7" s="234"/>
      <c r="X7" s="234"/>
      <c r="Y7" s="234"/>
      <c r="Z7" s="104"/>
      <c r="AA7" s="105" t="s">
        <v>61</v>
      </c>
      <c r="AB7" s="106" t="s">
        <v>42</v>
      </c>
      <c r="AC7" s="107" t="s">
        <v>62</v>
      </c>
      <c r="AD7" s="108" t="s">
        <v>63</v>
      </c>
      <c r="AE7" s="109" t="s">
        <v>64</v>
      </c>
      <c r="AF7" s="110" t="s">
        <v>65</v>
      </c>
      <c r="AG7" s="111">
        <v>1</v>
      </c>
      <c r="AH7" s="111" t="s">
        <v>66</v>
      </c>
      <c r="AI7" s="112" t="str">
        <f>+AH7</f>
        <v>Densidades</v>
      </c>
      <c r="AJ7" s="113" t="str">
        <f>+AH8</f>
        <v>Apiques</v>
      </c>
      <c r="AK7" s="113" t="str">
        <f>+AH9</f>
        <v>Núcleos</v>
      </c>
      <c r="AL7" s="113" t="str">
        <f>+AH10</f>
        <v>Diseños</v>
      </c>
      <c r="AM7" s="113" t="str">
        <f>+AH11</f>
        <v>Cemento asfaltico</v>
      </c>
      <c r="AN7" s="113" t="str">
        <f>+AH12</f>
        <v>Emulsión asfaltica</v>
      </c>
      <c r="AO7" s="113" t="str">
        <f>+AH13</f>
        <v>Materiales pétreos</v>
      </c>
      <c r="AP7" s="113" t="str">
        <f>+AH14</f>
        <v>Materiales granulares</v>
      </c>
      <c r="AQ7" s="113" t="str">
        <f>+AH15</f>
        <v>Mezcla asfaltica</v>
      </c>
      <c r="AR7" s="113" t="str">
        <f>+AH16</f>
        <v>Concreto hidráulico</v>
      </c>
      <c r="AS7" s="113" t="str">
        <f>+AH17</f>
        <v>Otros</v>
      </c>
      <c r="AT7" s="114">
        <v>1</v>
      </c>
      <c r="AU7" s="113">
        <v>2</v>
      </c>
      <c r="AV7" s="113">
        <v>3</v>
      </c>
      <c r="AW7" s="113">
        <v>4</v>
      </c>
      <c r="AX7" s="113">
        <v>5</v>
      </c>
      <c r="AY7" s="113">
        <v>6</v>
      </c>
      <c r="AZ7" s="115">
        <v>7</v>
      </c>
      <c r="BB7" s="116"/>
      <c r="BC7" s="117" t="str">
        <f>+AH7</f>
        <v>Densidades</v>
      </c>
      <c r="BD7" s="117" t="str">
        <f>+AH8</f>
        <v>Apiques</v>
      </c>
      <c r="BE7" s="117" t="str">
        <f>+AH9</f>
        <v>Núcleos</v>
      </c>
      <c r="BF7" s="117" t="str">
        <f>+AH10</f>
        <v>Diseños</v>
      </c>
      <c r="BG7" s="117" t="str">
        <f>+AH11</f>
        <v>Cemento asfaltico</v>
      </c>
      <c r="BH7" s="117" t="str">
        <f>+AH12</f>
        <v>Emulsión asfaltica</v>
      </c>
      <c r="BI7" s="117" t="str">
        <f>+AH13</f>
        <v>Materiales pétreos</v>
      </c>
      <c r="BJ7" s="117" t="str">
        <f>+AH14</f>
        <v>Materiales granulares</v>
      </c>
      <c r="BK7" s="117" t="str">
        <f>+AH15</f>
        <v>Mezcla asfaltica</v>
      </c>
      <c r="BL7" s="117" t="str">
        <f>+AH16</f>
        <v>Concreto hidráulico</v>
      </c>
      <c r="BM7" s="118" t="str">
        <f>+AH17</f>
        <v>Otros</v>
      </c>
    </row>
    <row r="8" spans="1:65" s="97" customFormat="1" ht="15" customHeight="1">
      <c r="A8" s="98"/>
      <c r="B8" s="99"/>
      <c r="C8" s="99"/>
      <c r="D8" s="99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99"/>
      <c r="U8" s="100"/>
      <c r="V8" s="235" t="str">
        <f>IF(T7="",AB11,CONCATENATE(AB7," ",AB8," ",AB9," ", AB10))</f>
        <v>Pagina xx de xx</v>
      </c>
      <c r="W8" s="235"/>
      <c r="X8" s="235"/>
      <c r="Y8" s="235"/>
      <c r="Z8" s="104"/>
      <c r="AA8" s="111"/>
      <c r="AB8" s="119">
        <f>IF(AA7="","",1)</f>
        <v>1</v>
      </c>
      <c r="AC8" s="107" t="s">
        <v>67</v>
      </c>
      <c r="AD8" s="236" t="s">
        <v>175</v>
      </c>
      <c r="AE8" s="237" t="s">
        <v>68</v>
      </c>
      <c r="AF8" s="238"/>
      <c r="AG8" s="101">
        <v>2</v>
      </c>
      <c r="AH8" s="101" t="s">
        <v>69</v>
      </c>
      <c r="AI8" s="120" t="s">
        <v>70</v>
      </c>
      <c r="AJ8" s="121" t="s">
        <v>71</v>
      </c>
      <c r="AK8" s="121" t="s">
        <v>72</v>
      </c>
      <c r="AL8" s="121" t="str">
        <f t="shared" ref="AL8:AL13" si="0">+AQ8</f>
        <v>MD-10</v>
      </c>
      <c r="AM8" s="121" t="s">
        <v>73</v>
      </c>
      <c r="AN8" s="121" t="s">
        <v>170</v>
      </c>
      <c r="AO8" s="121" t="s">
        <v>74</v>
      </c>
      <c r="AP8" s="121" t="s">
        <v>75</v>
      </c>
      <c r="AQ8" s="121" t="s">
        <v>72</v>
      </c>
      <c r="AR8" s="121" t="s">
        <v>76</v>
      </c>
      <c r="AS8" s="121" t="str">
        <f>+AI8:AI17</f>
        <v>Base granular tipo A</v>
      </c>
      <c r="AT8" s="120" t="str">
        <f>+AP8</f>
        <v>Base granular Tipo A</v>
      </c>
      <c r="AU8" s="121" t="str">
        <f>+AL8</f>
        <v>MD-10</v>
      </c>
      <c r="AV8" s="121" t="str">
        <f>+AJ8</f>
        <v>Ver perfil estratigráfico del suelo INV E-101 y 102-13</v>
      </c>
      <c r="AW8" s="121" t="str">
        <f t="shared" ref="AW8:AX10" si="1">+AM8</f>
        <v>Cemento asfaltico CA-14</v>
      </c>
      <c r="AX8" s="121" t="str">
        <f t="shared" si="1"/>
        <v>Emulsión asfáltica CRL-1 (60-100)</v>
      </c>
      <c r="AY8" s="121" t="str">
        <f>+AS8</f>
        <v>Base granular tipo A</v>
      </c>
      <c r="AZ8" s="122" t="str">
        <f>+AO8</f>
        <v>Grava 1"</v>
      </c>
      <c r="BB8" s="123">
        <v>1</v>
      </c>
      <c r="BC8" s="124" t="s">
        <v>77</v>
      </c>
      <c r="BD8" s="124" t="s">
        <v>78</v>
      </c>
      <c r="BE8" s="124" t="s">
        <v>77</v>
      </c>
      <c r="BF8" s="124"/>
      <c r="BG8" s="124" t="s">
        <v>79</v>
      </c>
      <c r="BH8" s="124" t="s">
        <v>79</v>
      </c>
      <c r="BI8" s="124" t="s">
        <v>79</v>
      </c>
      <c r="BJ8" s="124" t="s">
        <v>79</v>
      </c>
      <c r="BK8" s="125" t="s">
        <v>79</v>
      </c>
      <c r="BL8" s="124" t="s">
        <v>79</v>
      </c>
      <c r="BM8" s="126"/>
    </row>
    <row r="9" spans="1:65" s="97" customFormat="1" ht="15" customHeight="1">
      <c r="A9" s="127"/>
      <c r="B9" s="239" t="s">
        <v>80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128"/>
      <c r="AA9" s="101"/>
      <c r="AB9" s="129" t="s">
        <v>43</v>
      </c>
      <c r="AC9" s="107" t="s">
        <v>81</v>
      </c>
      <c r="AD9" s="236"/>
      <c r="AE9" s="237"/>
      <c r="AF9" s="238"/>
      <c r="AG9" s="130">
        <v>3</v>
      </c>
      <c r="AH9" s="101" t="s">
        <v>82</v>
      </c>
      <c r="AI9" s="120" t="s">
        <v>83</v>
      </c>
      <c r="AJ9" s="121"/>
      <c r="AK9" s="121" t="s">
        <v>84</v>
      </c>
      <c r="AL9" s="121" t="str">
        <f t="shared" si="0"/>
        <v>MD-12</v>
      </c>
      <c r="AM9" s="121" t="s">
        <v>85</v>
      </c>
      <c r="AN9" s="121" t="s">
        <v>171</v>
      </c>
      <c r="AO9" s="121" t="s">
        <v>86</v>
      </c>
      <c r="AP9" s="121" t="s">
        <v>87</v>
      </c>
      <c r="AQ9" s="121" t="s">
        <v>84</v>
      </c>
      <c r="AR9" s="121" t="s">
        <v>88</v>
      </c>
      <c r="AS9" s="121" t="str">
        <f t="shared" ref="AS9:AS17" si="2">+AI9:AI18</f>
        <v>Base granular tipo B</v>
      </c>
      <c r="AT9" s="120" t="str">
        <f t="shared" ref="AT9:AT17" si="3">+AP9</f>
        <v>Base granular Tipo B</v>
      </c>
      <c r="AU9" s="121" t="str">
        <f t="shared" ref="AU9:AU16" si="4">+AL9</f>
        <v>MD-12</v>
      </c>
      <c r="AV9" s="121"/>
      <c r="AW9" s="121" t="str">
        <f t="shared" si="1"/>
        <v>Cemento asfaltico modificado con GCR</v>
      </c>
      <c r="AX9" s="121" t="str">
        <f t="shared" si="1"/>
        <v>Emulsión asfáltica CRL-1 (100-250)</v>
      </c>
      <c r="AY9" s="121" t="str">
        <f t="shared" ref="AY9:AY49" si="5">+AS9</f>
        <v>Base granular tipo B</v>
      </c>
      <c r="AZ9" s="122" t="str">
        <f t="shared" ref="AZ9:AZ17" si="6">+AO9</f>
        <v>Grava ¾"</v>
      </c>
      <c r="BB9" s="123">
        <v>2</v>
      </c>
      <c r="BC9" s="124" t="s">
        <v>78</v>
      </c>
      <c r="BD9" s="124" t="s">
        <v>89</v>
      </c>
      <c r="BE9" s="124" t="s">
        <v>89</v>
      </c>
      <c r="BF9" s="124"/>
      <c r="BG9" s="124" t="s">
        <v>90</v>
      </c>
      <c r="BH9" s="124" t="s">
        <v>90</v>
      </c>
      <c r="BI9" s="124" t="s">
        <v>91</v>
      </c>
      <c r="BJ9" s="131" t="s">
        <v>92</v>
      </c>
      <c r="BK9" s="125" t="s">
        <v>93</v>
      </c>
      <c r="BL9" s="125" t="s">
        <v>77</v>
      </c>
      <c r="BM9" s="126"/>
    </row>
    <row r="10" spans="1:65" s="97" customFormat="1" ht="15" customHeight="1">
      <c r="A10" s="132"/>
      <c r="B10" s="133"/>
      <c r="C10" s="133"/>
      <c r="D10" s="133"/>
      <c r="E10" s="133"/>
      <c r="F10" s="133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1"/>
      <c r="AA10" s="134"/>
      <c r="AB10" s="200">
        <f>IF(AA7="","",2)</f>
        <v>2</v>
      </c>
      <c r="AC10" s="135" t="s">
        <v>94</v>
      </c>
      <c r="AD10" s="236"/>
      <c r="AE10" s="237"/>
      <c r="AF10" s="238"/>
      <c r="AG10" s="111">
        <v>4</v>
      </c>
      <c r="AH10" s="130" t="s">
        <v>95</v>
      </c>
      <c r="AI10" s="120" t="s">
        <v>96</v>
      </c>
      <c r="AJ10" s="121"/>
      <c r="AK10" s="121" t="s">
        <v>97</v>
      </c>
      <c r="AL10" s="121" t="str">
        <f t="shared" si="0"/>
        <v>MGCR Tipo 1</v>
      </c>
      <c r="AM10" s="121" t="s">
        <v>98</v>
      </c>
      <c r="AN10" s="121" t="s">
        <v>176</v>
      </c>
      <c r="AO10" s="121" t="s">
        <v>99</v>
      </c>
      <c r="AP10" s="121" t="s">
        <v>100</v>
      </c>
      <c r="AQ10" s="121" t="s">
        <v>101</v>
      </c>
      <c r="AR10" s="121" t="s">
        <v>102</v>
      </c>
      <c r="AS10" s="121" t="str">
        <f t="shared" si="2"/>
        <v>Base granular tipo C</v>
      </c>
      <c r="AT10" s="120" t="str">
        <f t="shared" si="3"/>
        <v>Base granular Tipo C</v>
      </c>
      <c r="AU10" s="121" t="str">
        <f t="shared" si="4"/>
        <v>MGCR Tipo 1</v>
      </c>
      <c r="AV10" s="121"/>
      <c r="AW10" s="121" t="str">
        <f t="shared" si="1"/>
        <v>Asfalto modificado para sello de fisuras</v>
      </c>
      <c r="AX10" s="121" t="str">
        <f t="shared" si="1"/>
        <v>Emulsión asfáltica CRR-1</v>
      </c>
      <c r="AY10" s="121" t="str">
        <f t="shared" si="5"/>
        <v>Base granular tipo C</v>
      </c>
      <c r="AZ10" s="122" t="str">
        <f t="shared" si="6"/>
        <v>Grava ½"</v>
      </c>
      <c r="BB10" s="123">
        <v>3</v>
      </c>
      <c r="BC10" s="124" t="s">
        <v>89</v>
      </c>
      <c r="BD10" s="131" t="s">
        <v>103</v>
      </c>
      <c r="BE10" s="131" t="s">
        <v>92</v>
      </c>
      <c r="BF10" s="131"/>
      <c r="BG10" s="124" t="s">
        <v>104</v>
      </c>
      <c r="BH10" s="124" t="s">
        <v>104</v>
      </c>
      <c r="BI10" s="131" t="str">
        <f>""</f>
        <v/>
      </c>
      <c r="BJ10" s="131" t="str">
        <f>""</f>
        <v/>
      </c>
      <c r="BK10" s="125" t="s">
        <v>105</v>
      </c>
      <c r="BL10" s="124" t="s">
        <v>89</v>
      </c>
      <c r="BM10" s="126"/>
    </row>
    <row r="11" spans="1:65" s="97" customFormat="1" ht="15" customHeight="1">
      <c r="A11" s="132"/>
      <c r="B11" s="254" t="s">
        <v>106</v>
      </c>
      <c r="C11" s="254"/>
      <c r="D11" s="254"/>
      <c r="E11" s="254"/>
      <c r="F11" s="254"/>
      <c r="G11" s="254"/>
      <c r="H11" s="254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128"/>
      <c r="AA11" s="130"/>
      <c r="AB11" s="136" t="s">
        <v>44</v>
      </c>
      <c r="AC11" s="137"/>
      <c r="AD11" s="236" t="s">
        <v>167</v>
      </c>
      <c r="AE11" s="237" t="s">
        <v>168</v>
      </c>
      <c r="AF11" s="238"/>
      <c r="AG11" s="101">
        <v>5</v>
      </c>
      <c r="AH11" s="130" t="s">
        <v>109</v>
      </c>
      <c r="AI11" s="120" t="s">
        <v>110</v>
      </c>
      <c r="AJ11" s="121"/>
      <c r="AK11" s="121" t="s">
        <v>111</v>
      </c>
      <c r="AL11" s="121" t="str">
        <f t="shared" si="0"/>
        <v>Pavimento asfaltico reciclado MBR</v>
      </c>
      <c r="AM11" s="121"/>
      <c r="AN11" s="121"/>
      <c r="AO11" s="121" t="s">
        <v>112</v>
      </c>
      <c r="AP11" s="121" t="s">
        <v>113</v>
      </c>
      <c r="AQ11" s="121" t="s">
        <v>114</v>
      </c>
      <c r="AR11" s="121"/>
      <c r="AS11" s="121" t="str">
        <f t="shared" si="2"/>
        <v>Sub-base granular  tipo A</v>
      </c>
      <c r="AT11" s="120" t="str">
        <f t="shared" si="3"/>
        <v xml:space="preserve">Sub-base granular Tipo A </v>
      </c>
      <c r="AU11" s="121" t="str">
        <f t="shared" si="4"/>
        <v>Pavimento asfaltico reciclado MBR</v>
      </c>
      <c r="AV11" s="121"/>
      <c r="AW11" s="121"/>
      <c r="AX11" s="121"/>
      <c r="AY11" s="121" t="str">
        <f t="shared" si="5"/>
        <v>Sub-base granular  tipo A</v>
      </c>
      <c r="AZ11" s="122" t="str">
        <f t="shared" si="6"/>
        <v>Arena triturada de rio</v>
      </c>
      <c r="BB11" s="123">
        <v>4</v>
      </c>
      <c r="BC11" s="131" t="str">
        <f>""</f>
        <v/>
      </c>
      <c r="BD11" s="131" t="s">
        <v>92</v>
      </c>
      <c r="BE11" s="131" t="str">
        <f>""</f>
        <v/>
      </c>
      <c r="BF11" s="131"/>
      <c r="BG11" s="131" t="s">
        <v>91</v>
      </c>
      <c r="BH11" s="131" t="s">
        <v>91</v>
      </c>
      <c r="BI11" s="131" t="s">
        <v>115</v>
      </c>
      <c r="BJ11" s="131" t="s">
        <v>115</v>
      </c>
      <c r="BK11" s="131" t="str">
        <f>""</f>
        <v/>
      </c>
      <c r="BL11" s="125" t="s">
        <v>116</v>
      </c>
      <c r="BM11" s="126"/>
    </row>
    <row r="12" spans="1:65" s="97" customFormat="1" ht="15" customHeight="1">
      <c r="A12" s="132"/>
      <c r="B12" s="255" t="s">
        <v>117</v>
      </c>
      <c r="C12" s="255"/>
      <c r="D12" s="255"/>
      <c r="E12" s="255"/>
      <c r="F12" s="255"/>
      <c r="G12" s="255"/>
      <c r="H12" s="255"/>
      <c r="I12" s="256" t="str">
        <f>+IF(I11="","",I11)</f>
        <v/>
      </c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128"/>
      <c r="AB12" s="130"/>
      <c r="AD12" s="236"/>
      <c r="AE12" s="237"/>
      <c r="AF12" s="238"/>
      <c r="AG12" s="130">
        <v>6</v>
      </c>
      <c r="AH12" s="138" t="s">
        <v>61</v>
      </c>
      <c r="AI12" s="120" t="s">
        <v>118</v>
      </c>
      <c r="AJ12" s="121"/>
      <c r="AK12" s="121" t="s">
        <v>119</v>
      </c>
      <c r="AL12" s="121" t="str">
        <f t="shared" si="0"/>
        <v>Fresado</v>
      </c>
      <c r="AM12" s="121"/>
      <c r="AN12" s="121"/>
      <c r="AO12" s="121" t="s">
        <v>120</v>
      </c>
      <c r="AP12" s="121" t="s">
        <v>121</v>
      </c>
      <c r="AQ12" s="121" t="s">
        <v>122</v>
      </c>
      <c r="AR12" s="121"/>
      <c r="AS12" s="121" t="str">
        <f t="shared" si="2"/>
        <v>Sub-base granular  tipo B</v>
      </c>
      <c r="AT12" s="120" t="str">
        <f t="shared" si="3"/>
        <v>Sub-base granular Tipo B</v>
      </c>
      <c r="AU12" s="121" t="str">
        <f t="shared" si="4"/>
        <v>Fresado</v>
      </c>
      <c r="AV12" s="121"/>
      <c r="AW12" s="121"/>
      <c r="AX12" s="121"/>
      <c r="AY12" s="121" t="str">
        <f t="shared" si="5"/>
        <v>Sub-base granular  tipo B</v>
      </c>
      <c r="AZ12" s="122" t="str">
        <f t="shared" si="6"/>
        <v>Arena triturada de cantera</v>
      </c>
      <c r="BB12" s="123">
        <v>5</v>
      </c>
      <c r="BC12" s="131" t="s">
        <v>123</v>
      </c>
      <c r="BD12" s="139" t="s">
        <v>124</v>
      </c>
      <c r="BE12" s="131" t="str">
        <f>""</f>
        <v/>
      </c>
      <c r="BF12" s="131"/>
      <c r="BG12" s="131" t="str">
        <f>""</f>
        <v/>
      </c>
      <c r="BH12" s="131" t="str">
        <f>""</f>
        <v/>
      </c>
      <c r="BI12" s="131" t="str">
        <f>""</f>
        <v/>
      </c>
      <c r="BJ12" s="131" t="str">
        <f>""</f>
        <v/>
      </c>
      <c r="BK12" s="131" t="str">
        <f>""</f>
        <v/>
      </c>
      <c r="BL12" s="131" t="str">
        <f>""</f>
        <v/>
      </c>
      <c r="BM12" s="126"/>
    </row>
    <row r="13" spans="1:65" s="143" customFormat="1" ht="15" customHeight="1">
      <c r="A13" s="140"/>
      <c r="B13" s="141"/>
      <c r="C13" s="141"/>
      <c r="D13" s="141"/>
      <c r="E13" s="141"/>
      <c r="F13" s="141"/>
      <c r="G13" s="141"/>
      <c r="H13" s="141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142"/>
      <c r="AA13" s="138"/>
      <c r="AB13" s="138"/>
      <c r="AC13" s="138"/>
      <c r="AD13" s="236"/>
      <c r="AE13" s="237"/>
      <c r="AF13" s="238"/>
      <c r="AG13" s="111">
        <v>7</v>
      </c>
      <c r="AH13" s="138" t="s">
        <v>125</v>
      </c>
      <c r="AI13" s="120" t="s">
        <v>126</v>
      </c>
      <c r="AJ13" s="121"/>
      <c r="AK13" s="121"/>
      <c r="AL13" s="121" t="str">
        <f t="shared" si="0"/>
        <v>Fresado estabilizado con emulsión y cemento</v>
      </c>
      <c r="AM13" s="121"/>
      <c r="AN13" s="121"/>
      <c r="AO13" s="121" t="s">
        <v>127</v>
      </c>
      <c r="AP13" s="121" t="s">
        <v>128</v>
      </c>
      <c r="AQ13" s="121" t="s">
        <v>129</v>
      </c>
      <c r="AR13" s="121"/>
      <c r="AS13" s="121" t="str">
        <f t="shared" si="2"/>
        <v>Sub-base granular  tipo C</v>
      </c>
      <c r="AT13" s="120" t="str">
        <f t="shared" si="3"/>
        <v>Sub-base granular Tipo C</v>
      </c>
      <c r="AU13" s="121" t="str">
        <f t="shared" si="4"/>
        <v>Fresado estabilizado con emulsión y cemento</v>
      </c>
      <c r="AV13" s="121"/>
      <c r="AW13" s="121"/>
      <c r="AX13" s="121"/>
      <c r="AY13" s="121" t="str">
        <f t="shared" si="5"/>
        <v>Sub-base granular  tipo C</v>
      </c>
      <c r="AZ13" s="122" t="str">
        <f t="shared" si="6"/>
        <v>Arena natural</v>
      </c>
      <c r="BB13" s="123">
        <v>6</v>
      </c>
      <c r="BC13" s="131" t="str">
        <f>""</f>
        <v/>
      </c>
      <c r="BD13" s="131" t="str">
        <f>""</f>
        <v/>
      </c>
      <c r="BE13" s="131" t="s">
        <v>130</v>
      </c>
      <c r="BF13" s="139"/>
      <c r="BG13" s="131" t="str">
        <f>""</f>
        <v/>
      </c>
      <c r="BH13" s="131" t="str">
        <f>""</f>
        <v/>
      </c>
      <c r="BI13" s="131" t="str">
        <f>""</f>
        <v/>
      </c>
      <c r="BJ13" s="131" t="str">
        <f>""</f>
        <v/>
      </c>
      <c r="BK13" s="125" t="s">
        <v>131</v>
      </c>
      <c r="BL13" s="125" t="s">
        <v>131</v>
      </c>
      <c r="BM13" s="126"/>
    </row>
    <row r="14" spans="1:65" s="150" customFormat="1" ht="15" customHeight="1">
      <c r="A14" s="144"/>
      <c r="B14" s="257" t="s">
        <v>132</v>
      </c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145"/>
      <c r="AA14" s="146"/>
      <c r="AB14" s="147" t="s">
        <v>133</v>
      </c>
      <c r="AC14" s="148"/>
      <c r="AD14" s="236" t="s">
        <v>107</v>
      </c>
      <c r="AE14" s="237" t="s">
        <v>108</v>
      </c>
      <c r="AF14" s="238"/>
      <c r="AG14" s="101">
        <v>8</v>
      </c>
      <c r="AH14" s="138" t="s">
        <v>135</v>
      </c>
      <c r="AI14" s="120" t="s">
        <v>136</v>
      </c>
      <c r="AJ14" s="121"/>
      <c r="AK14" s="121"/>
      <c r="AL14" s="121" t="str">
        <f>+AR8</f>
        <v>MR-43</v>
      </c>
      <c r="AM14" s="121"/>
      <c r="AN14" s="121"/>
      <c r="AO14" s="149" t="s">
        <v>137</v>
      </c>
      <c r="AP14" s="121" t="s">
        <v>138</v>
      </c>
      <c r="AQ14" s="121"/>
      <c r="AR14" s="121"/>
      <c r="AS14" s="121" t="str">
        <f t="shared" si="2"/>
        <v>Remanente</v>
      </c>
      <c r="AT14" s="120" t="str">
        <f t="shared" si="3"/>
        <v>Piedra rajón</v>
      </c>
      <c r="AU14" s="121" t="str">
        <f t="shared" si="4"/>
        <v>MR-43</v>
      </c>
      <c r="AV14" s="121"/>
      <c r="AW14" s="121"/>
      <c r="AX14" s="121"/>
      <c r="AY14" s="121" t="str">
        <f t="shared" si="5"/>
        <v>Remanente</v>
      </c>
      <c r="AZ14" s="122" t="str">
        <f t="shared" si="6"/>
        <v>Arena de peña</v>
      </c>
      <c r="BB14" s="123">
        <v>7</v>
      </c>
      <c r="BC14" s="131" t="str">
        <f>""</f>
        <v/>
      </c>
      <c r="BD14" s="139" t="s">
        <v>139</v>
      </c>
      <c r="BE14" s="131" t="str">
        <f>""</f>
        <v/>
      </c>
      <c r="BF14" s="139"/>
      <c r="BG14" s="131" t="str">
        <f>""</f>
        <v/>
      </c>
      <c r="BH14" s="131" t="str">
        <f>""</f>
        <v/>
      </c>
      <c r="BI14" s="131" t="str">
        <f>""</f>
        <v/>
      </c>
      <c r="BJ14" s="131" t="str">
        <f>""</f>
        <v/>
      </c>
      <c r="BK14" s="125" t="s">
        <v>140</v>
      </c>
      <c r="BL14" s="125" t="s">
        <v>140</v>
      </c>
      <c r="BM14" s="126"/>
    </row>
    <row r="15" spans="1:65" s="150" customFormat="1" ht="15" customHeight="1">
      <c r="A15" s="123"/>
      <c r="B15" s="151"/>
      <c r="C15" s="151"/>
      <c r="D15" s="151"/>
      <c r="E15" s="151"/>
      <c r="F15" s="151"/>
      <c r="G15" s="151"/>
      <c r="H15" s="151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3"/>
      <c r="V15" s="153"/>
      <c r="W15" s="153"/>
      <c r="X15" s="153"/>
      <c r="Y15" s="153"/>
      <c r="Z15" s="145"/>
      <c r="AA15" s="154"/>
      <c r="AB15" s="251" t="s">
        <v>141</v>
      </c>
      <c r="AC15" s="154"/>
      <c r="AD15" s="236"/>
      <c r="AE15" s="237"/>
      <c r="AF15" s="238"/>
      <c r="AG15" s="130">
        <v>9</v>
      </c>
      <c r="AH15" s="138" t="s">
        <v>142</v>
      </c>
      <c r="AI15" s="120" t="s">
        <v>122</v>
      </c>
      <c r="AJ15" s="121"/>
      <c r="AK15" s="121"/>
      <c r="AL15" s="121" t="str">
        <f>+AR9</f>
        <v>3000 psi</v>
      </c>
      <c r="AM15" s="121"/>
      <c r="AN15" s="121"/>
      <c r="AO15" s="121" t="s">
        <v>143</v>
      </c>
      <c r="AP15" s="121" t="s">
        <v>144</v>
      </c>
      <c r="AQ15" s="121"/>
      <c r="AR15" s="121"/>
      <c r="AS15" s="121" t="str">
        <f t="shared" si="2"/>
        <v>Fresado</v>
      </c>
      <c r="AT15" s="120" t="str">
        <f t="shared" si="3"/>
        <v>Recebo común</v>
      </c>
      <c r="AU15" s="121" t="str">
        <f t="shared" si="4"/>
        <v>3000 psi</v>
      </c>
      <c r="AV15" s="121"/>
      <c r="AW15" s="121"/>
      <c r="AX15" s="121"/>
      <c r="AY15" s="121" t="str">
        <f t="shared" si="5"/>
        <v>Fresado</v>
      </c>
      <c r="AZ15" s="122" t="str">
        <f t="shared" si="6"/>
        <v>Agregados combinados MD-10</v>
      </c>
      <c r="BB15" s="123">
        <v>8</v>
      </c>
      <c r="BC15" s="131" t="str">
        <f>""</f>
        <v/>
      </c>
      <c r="BD15" s="131" t="str">
        <f>""</f>
        <v/>
      </c>
      <c r="BE15" s="131" t="str">
        <f>""</f>
        <v/>
      </c>
      <c r="BF15" s="149"/>
      <c r="BG15" s="131" t="str">
        <f>""</f>
        <v/>
      </c>
      <c r="BH15" s="131" t="str">
        <f>""</f>
        <v/>
      </c>
      <c r="BI15" s="131" t="str">
        <f>""</f>
        <v/>
      </c>
      <c r="BJ15" s="131" t="str">
        <f>""</f>
        <v/>
      </c>
      <c r="BK15" s="125" t="s">
        <v>123</v>
      </c>
      <c r="BL15" s="125" t="s">
        <v>123</v>
      </c>
      <c r="BM15" s="155"/>
    </row>
    <row r="16" spans="1:65" s="150" customFormat="1" ht="15" customHeight="1">
      <c r="A16" s="123"/>
      <c r="B16" s="252" t="str">
        <f t="shared" ref="B16:B24" si="7">IF($T$7="","",IF($AA$7=$AH$7,BC8,IF($AA$7=$AH$8,BD8,IF($AA$7=$AH$9,BE8,IF($AA$7=$AH$10,BF8,IF($AA$7=$AH$11,BG8,IF($AA$7=$AH$12,BH8,IF($AA$7=$AH$13,BI8,IF($AA$7=$AH$14,BJ8,IF($AA$7=$AH$15,BK8,IF($AA$7=$AH$16,BL8,IF($AA$7=$AH$17,BM8,""))))))))))))</f>
        <v/>
      </c>
      <c r="C16" s="252"/>
      <c r="D16" s="252"/>
      <c r="E16" s="252"/>
      <c r="F16" s="252"/>
      <c r="G16" s="252"/>
      <c r="H16" s="252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145"/>
      <c r="AA16" s="154"/>
      <c r="AB16" s="251"/>
      <c r="AC16" s="154"/>
      <c r="AD16" s="236"/>
      <c r="AE16" s="237"/>
      <c r="AF16" s="238"/>
      <c r="AG16" s="111">
        <v>10</v>
      </c>
      <c r="AH16" s="138" t="s">
        <v>145</v>
      </c>
      <c r="AI16" s="120" t="s">
        <v>146</v>
      </c>
      <c r="AJ16" s="121"/>
      <c r="AK16" s="121"/>
      <c r="AL16" s="121" t="str">
        <f>+AR10</f>
        <v>2500 psi</v>
      </c>
      <c r="AM16" s="121"/>
      <c r="AN16" s="121"/>
      <c r="AO16" s="121" t="s">
        <v>147</v>
      </c>
      <c r="AP16" s="121" t="s">
        <v>148</v>
      </c>
      <c r="AQ16" s="121"/>
      <c r="AR16" s="121"/>
      <c r="AS16" s="121" t="str">
        <f t="shared" si="2"/>
        <v>Base estabilizada con emulsión y cemento</v>
      </c>
      <c r="AT16" s="120" t="str">
        <f t="shared" si="3"/>
        <v>Material filtrante de 3"</v>
      </c>
      <c r="AU16" s="121" t="str">
        <f t="shared" si="4"/>
        <v>2500 psi</v>
      </c>
      <c r="AV16" s="121"/>
      <c r="AW16" s="121"/>
      <c r="AX16" s="121"/>
      <c r="AY16" s="121" t="str">
        <f t="shared" si="5"/>
        <v>Base estabilizada con emulsión y cemento</v>
      </c>
      <c r="AZ16" s="122" t="str">
        <f t="shared" si="6"/>
        <v>Agregados combinados MD-12</v>
      </c>
      <c r="BB16" s="156">
        <v>9</v>
      </c>
      <c r="BC16" s="157" t="str">
        <f>""</f>
        <v/>
      </c>
      <c r="BD16" s="157" t="str">
        <f>""</f>
        <v/>
      </c>
      <c r="BE16" s="157" t="str">
        <f>""</f>
        <v/>
      </c>
      <c r="BF16" s="157"/>
      <c r="BG16" s="157" t="str">
        <f>""</f>
        <v/>
      </c>
      <c r="BH16" s="157" t="str">
        <f>""</f>
        <v/>
      </c>
      <c r="BI16" s="157" t="str">
        <f>""</f>
        <v/>
      </c>
      <c r="BJ16" s="157" t="str">
        <f>""</f>
        <v/>
      </c>
      <c r="BK16" s="157" t="str">
        <f>""</f>
        <v/>
      </c>
      <c r="BL16" s="158"/>
      <c r="BM16" s="159"/>
    </row>
    <row r="17" spans="1:65" s="150" customFormat="1" ht="15" customHeight="1">
      <c r="A17" s="123"/>
      <c r="B17" s="252" t="str">
        <f t="shared" si="7"/>
        <v/>
      </c>
      <c r="C17" s="252"/>
      <c r="D17" s="252"/>
      <c r="E17" s="252"/>
      <c r="F17" s="252"/>
      <c r="G17" s="252"/>
      <c r="H17" s="252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145"/>
      <c r="AA17" s="154"/>
      <c r="AB17" s="154"/>
      <c r="AC17" s="154"/>
      <c r="AD17" s="258" t="s">
        <v>134</v>
      </c>
      <c r="AE17" s="260" t="s">
        <v>134</v>
      </c>
      <c r="AF17" s="238"/>
      <c r="AG17" s="158">
        <v>11</v>
      </c>
      <c r="AH17" s="158" t="s">
        <v>149</v>
      </c>
      <c r="AI17" s="120" t="s">
        <v>150</v>
      </c>
      <c r="AJ17" s="121"/>
      <c r="AK17" s="121"/>
      <c r="AL17" s="121"/>
      <c r="AM17" s="121"/>
      <c r="AN17" s="121"/>
      <c r="AO17" s="121" t="s">
        <v>151</v>
      </c>
      <c r="AP17" s="121" t="s">
        <v>152</v>
      </c>
      <c r="AQ17" s="121"/>
      <c r="AR17" s="121"/>
      <c r="AS17" s="121" t="str">
        <f t="shared" si="2"/>
        <v xml:space="preserve">70%SBG-A + 30% Fresado </v>
      </c>
      <c r="AT17" s="120" t="str">
        <f t="shared" si="3"/>
        <v>Material filtrante de 1"</v>
      </c>
      <c r="AU17" s="121" t="str">
        <f>+AK11</f>
        <v>Capa 1 MD-12 y Capa 2 MGCR-Tipo 1</v>
      </c>
      <c r="AV17" s="121"/>
      <c r="AW17" s="121"/>
      <c r="AX17" s="121"/>
      <c r="AY17" s="121" t="str">
        <f t="shared" si="5"/>
        <v xml:space="preserve">70%SBG-A + 30% Fresado </v>
      </c>
      <c r="AZ17" s="122" t="str">
        <f t="shared" si="6"/>
        <v>Agregados combinados MGCR Tipo 1</v>
      </c>
      <c r="BK17" s="149"/>
      <c r="BL17" s="149"/>
      <c r="BM17" s="149"/>
    </row>
    <row r="18" spans="1:65" s="150" customFormat="1" ht="15" customHeight="1">
      <c r="A18" s="123"/>
      <c r="B18" s="252" t="str">
        <f t="shared" si="7"/>
        <v/>
      </c>
      <c r="C18" s="252"/>
      <c r="D18" s="252"/>
      <c r="E18" s="252"/>
      <c r="F18" s="252"/>
      <c r="G18" s="252"/>
      <c r="H18" s="25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145"/>
      <c r="AA18" s="154"/>
      <c r="AB18" s="154"/>
      <c r="AC18" s="154"/>
      <c r="AD18" s="236"/>
      <c r="AE18" s="237"/>
      <c r="AF18" s="238"/>
      <c r="AG18" s="160">
        <v>12</v>
      </c>
      <c r="AH18" s="154"/>
      <c r="AI18" s="123"/>
      <c r="AJ18" s="149"/>
      <c r="AK18" s="149"/>
      <c r="AL18" s="149"/>
      <c r="AM18" s="149"/>
      <c r="AN18" s="149"/>
      <c r="AO18" s="149"/>
      <c r="AP18" s="149"/>
      <c r="AQ18" s="149"/>
      <c r="AR18" s="149"/>
      <c r="AS18" s="121" t="str">
        <f>+AP14</f>
        <v>Piedra rajón</v>
      </c>
      <c r="AT18" s="120" t="str">
        <f>+AI14</f>
        <v>Remanente</v>
      </c>
      <c r="AU18" s="121" t="str">
        <f>+AK12</f>
        <v>Capa 1 MGCR Tipo 1 y capa 2 MD-12</v>
      </c>
      <c r="AV18" s="121"/>
      <c r="AW18" s="121"/>
      <c r="AX18" s="121"/>
      <c r="AY18" s="121" t="str">
        <f t="shared" si="5"/>
        <v>Piedra rajón</v>
      </c>
      <c r="AZ18" s="122"/>
    </row>
    <row r="19" spans="1:65" s="150" customFormat="1" ht="15" customHeight="1">
      <c r="A19" s="123"/>
      <c r="B19" s="252" t="str">
        <f t="shared" si="7"/>
        <v/>
      </c>
      <c r="C19" s="252"/>
      <c r="D19" s="252"/>
      <c r="E19" s="252"/>
      <c r="F19" s="252"/>
      <c r="G19" s="252"/>
      <c r="H19" s="252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145"/>
      <c r="AA19" s="154"/>
      <c r="AB19" s="154"/>
      <c r="AC19" s="154"/>
      <c r="AD19" s="259"/>
      <c r="AE19" s="261"/>
      <c r="AF19" s="250"/>
      <c r="AG19" s="160">
        <v>13</v>
      </c>
      <c r="AH19" s="154"/>
      <c r="AI19" s="123"/>
      <c r="AJ19" s="149"/>
      <c r="AK19" s="149"/>
      <c r="AL19" s="149"/>
      <c r="AM19" s="149"/>
      <c r="AN19" s="149"/>
      <c r="AO19" s="149"/>
      <c r="AP19" s="149"/>
      <c r="AQ19" s="149"/>
      <c r="AR19" s="149"/>
      <c r="AS19" s="121" t="str">
        <f>+AP15</f>
        <v>Recebo común</v>
      </c>
      <c r="AT19" s="120" t="str">
        <f>+AI15</f>
        <v>Fresado</v>
      </c>
      <c r="AU19" s="121"/>
      <c r="AV19" s="121"/>
      <c r="AW19" s="121"/>
      <c r="AX19" s="121"/>
      <c r="AY19" s="121" t="str">
        <f t="shared" si="5"/>
        <v>Recebo común</v>
      </c>
      <c r="AZ19" s="122"/>
    </row>
    <row r="20" spans="1:65" s="150" customFormat="1" ht="15" customHeight="1">
      <c r="A20" s="123"/>
      <c r="B20" s="252" t="str">
        <f t="shared" si="7"/>
        <v/>
      </c>
      <c r="C20" s="252"/>
      <c r="D20" s="252"/>
      <c r="E20" s="252"/>
      <c r="F20" s="252"/>
      <c r="G20" s="252"/>
      <c r="H20" s="252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145"/>
      <c r="AA20" s="154"/>
      <c r="AB20" s="154"/>
      <c r="AC20" s="154"/>
      <c r="AD20" s="148"/>
      <c r="AE20" s="148"/>
      <c r="AF20" s="148"/>
      <c r="AG20" s="160">
        <v>14</v>
      </c>
      <c r="AH20" s="154"/>
      <c r="AI20" s="123"/>
      <c r="AJ20" s="149"/>
      <c r="AK20" s="149"/>
      <c r="AL20" s="149"/>
      <c r="AM20" s="149"/>
      <c r="AN20" s="149"/>
      <c r="AO20" s="149"/>
      <c r="AP20" s="149"/>
      <c r="AQ20" s="149"/>
      <c r="AR20" s="149"/>
      <c r="AS20" s="121" t="str">
        <f>+AP16</f>
        <v>Material filtrante de 3"</v>
      </c>
      <c r="AT20" s="120" t="str">
        <f>+AI16</f>
        <v>Base estabilizada con emulsión y cemento</v>
      </c>
      <c r="AU20" s="121"/>
      <c r="AV20" s="121"/>
      <c r="AW20" s="121"/>
      <c r="AX20" s="121"/>
      <c r="AY20" s="121" t="str">
        <f t="shared" si="5"/>
        <v>Material filtrante de 3"</v>
      </c>
      <c r="AZ20" s="122"/>
    </row>
    <row r="21" spans="1:65" s="150" customFormat="1" ht="15" customHeight="1">
      <c r="A21" s="123"/>
      <c r="B21" s="252" t="str">
        <f t="shared" si="7"/>
        <v/>
      </c>
      <c r="C21" s="252"/>
      <c r="D21" s="252"/>
      <c r="E21" s="252"/>
      <c r="F21" s="252"/>
      <c r="G21" s="252"/>
      <c r="H21" s="252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145"/>
      <c r="AA21" s="154"/>
      <c r="AB21" s="154"/>
      <c r="AC21" s="154"/>
      <c r="AD21" s="245" t="str">
        <f>+N39</f>
        <v>Aprobó</v>
      </c>
      <c r="AE21" s="246"/>
      <c r="AF21" s="247"/>
      <c r="AG21" s="160">
        <v>15</v>
      </c>
      <c r="AH21" s="154"/>
      <c r="AI21" s="123"/>
      <c r="AJ21" s="149"/>
      <c r="AK21" s="149"/>
      <c r="AL21" s="149"/>
      <c r="AM21" s="149"/>
      <c r="AN21" s="149"/>
      <c r="AO21" s="149"/>
      <c r="AP21" s="149"/>
      <c r="AQ21" s="149"/>
      <c r="AR21" s="149"/>
      <c r="AS21" s="121" t="str">
        <f>+AP17</f>
        <v>Material filtrante de 1"</v>
      </c>
      <c r="AT21" s="120" t="str">
        <f>+AI17</f>
        <v xml:space="preserve">70%SBG-A + 30% Fresado </v>
      </c>
      <c r="AU21" s="121"/>
      <c r="AV21" s="121"/>
      <c r="AW21" s="121"/>
      <c r="AX21" s="121"/>
      <c r="AY21" s="121" t="str">
        <f t="shared" si="5"/>
        <v>Material filtrante de 1"</v>
      </c>
      <c r="AZ21" s="122"/>
    </row>
    <row r="22" spans="1:65" s="150" customFormat="1" ht="15" customHeight="1">
      <c r="A22" s="123"/>
      <c r="B22" s="252" t="str">
        <f t="shared" si="7"/>
        <v/>
      </c>
      <c r="C22" s="252"/>
      <c r="D22" s="252"/>
      <c r="E22" s="252"/>
      <c r="F22" s="252"/>
      <c r="G22" s="252"/>
      <c r="H22" s="252"/>
      <c r="I22" s="264"/>
      <c r="J22" s="264"/>
      <c r="K22" s="161" t="str">
        <f>IF(I22="","",IF(AA7="Apiques","",$AA$5))</f>
        <v/>
      </c>
      <c r="L22" s="162"/>
      <c r="M22" s="162"/>
      <c r="N22" s="265"/>
      <c r="O22" s="265"/>
      <c r="P22" s="161" t="str">
        <f>IF(N22="","",$AA$5)</f>
        <v/>
      </c>
      <c r="Q22" s="162"/>
      <c r="R22" s="162"/>
      <c r="S22" s="162"/>
      <c r="T22" s="162"/>
      <c r="U22" s="162"/>
      <c r="V22" s="162"/>
      <c r="W22" s="162"/>
      <c r="X22" s="162"/>
      <c r="Y22" s="162"/>
      <c r="Z22" s="145"/>
      <c r="AA22" s="154"/>
      <c r="AB22" s="154"/>
      <c r="AC22" s="154"/>
      <c r="AD22" s="108" t="s">
        <v>63</v>
      </c>
      <c r="AE22" s="109" t="s">
        <v>64</v>
      </c>
      <c r="AF22" s="110" t="s">
        <v>65</v>
      </c>
      <c r="AG22" s="160">
        <v>16</v>
      </c>
      <c r="AH22" s="154"/>
      <c r="AI22" s="123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 t="str">
        <f>+AO8</f>
        <v>Grava 1"</v>
      </c>
      <c r="AT22" s="123"/>
      <c r="AU22" s="149"/>
      <c r="AV22" s="149"/>
      <c r="AW22" s="149"/>
      <c r="AX22" s="149"/>
      <c r="AY22" s="121" t="str">
        <f t="shared" si="5"/>
        <v>Grava 1"</v>
      </c>
      <c r="AZ22" s="122"/>
    </row>
    <row r="23" spans="1:65" s="150" customFormat="1" ht="15" customHeight="1">
      <c r="A23" s="123"/>
      <c r="B23" s="252" t="str">
        <f t="shared" si="7"/>
        <v/>
      </c>
      <c r="C23" s="252"/>
      <c r="D23" s="252"/>
      <c r="E23" s="252"/>
      <c r="F23" s="252"/>
      <c r="G23" s="252"/>
      <c r="H23" s="252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145"/>
      <c r="AA23" s="154"/>
      <c r="AB23" s="154"/>
      <c r="AC23" s="154"/>
      <c r="AD23" s="236" t="s">
        <v>153</v>
      </c>
      <c r="AE23" s="237" t="s">
        <v>154</v>
      </c>
      <c r="AF23" s="238"/>
      <c r="AG23" s="154"/>
      <c r="AH23" s="154"/>
      <c r="AI23" s="123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 t="str">
        <f t="shared" ref="AS23:AS31" si="8">+AO9</f>
        <v>Grava ¾"</v>
      </c>
      <c r="AT23" s="123"/>
      <c r="AU23" s="149"/>
      <c r="AV23" s="149"/>
      <c r="AW23" s="149"/>
      <c r="AX23" s="149"/>
      <c r="AY23" s="121" t="str">
        <f t="shared" si="5"/>
        <v>Grava ¾"</v>
      </c>
      <c r="AZ23" s="122"/>
    </row>
    <row r="24" spans="1:65" s="150" customFormat="1" ht="15" customHeight="1">
      <c r="A24" s="123"/>
      <c r="B24" s="252" t="str">
        <f t="shared" si="7"/>
        <v/>
      </c>
      <c r="C24" s="252"/>
      <c r="D24" s="252"/>
      <c r="E24" s="252"/>
      <c r="F24" s="252"/>
      <c r="G24" s="252"/>
      <c r="H24" s="252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145"/>
      <c r="AA24" s="154"/>
      <c r="AB24" s="154"/>
      <c r="AC24" s="154"/>
      <c r="AD24" s="236"/>
      <c r="AE24" s="237"/>
      <c r="AF24" s="238"/>
      <c r="AG24" s="154"/>
      <c r="AH24" s="154"/>
      <c r="AI24" s="123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 t="str">
        <f t="shared" si="8"/>
        <v>Grava ½"</v>
      </c>
      <c r="AT24" s="123"/>
      <c r="AU24" s="149"/>
      <c r="AV24" s="149"/>
      <c r="AW24" s="149"/>
      <c r="AX24" s="149"/>
      <c r="AY24" s="121" t="str">
        <f t="shared" si="5"/>
        <v>Grava ½"</v>
      </c>
      <c r="AZ24" s="122"/>
    </row>
    <row r="25" spans="1:65" s="150" customFormat="1" ht="15" customHeight="1">
      <c r="A25" s="123"/>
      <c r="B25" s="151" t="s">
        <v>157</v>
      </c>
      <c r="C25" s="151"/>
      <c r="D25" s="151"/>
      <c r="E25" s="151"/>
      <c r="F25" s="151"/>
      <c r="G25" s="151"/>
      <c r="H25" s="151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128"/>
      <c r="AA25" s="130"/>
      <c r="AB25" s="130"/>
      <c r="AC25" s="130"/>
      <c r="AD25" s="236"/>
      <c r="AE25" s="237"/>
      <c r="AF25" s="238"/>
      <c r="AG25" s="130"/>
      <c r="AI25" s="123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 t="str">
        <f t="shared" si="8"/>
        <v>Arena triturada de rio</v>
      </c>
      <c r="AT25" s="123"/>
      <c r="AU25" s="149"/>
      <c r="AV25" s="149"/>
      <c r="AW25" s="149"/>
      <c r="AX25" s="149"/>
      <c r="AY25" s="121" t="str">
        <f t="shared" si="5"/>
        <v>Arena triturada de rio</v>
      </c>
      <c r="AZ25" s="122"/>
    </row>
    <row r="26" spans="1:65" s="150" customFormat="1" ht="15" customHeight="1">
      <c r="A26" s="123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01"/>
      <c r="U26" s="101"/>
      <c r="V26" s="101"/>
      <c r="W26" s="101"/>
      <c r="X26" s="101"/>
      <c r="Y26" s="101"/>
      <c r="Z26" s="128"/>
      <c r="AA26" s="130"/>
      <c r="AB26" s="130"/>
      <c r="AC26" s="130"/>
      <c r="AD26" s="236" t="s">
        <v>155</v>
      </c>
      <c r="AE26" s="237" t="s">
        <v>156</v>
      </c>
      <c r="AF26" s="238"/>
      <c r="AG26" s="130"/>
      <c r="AI26" s="123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 t="str">
        <f t="shared" si="8"/>
        <v>Arena triturada de cantera</v>
      </c>
      <c r="AT26" s="123"/>
      <c r="AU26" s="149"/>
      <c r="AV26" s="149"/>
      <c r="AW26" s="149"/>
      <c r="AX26" s="149"/>
      <c r="AY26" s="121" t="str">
        <f t="shared" si="5"/>
        <v>Arena triturada de cantera</v>
      </c>
      <c r="AZ26" s="122"/>
    </row>
    <row r="27" spans="1:65" s="150" customFormat="1" ht="15" customHeight="1">
      <c r="A27" s="123"/>
      <c r="B27" s="151" t="s">
        <v>158</v>
      </c>
      <c r="C27" s="151"/>
      <c r="D27" s="151"/>
      <c r="E27" s="151"/>
      <c r="F27" s="151"/>
      <c r="G27" s="151"/>
      <c r="H27" s="151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128"/>
      <c r="AA27" s="130"/>
      <c r="AB27" s="130"/>
      <c r="AC27" s="130"/>
      <c r="AD27" s="236"/>
      <c r="AE27" s="237"/>
      <c r="AF27" s="238"/>
      <c r="AG27" s="130"/>
      <c r="AI27" s="123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 t="str">
        <f t="shared" si="8"/>
        <v>Arena natural</v>
      </c>
      <c r="AT27" s="123"/>
      <c r="AU27" s="149"/>
      <c r="AV27" s="149"/>
      <c r="AW27" s="149"/>
      <c r="AX27" s="149"/>
      <c r="AY27" s="121" t="str">
        <f t="shared" si="5"/>
        <v>Arena natural</v>
      </c>
      <c r="AZ27" s="122"/>
    </row>
    <row r="28" spans="1:65" s="150" customFormat="1" ht="15" customHeight="1">
      <c r="A28" s="123"/>
      <c r="B28" s="151" t="s">
        <v>159</v>
      </c>
      <c r="C28" s="151"/>
      <c r="D28" s="151"/>
      <c r="E28" s="151"/>
      <c r="F28" s="151"/>
      <c r="G28" s="151"/>
      <c r="H28" s="151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128"/>
      <c r="AA28" s="130"/>
      <c r="AB28" s="130"/>
      <c r="AC28" s="130"/>
      <c r="AD28" s="236"/>
      <c r="AE28" s="237"/>
      <c r="AF28" s="238"/>
      <c r="AG28" s="130"/>
      <c r="AI28" s="123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 t="str">
        <f t="shared" si="8"/>
        <v>Arena de peña</v>
      </c>
      <c r="AT28" s="123"/>
      <c r="AU28" s="149"/>
      <c r="AV28" s="149"/>
      <c r="AW28" s="149"/>
      <c r="AX28" s="149"/>
      <c r="AY28" s="121" t="str">
        <f t="shared" si="5"/>
        <v>Arena de peña</v>
      </c>
      <c r="AZ28" s="122"/>
    </row>
    <row r="29" spans="1:65" s="150" customFormat="1" ht="15" customHeight="1">
      <c r="A29" s="123"/>
      <c r="B29" s="151" t="s">
        <v>160</v>
      </c>
      <c r="C29" s="151"/>
      <c r="D29" s="151"/>
      <c r="E29" s="151"/>
      <c r="F29" s="151"/>
      <c r="G29" s="151"/>
      <c r="H29" s="151"/>
      <c r="I29" s="273" t="str">
        <f>+IF(T7="","",AB10)</f>
        <v/>
      </c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128"/>
      <c r="AA29" s="130"/>
      <c r="AB29" s="130"/>
      <c r="AC29" s="130"/>
      <c r="AD29" s="258" t="s">
        <v>134</v>
      </c>
      <c r="AE29" s="260" t="s">
        <v>134</v>
      </c>
      <c r="AF29" s="238"/>
      <c r="AG29" s="130"/>
      <c r="AI29" s="123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 t="str">
        <f t="shared" si="8"/>
        <v>Agregados combinados MD-10</v>
      </c>
      <c r="AT29" s="123"/>
      <c r="AU29" s="149"/>
      <c r="AV29" s="149"/>
      <c r="AW29" s="149"/>
      <c r="AX29" s="149"/>
      <c r="AY29" s="121" t="str">
        <f t="shared" si="5"/>
        <v>Agregados combinados MD-10</v>
      </c>
      <c r="AZ29" s="122"/>
    </row>
    <row r="30" spans="1:65" s="150" customFormat="1" ht="15" customHeight="1">
      <c r="A30" s="123"/>
      <c r="B30" s="151"/>
      <c r="C30" s="151"/>
      <c r="D30" s="151"/>
      <c r="E30" s="151"/>
      <c r="F30" s="151"/>
      <c r="G30" s="151"/>
      <c r="H30" s="151"/>
      <c r="I30" s="163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64"/>
      <c r="AA30" s="130"/>
      <c r="AB30" s="130"/>
      <c r="AC30" s="130"/>
      <c r="AD30" s="236"/>
      <c r="AE30" s="237"/>
      <c r="AF30" s="238"/>
      <c r="AG30" s="130"/>
      <c r="AH30" s="130"/>
      <c r="AI30" s="123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 t="str">
        <f t="shared" si="8"/>
        <v>Agregados combinados MD-12</v>
      </c>
      <c r="AT30" s="123"/>
      <c r="AU30" s="149"/>
      <c r="AV30" s="149"/>
      <c r="AW30" s="149"/>
      <c r="AX30" s="149"/>
      <c r="AY30" s="121" t="str">
        <f t="shared" si="5"/>
        <v>Agregados combinados MD-12</v>
      </c>
      <c r="AZ30" s="122"/>
    </row>
    <row r="31" spans="1:65" s="150" customFormat="1" ht="15" customHeight="1">
      <c r="A31" s="165"/>
      <c r="B31" s="166" t="s">
        <v>161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55"/>
      <c r="AA31" s="149"/>
      <c r="AB31" s="149"/>
      <c r="AC31" s="149"/>
      <c r="AD31" s="259"/>
      <c r="AE31" s="261"/>
      <c r="AF31" s="250"/>
      <c r="AG31" s="149"/>
      <c r="AH31" s="149"/>
      <c r="AI31" s="123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 t="str">
        <f t="shared" si="8"/>
        <v>Agregados combinados MGCR Tipo 1</v>
      </c>
      <c r="AT31" s="123"/>
      <c r="AU31" s="149"/>
      <c r="AV31" s="149"/>
      <c r="AW31" s="149"/>
      <c r="AX31" s="149"/>
      <c r="AY31" s="121" t="str">
        <f t="shared" si="5"/>
        <v>Agregados combinados MGCR Tipo 1</v>
      </c>
      <c r="AZ31" s="122"/>
    </row>
    <row r="32" spans="1:65" s="150" customFormat="1" ht="15" customHeight="1">
      <c r="A32" s="169"/>
      <c r="B32" s="272" t="s">
        <v>162</v>
      </c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170"/>
      <c r="AA32" s="149"/>
      <c r="AB32" s="149"/>
      <c r="AC32" s="149"/>
      <c r="AD32" s="154"/>
      <c r="AE32" s="154"/>
      <c r="AF32" s="154"/>
      <c r="AG32" s="149"/>
      <c r="AH32" s="149"/>
      <c r="AI32" s="123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 t="str">
        <f>+AJ8</f>
        <v>Ver perfil estratigráfico del suelo INV E-101 y 102-13</v>
      </c>
      <c r="AT32" s="123"/>
      <c r="AU32" s="149"/>
      <c r="AV32" s="149"/>
      <c r="AW32" s="149"/>
      <c r="AX32" s="149"/>
      <c r="AY32" s="121" t="str">
        <f t="shared" si="5"/>
        <v>Ver perfil estratigráfico del suelo INV E-101 y 102-13</v>
      </c>
      <c r="AZ32" s="122"/>
    </row>
    <row r="33" spans="1:52" s="150" customFormat="1" ht="15" customHeight="1">
      <c r="A33" s="169"/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170"/>
      <c r="AA33" s="171"/>
      <c r="AB33" s="171"/>
      <c r="AC33" s="171"/>
      <c r="AD33" s="269" t="str">
        <f>+AD6</f>
        <v>Revisó</v>
      </c>
      <c r="AE33" s="270"/>
      <c r="AF33" s="271"/>
      <c r="AG33" s="171"/>
      <c r="AH33" s="171"/>
      <c r="AI33" s="123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 t="str">
        <f>+AK11</f>
        <v>Capa 1 MD-12 y Capa 2 MGCR-Tipo 1</v>
      </c>
      <c r="AT33" s="123"/>
      <c r="AU33" s="149"/>
      <c r="AV33" s="149"/>
      <c r="AW33" s="149"/>
      <c r="AX33" s="149"/>
      <c r="AY33" s="121" t="str">
        <f t="shared" si="5"/>
        <v>Capa 1 MD-12 y Capa 2 MGCR-Tipo 1</v>
      </c>
      <c r="AZ33" s="122"/>
    </row>
    <row r="34" spans="1:52" s="150" customFormat="1" ht="15" customHeight="1">
      <c r="A34" s="169"/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170"/>
      <c r="AA34" s="171"/>
      <c r="AB34" s="171"/>
      <c r="AC34" s="171"/>
      <c r="AD34" s="167" t="s">
        <v>63</v>
      </c>
      <c r="AE34" s="168" t="s">
        <v>64</v>
      </c>
      <c r="AF34" s="271"/>
      <c r="AG34" s="171"/>
      <c r="AH34" s="171"/>
      <c r="AI34" s="123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 t="str">
        <f>+AK12</f>
        <v>Capa 1 MGCR Tipo 1 y capa 2 MD-12</v>
      </c>
      <c r="AT34" s="123"/>
      <c r="AU34" s="149"/>
      <c r="AV34" s="149"/>
      <c r="AW34" s="149"/>
      <c r="AX34" s="149"/>
      <c r="AY34" s="121" t="str">
        <f t="shared" si="5"/>
        <v>Capa 1 MGCR Tipo 1 y capa 2 MD-12</v>
      </c>
      <c r="AZ34" s="122"/>
    </row>
    <row r="35" spans="1:52" s="150" customFormat="1" ht="15" customHeight="1">
      <c r="A35" s="169"/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170"/>
      <c r="AA35" s="171"/>
      <c r="AB35" s="171"/>
      <c r="AC35" s="171"/>
      <c r="AD35" s="144" t="str">
        <f>+AD8</f>
        <v>Juan Camilo Váquiro</v>
      </c>
      <c r="AE35" s="164" t="s">
        <v>68</v>
      </c>
      <c r="AF35" s="271"/>
      <c r="AG35" s="171"/>
      <c r="AH35" s="171"/>
      <c r="AI35" s="123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 t="str">
        <f>+AL8</f>
        <v>MD-10</v>
      </c>
      <c r="AT35" s="123"/>
      <c r="AU35" s="149"/>
      <c r="AV35" s="149"/>
      <c r="AW35" s="149"/>
      <c r="AX35" s="149"/>
      <c r="AY35" s="121" t="str">
        <f t="shared" si="5"/>
        <v>MD-10</v>
      </c>
      <c r="AZ35" s="122"/>
    </row>
    <row r="36" spans="1:52" s="150" customFormat="1" ht="15" customHeight="1">
      <c r="A36" s="169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170"/>
      <c r="AA36" s="171"/>
      <c r="AB36" s="171"/>
      <c r="AC36" s="171"/>
      <c r="AD36" s="144" t="str">
        <f>+AD11</f>
        <v>Karen Flórez Barón</v>
      </c>
      <c r="AE36" s="164" t="str">
        <f>+AE11</f>
        <v>Auxiliar de Acreditación</v>
      </c>
      <c r="AF36" s="271"/>
      <c r="AG36" s="171"/>
      <c r="AH36" s="171"/>
      <c r="AI36" s="123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 t="str">
        <f t="shared" ref="AS36:AS43" si="9">+AL9</f>
        <v>MD-12</v>
      </c>
      <c r="AT36" s="123"/>
      <c r="AU36" s="149"/>
      <c r="AV36" s="149"/>
      <c r="AW36" s="149"/>
      <c r="AX36" s="149"/>
      <c r="AY36" s="121" t="str">
        <f t="shared" si="5"/>
        <v>MD-12</v>
      </c>
      <c r="AZ36" s="122"/>
    </row>
    <row r="37" spans="1:52" s="150" customFormat="1" ht="15" customHeight="1">
      <c r="A37" s="169"/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170"/>
      <c r="AA37" s="171"/>
      <c r="AB37" s="171"/>
      <c r="AC37" s="171"/>
      <c r="AD37" s="144" t="s">
        <v>107</v>
      </c>
      <c r="AE37" s="164" t="s">
        <v>108</v>
      </c>
      <c r="AF37" s="271"/>
      <c r="AG37" s="171"/>
      <c r="AH37" s="171"/>
      <c r="AI37" s="123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 t="str">
        <f t="shared" si="9"/>
        <v>MGCR Tipo 1</v>
      </c>
      <c r="AT37" s="123"/>
      <c r="AU37" s="149"/>
      <c r="AV37" s="149"/>
      <c r="AW37" s="149"/>
      <c r="AX37" s="149"/>
      <c r="AY37" s="121" t="str">
        <f t="shared" si="5"/>
        <v>MGCR Tipo 1</v>
      </c>
      <c r="AZ37" s="122"/>
    </row>
    <row r="38" spans="1:52" s="150" customFormat="1" ht="15" customHeight="1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6"/>
      <c r="AA38" s="171"/>
      <c r="AB38" s="171"/>
      <c r="AC38" s="171"/>
      <c r="AD38" s="172" t="s">
        <v>134</v>
      </c>
      <c r="AE38" s="173" t="s">
        <v>134</v>
      </c>
      <c r="AF38" s="271"/>
      <c r="AG38" s="171"/>
      <c r="AH38" s="171"/>
      <c r="AI38" s="123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 t="str">
        <f t="shared" si="9"/>
        <v>Pavimento asfaltico reciclado MBR</v>
      </c>
      <c r="AT38" s="123"/>
      <c r="AU38" s="149"/>
      <c r="AV38" s="149"/>
      <c r="AW38" s="149"/>
      <c r="AX38" s="149"/>
      <c r="AY38" s="121" t="str">
        <f t="shared" si="5"/>
        <v>Pavimento asfaltico reciclado MBR</v>
      </c>
      <c r="AZ38" s="122"/>
    </row>
    <row r="39" spans="1:52" s="150" customFormat="1" ht="15" customHeight="1">
      <c r="A39" s="274" t="s">
        <v>163</v>
      </c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 t="s">
        <v>164</v>
      </c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6"/>
      <c r="AA39" s="177"/>
      <c r="AB39" s="177"/>
      <c r="AC39" s="177"/>
      <c r="AD39" s="269" t="str">
        <f>+AD21</f>
        <v>Aprobó</v>
      </c>
      <c r="AE39" s="270"/>
      <c r="AF39" s="271"/>
      <c r="AG39" s="177"/>
      <c r="AH39" s="177"/>
      <c r="AI39" s="123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 t="str">
        <f t="shared" si="9"/>
        <v>Fresado</v>
      </c>
      <c r="AT39" s="123"/>
      <c r="AU39" s="149"/>
      <c r="AV39" s="149"/>
      <c r="AW39" s="149"/>
      <c r="AX39" s="149"/>
      <c r="AY39" s="121" t="str">
        <f t="shared" si="5"/>
        <v>Fresado</v>
      </c>
      <c r="AZ39" s="122"/>
    </row>
    <row r="40" spans="1:52" s="150" customFormat="1" ht="15" customHeight="1">
      <c r="A40" s="178"/>
      <c r="B40" s="179"/>
      <c r="C40" s="279"/>
      <c r="D40" s="279"/>
      <c r="E40" s="279"/>
      <c r="F40" s="279"/>
      <c r="G40" s="279"/>
      <c r="H40" s="279"/>
      <c r="I40" s="279"/>
      <c r="J40" s="279"/>
      <c r="K40" s="279"/>
      <c r="L40" s="179"/>
      <c r="M40" s="179"/>
      <c r="N40" s="149"/>
      <c r="O40" s="149"/>
      <c r="P40" s="279"/>
      <c r="Q40" s="279"/>
      <c r="R40" s="279"/>
      <c r="S40" s="279"/>
      <c r="T40" s="279"/>
      <c r="U40" s="279"/>
      <c r="V40" s="279"/>
      <c r="W40" s="279"/>
      <c r="X40" s="279"/>
      <c r="Y40" s="149"/>
      <c r="Z40" s="155"/>
      <c r="AA40" s="149"/>
      <c r="AB40" s="180"/>
      <c r="AC40" s="180"/>
      <c r="AD40" s="144" t="str">
        <f>+AD23</f>
        <v>Cindy Nathaly Sastoque G</v>
      </c>
      <c r="AE40" s="164" t="str">
        <f>+AE23</f>
        <v>Coordinador Técnico</v>
      </c>
      <c r="AF40" s="271"/>
      <c r="AG40" s="180"/>
      <c r="AH40" s="180"/>
      <c r="AI40" s="123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 t="str">
        <f t="shared" si="9"/>
        <v>Fresado estabilizado con emulsión y cemento</v>
      </c>
      <c r="AT40" s="123"/>
      <c r="AU40" s="149"/>
      <c r="AV40" s="149"/>
      <c r="AW40" s="149"/>
      <c r="AX40" s="149"/>
      <c r="AY40" s="121" t="str">
        <f t="shared" si="5"/>
        <v>Fresado estabilizado con emulsión y cemento</v>
      </c>
      <c r="AZ40" s="122"/>
    </row>
    <row r="41" spans="1:52" s="181" customFormat="1" ht="15" customHeight="1">
      <c r="A41" s="178"/>
      <c r="B41" s="179"/>
      <c r="C41" s="279"/>
      <c r="D41" s="279"/>
      <c r="E41" s="279"/>
      <c r="F41" s="279"/>
      <c r="G41" s="279"/>
      <c r="H41" s="279"/>
      <c r="I41" s="279"/>
      <c r="J41" s="279"/>
      <c r="K41" s="279"/>
      <c r="L41" s="179"/>
      <c r="M41" s="179"/>
      <c r="N41" s="149"/>
      <c r="O41" s="149"/>
      <c r="P41" s="279"/>
      <c r="Q41" s="279"/>
      <c r="R41" s="279"/>
      <c r="S41" s="279"/>
      <c r="T41" s="279"/>
      <c r="U41" s="279"/>
      <c r="V41" s="279"/>
      <c r="W41" s="279"/>
      <c r="X41" s="279"/>
      <c r="Y41" s="149"/>
      <c r="Z41" s="155"/>
      <c r="AA41" s="149"/>
      <c r="AB41" s="180"/>
      <c r="AC41" s="180"/>
      <c r="AD41" s="144" t="s">
        <v>155</v>
      </c>
      <c r="AE41" s="164" t="str">
        <f>+AE26</f>
        <v>Líder Operativo</v>
      </c>
      <c r="AF41" s="149"/>
      <c r="AG41" s="180"/>
      <c r="AH41" s="180"/>
      <c r="AI41" s="140"/>
      <c r="AJ41" s="138"/>
      <c r="AK41" s="138"/>
      <c r="AL41" s="138"/>
      <c r="AM41" s="138"/>
      <c r="AN41" s="138"/>
      <c r="AO41" s="138"/>
      <c r="AP41" s="138"/>
      <c r="AQ41" s="138"/>
      <c r="AR41" s="138"/>
      <c r="AS41" s="149" t="str">
        <f t="shared" si="9"/>
        <v>MR-43</v>
      </c>
      <c r="AT41" s="123"/>
      <c r="AU41" s="149"/>
      <c r="AV41" s="149"/>
      <c r="AW41" s="149"/>
      <c r="AX41" s="149"/>
      <c r="AY41" s="121" t="str">
        <f t="shared" si="5"/>
        <v>MR-43</v>
      </c>
      <c r="AZ41" s="122"/>
    </row>
    <row r="42" spans="1:52" s="181" customFormat="1" ht="15" customHeight="1">
      <c r="A42" s="178"/>
      <c r="B42" s="179"/>
      <c r="C42" s="280"/>
      <c r="D42" s="280"/>
      <c r="E42" s="280"/>
      <c r="F42" s="280"/>
      <c r="G42" s="280"/>
      <c r="H42" s="280"/>
      <c r="I42" s="280"/>
      <c r="J42" s="280"/>
      <c r="K42" s="280"/>
      <c r="L42" s="179"/>
      <c r="M42" s="179"/>
      <c r="N42" s="179"/>
      <c r="O42" s="179"/>
      <c r="P42" s="280"/>
      <c r="Q42" s="280"/>
      <c r="R42" s="280"/>
      <c r="S42" s="280"/>
      <c r="T42" s="280"/>
      <c r="U42" s="280"/>
      <c r="V42" s="280"/>
      <c r="W42" s="280"/>
      <c r="X42" s="280"/>
      <c r="Y42" s="179"/>
      <c r="Z42" s="182"/>
      <c r="AA42" s="179"/>
      <c r="AB42" s="179"/>
      <c r="AC42" s="179"/>
      <c r="AD42" s="172" t="s">
        <v>134</v>
      </c>
      <c r="AE42" s="173" t="s">
        <v>134</v>
      </c>
      <c r="AF42" s="171"/>
      <c r="AG42" s="179"/>
      <c r="AH42" s="179"/>
      <c r="AI42" s="140"/>
      <c r="AJ42" s="138"/>
      <c r="AK42" s="138"/>
      <c r="AL42" s="138"/>
      <c r="AM42" s="138"/>
      <c r="AN42" s="138"/>
      <c r="AO42" s="138"/>
      <c r="AP42" s="138"/>
      <c r="AQ42" s="138"/>
      <c r="AR42" s="138"/>
      <c r="AS42" s="149" t="str">
        <f t="shared" si="9"/>
        <v>3000 psi</v>
      </c>
      <c r="AT42" s="123"/>
      <c r="AU42" s="149"/>
      <c r="AV42" s="149"/>
      <c r="AW42" s="149"/>
      <c r="AX42" s="149"/>
      <c r="AY42" s="121" t="str">
        <f t="shared" si="5"/>
        <v>3000 psi</v>
      </c>
      <c r="AZ42" s="122"/>
    </row>
    <row r="43" spans="1:52" s="181" customFormat="1" ht="15" customHeight="1">
      <c r="A43" s="281" t="s">
        <v>134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 t="s">
        <v>134</v>
      </c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3"/>
      <c r="AA43" s="183"/>
      <c r="AB43" s="184"/>
      <c r="AC43" s="184"/>
      <c r="AD43" s="171"/>
      <c r="AE43" s="171"/>
      <c r="AF43" s="171"/>
      <c r="AG43" s="184"/>
      <c r="AH43" s="184"/>
      <c r="AI43" s="140"/>
      <c r="AJ43" s="138"/>
      <c r="AK43" s="138"/>
      <c r="AL43" s="138"/>
      <c r="AM43" s="138"/>
      <c r="AN43" s="138"/>
      <c r="AO43" s="138"/>
      <c r="AP43" s="138"/>
      <c r="AQ43" s="138"/>
      <c r="AR43" s="138"/>
      <c r="AS43" s="149" t="str">
        <f t="shared" si="9"/>
        <v>2500 psi</v>
      </c>
      <c r="AT43" s="123"/>
      <c r="AU43" s="149"/>
      <c r="AV43" s="149"/>
      <c r="AW43" s="149"/>
      <c r="AX43" s="149"/>
      <c r="AY43" s="121" t="str">
        <f t="shared" si="5"/>
        <v>2500 psi</v>
      </c>
      <c r="AZ43" s="122"/>
    </row>
    <row r="44" spans="1:52" s="181" customFormat="1" ht="15" customHeight="1">
      <c r="A44" s="284" t="str">
        <f>IF(A43="","",VLOOKUP(A43,AD35:AE38,2,0))</f>
        <v>--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 t="str">
        <f>IF(N43="","",VLOOKUP(N43,AD40:AE42,2,0))</f>
        <v>--</v>
      </c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6"/>
      <c r="AA44" s="185"/>
      <c r="AB44" s="186"/>
      <c r="AC44" s="186"/>
      <c r="AD44" s="171"/>
      <c r="AE44" s="171"/>
      <c r="AF44" s="171"/>
      <c r="AG44" s="186"/>
      <c r="AH44" s="186"/>
      <c r="AI44" s="140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 t="str">
        <f>+AM8</f>
        <v>Cemento asfaltico CA-14</v>
      </c>
      <c r="AT44" s="140"/>
      <c r="AU44" s="138"/>
      <c r="AV44" s="138"/>
      <c r="AW44" s="138"/>
      <c r="AX44" s="138"/>
      <c r="AY44" s="121" t="str">
        <f t="shared" si="5"/>
        <v>Cemento asfaltico CA-14</v>
      </c>
      <c r="AZ44" s="122"/>
    </row>
    <row r="45" spans="1:52" s="192" customFormat="1" ht="15" customHeight="1" thickBot="1">
      <c r="A45" s="187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9"/>
      <c r="AA45" s="185"/>
      <c r="AB45" s="185"/>
      <c r="AC45" s="185"/>
      <c r="AD45" s="171"/>
      <c r="AE45" s="171"/>
      <c r="AF45" s="171"/>
      <c r="AG45" s="185"/>
      <c r="AH45" s="185"/>
      <c r="AI45" s="190"/>
      <c r="AJ45" s="191"/>
      <c r="AK45" s="191"/>
      <c r="AL45" s="191"/>
      <c r="AM45" s="191"/>
      <c r="AN45" s="191"/>
      <c r="AO45" s="191"/>
      <c r="AP45" s="191"/>
      <c r="AQ45" s="191"/>
      <c r="AR45" s="191"/>
      <c r="AS45" s="138" t="str">
        <f>+AM9</f>
        <v>Cemento asfaltico modificado con GCR</v>
      </c>
      <c r="AT45" s="140"/>
      <c r="AU45" s="138"/>
      <c r="AV45" s="138"/>
      <c r="AW45" s="138"/>
      <c r="AX45" s="138"/>
      <c r="AY45" s="121" t="str">
        <f t="shared" si="5"/>
        <v>Cemento asfaltico modificado con GCR</v>
      </c>
      <c r="AZ45" s="122"/>
    </row>
    <row r="46" spans="1:52" s="192" customFormat="1" ht="15" customHeight="1" thickTop="1">
      <c r="A46" s="277" t="s">
        <v>165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193"/>
      <c r="AB46" s="193"/>
      <c r="AC46" s="193"/>
      <c r="AD46" s="171"/>
      <c r="AE46" s="171"/>
      <c r="AF46" s="171"/>
      <c r="AG46" s="193"/>
      <c r="AH46" s="193"/>
      <c r="AI46" s="190"/>
      <c r="AJ46" s="191"/>
      <c r="AK46" s="191"/>
      <c r="AL46" s="191"/>
      <c r="AM46" s="191"/>
      <c r="AN46" s="191"/>
      <c r="AO46" s="191"/>
      <c r="AP46" s="191"/>
      <c r="AQ46" s="191"/>
      <c r="AR46" s="191"/>
      <c r="AS46" s="138" t="str">
        <f>+AM10</f>
        <v>Asfalto modificado para sello de fisuras</v>
      </c>
      <c r="AT46" s="140"/>
      <c r="AU46" s="138"/>
      <c r="AV46" s="138"/>
      <c r="AW46" s="138"/>
      <c r="AX46" s="138"/>
      <c r="AY46" s="121" t="str">
        <f t="shared" si="5"/>
        <v>Asfalto modificado para sello de fisuras</v>
      </c>
      <c r="AZ46" s="122"/>
    </row>
    <row r="47" spans="1:52" s="181" customFormat="1" ht="15" customHeight="1">
      <c r="A47" s="278"/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193"/>
      <c r="AB47" s="193"/>
      <c r="AC47" s="193"/>
      <c r="AD47" s="171"/>
      <c r="AE47" s="171"/>
      <c r="AF47" s="171"/>
      <c r="AG47" s="193"/>
      <c r="AH47" s="193"/>
      <c r="AI47" s="140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 t="str">
        <f>+AN8</f>
        <v>Emulsión asfáltica CRL-1 (60-100)</v>
      </c>
      <c r="AT47" s="140"/>
      <c r="AU47" s="138"/>
      <c r="AV47" s="138"/>
      <c r="AW47" s="138"/>
      <c r="AX47" s="138"/>
      <c r="AY47" s="121" t="str">
        <f t="shared" si="5"/>
        <v>Emulsión asfáltica CRL-1 (60-100)</v>
      </c>
      <c r="AZ47" s="122"/>
    </row>
    <row r="48" spans="1:52" s="181" customFormat="1" ht="15" customHeight="1">
      <c r="A48" s="278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193"/>
      <c r="AB48" s="193"/>
      <c r="AC48" s="193"/>
      <c r="AD48" s="171"/>
      <c r="AE48" s="171"/>
      <c r="AF48" s="177"/>
      <c r="AG48" s="193"/>
      <c r="AH48" s="193"/>
      <c r="AI48" s="140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 t="str">
        <f>+AN9</f>
        <v>Emulsión asfáltica CRL-1 (100-250)</v>
      </c>
      <c r="AT48" s="140"/>
      <c r="AU48" s="138"/>
      <c r="AV48" s="138"/>
      <c r="AW48" s="138"/>
      <c r="AX48" s="138"/>
      <c r="AY48" s="121" t="str">
        <f t="shared" si="5"/>
        <v>Emulsión asfáltica CRL-1 (100-250)</v>
      </c>
      <c r="AZ48" s="122"/>
    </row>
    <row r="49" spans="30:52" s="181" customFormat="1" ht="27.95" customHeight="1">
      <c r="AD49" s="177"/>
      <c r="AE49" s="177"/>
      <c r="AF49" s="180"/>
      <c r="AI49" s="140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 t="str">
        <f>+AN10</f>
        <v>Emulsión asfáltica CRR-1</v>
      </c>
      <c r="AT49" s="140"/>
      <c r="AU49" s="138"/>
      <c r="AV49" s="138"/>
      <c r="AW49" s="138"/>
      <c r="AX49" s="138"/>
      <c r="AY49" s="121" t="str">
        <f t="shared" si="5"/>
        <v>Emulsión asfáltica CRR-1</v>
      </c>
      <c r="AZ49" s="122"/>
    </row>
    <row r="50" spans="30:52">
      <c r="AD50" s="180"/>
      <c r="AE50" s="180"/>
      <c r="AF50" s="180"/>
      <c r="AI50" s="132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32"/>
      <c r="AU50" s="195"/>
      <c r="AV50" s="195"/>
      <c r="AW50" s="195"/>
      <c r="AX50" s="195"/>
      <c r="AY50" s="195"/>
      <c r="AZ50" s="196"/>
    </row>
    <row r="51" spans="30:52">
      <c r="AD51" s="180"/>
      <c r="AE51" s="180"/>
      <c r="AF51" s="179"/>
      <c r="AI51" s="132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32"/>
      <c r="AU51" s="195"/>
      <c r="AV51" s="195"/>
      <c r="AW51" s="195"/>
      <c r="AX51" s="195"/>
      <c r="AY51" s="195"/>
      <c r="AZ51" s="196"/>
    </row>
    <row r="52" spans="30:52">
      <c r="AD52" s="179"/>
      <c r="AE52" s="179"/>
      <c r="AF52" s="184"/>
      <c r="AI52" s="197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7"/>
      <c r="AU52" s="198"/>
      <c r="AV52" s="198"/>
      <c r="AW52" s="198"/>
      <c r="AX52" s="198"/>
      <c r="AY52" s="198"/>
      <c r="AZ52" s="199"/>
    </row>
    <row r="53" spans="30:52">
      <c r="AD53" s="184"/>
      <c r="AE53" s="184"/>
      <c r="AF53" s="186"/>
    </row>
    <row r="54" spans="30:52">
      <c r="AD54" s="186"/>
      <c r="AE54" s="186"/>
      <c r="AF54" s="185"/>
    </row>
    <row r="55" spans="30:52">
      <c r="AD55" s="185"/>
      <c r="AE55" s="185"/>
      <c r="AF55" s="193"/>
    </row>
    <row r="56" spans="30:52">
      <c r="AD56" s="193"/>
      <c r="AE56" s="193"/>
      <c r="AF56" s="193"/>
    </row>
    <row r="57" spans="30:52">
      <c r="AD57" s="193"/>
      <c r="AE57" s="193"/>
      <c r="AF57" s="193"/>
    </row>
    <row r="58" spans="30:52">
      <c r="AD58" s="193"/>
      <c r="AE58" s="193"/>
      <c r="AF58" s="181"/>
    </row>
    <row r="59" spans="30:52">
      <c r="AD59" s="181"/>
      <c r="AE59" s="181"/>
    </row>
  </sheetData>
  <sheetProtection password="B39D" sheet="1" objects="1" scenarios="1" formatCells="0" formatColumns="0" formatRows="0"/>
  <mergeCells count="83">
    <mergeCell ref="A46:Z48"/>
    <mergeCell ref="C40:K42"/>
    <mergeCell ref="P40:X42"/>
    <mergeCell ref="A43:M43"/>
    <mergeCell ref="N43:Z43"/>
    <mergeCell ref="A44:M44"/>
    <mergeCell ref="N44:Z44"/>
    <mergeCell ref="I28:Y28"/>
    <mergeCell ref="AD33:AE33"/>
    <mergeCell ref="AF33:AF40"/>
    <mergeCell ref="B32:Y37"/>
    <mergeCell ref="AD39:AE39"/>
    <mergeCell ref="I29:Y29"/>
    <mergeCell ref="AD26:AD28"/>
    <mergeCell ref="AE26:AE28"/>
    <mergeCell ref="AD29:AD31"/>
    <mergeCell ref="AE29:AE31"/>
    <mergeCell ref="AF29:AF31"/>
    <mergeCell ref="AF26:AF28"/>
    <mergeCell ref="A39:M39"/>
    <mergeCell ref="N39:Z39"/>
    <mergeCell ref="B20:H20"/>
    <mergeCell ref="I20:Y20"/>
    <mergeCell ref="B23:H23"/>
    <mergeCell ref="I23:Y23"/>
    <mergeCell ref="I27:Y27"/>
    <mergeCell ref="AD23:AD25"/>
    <mergeCell ref="AE23:AE25"/>
    <mergeCell ref="AF23:AF25"/>
    <mergeCell ref="B21:H21"/>
    <mergeCell ref="I21:Y21"/>
    <mergeCell ref="B22:H22"/>
    <mergeCell ref="I22:J22"/>
    <mergeCell ref="N22:O22"/>
    <mergeCell ref="AD21:AF21"/>
    <mergeCell ref="B24:H24"/>
    <mergeCell ref="I24:Y24"/>
    <mergeCell ref="I25:Y25"/>
    <mergeCell ref="B14:Y14"/>
    <mergeCell ref="AD17:AD19"/>
    <mergeCell ref="AE17:AE19"/>
    <mergeCell ref="B17:H17"/>
    <mergeCell ref="I17:Y17"/>
    <mergeCell ref="B18:H18"/>
    <mergeCell ref="I18:Y18"/>
    <mergeCell ref="AF17:AF19"/>
    <mergeCell ref="AB15:AB16"/>
    <mergeCell ref="B16:H16"/>
    <mergeCell ref="I16:Y16"/>
    <mergeCell ref="B11:H11"/>
    <mergeCell ref="I11:Y11"/>
    <mergeCell ref="AD14:AD16"/>
    <mergeCell ref="AE14:AE16"/>
    <mergeCell ref="AF14:AF16"/>
    <mergeCell ref="B12:H12"/>
    <mergeCell ref="I12:Y13"/>
    <mergeCell ref="AD11:AD13"/>
    <mergeCell ref="AE11:AE13"/>
    <mergeCell ref="AF11:AF13"/>
    <mergeCell ref="B19:H19"/>
    <mergeCell ref="I19:Y19"/>
    <mergeCell ref="BB6:BM6"/>
    <mergeCell ref="T7:Y7"/>
    <mergeCell ref="V8:Y8"/>
    <mergeCell ref="AD8:AD10"/>
    <mergeCell ref="AE8:AE10"/>
    <mergeCell ref="AF8:AF10"/>
    <mergeCell ref="B9:Y9"/>
    <mergeCell ref="G10:Z10"/>
    <mergeCell ref="AX3:AX6"/>
    <mergeCell ref="AY3:AY6"/>
    <mergeCell ref="AZ3:AZ6"/>
    <mergeCell ref="E4:T4"/>
    <mergeCell ref="U4:Z4"/>
    <mergeCell ref="E5:Z5"/>
    <mergeCell ref="AD6:AF6"/>
    <mergeCell ref="AI6:AS6"/>
    <mergeCell ref="AW3:AW6"/>
    <mergeCell ref="A1:D5"/>
    <mergeCell ref="E1:Z3"/>
    <mergeCell ref="AT3:AT6"/>
    <mergeCell ref="AU3:AU6"/>
    <mergeCell ref="AV3:AV6"/>
  </mergeCells>
  <conditionalFormatting sqref="I28">
    <cfRule type="cellIs" dxfId="0" priority="1" operator="lessThan">
      <formula>$I$27</formula>
    </cfRule>
  </conditionalFormatting>
  <dataValidations count="6">
    <dataValidation type="list" allowBlank="1" showInputMessage="1" showErrorMessage="1" sqref="I11:Y11">
      <formula1>IF($AT$2=$AT$7,$AT$8:$AT$23,IF($AT$2=$AU$7,$AU$8:$AU$20,IF($AT$2=$AV$7,$AV$8:$AV$10,IF($AT$2=$AW$7,$AW$8:$AW$12,IF($AT$2=$AX$7,$AX$8:$AX$12,IF($AT$2=$AY$7,$AY$8:$AY$51,IF($AT$2=$AZ$7,$AZ$8:$AZ$20,"")))))))</formula1>
    </dataValidation>
    <dataValidation type="list" allowBlank="1" showInputMessage="1" showErrorMessage="1" sqref="AA43">
      <formula1>$AD$23:$AD$29</formula1>
    </dataValidation>
    <dataValidation type="list" allowBlank="1" showInputMessage="1" showErrorMessage="1" sqref="N43:Z43">
      <formula1>$AD$40:$AD$42</formula1>
    </dataValidation>
    <dataValidation type="list" allowBlank="1" showInputMessage="1" showErrorMessage="1" sqref="I25:Y25">
      <formula1>$AC$7:$AC$10</formula1>
    </dataValidation>
    <dataValidation type="list" allowBlank="1" showInputMessage="1" showErrorMessage="1" sqref="AA7">
      <formula1>$AH$7:$AH$16</formula1>
    </dataValidation>
    <dataValidation type="list" allowBlank="1" showInputMessage="1" showErrorMessage="1" sqref="A43:M43">
      <formula1>$AD$35:$AD$38</formula1>
    </dataValidation>
  </dataValidations>
  <printOptions horizontalCentered="1"/>
  <pageMargins left="0.59055118110236227" right="0.39370078740157483" top="0.39370078740157483" bottom="0.59055118110236227" header="0" footer="0.19685039370078741"/>
  <pageSetup orientation="portrait" r:id="rId1"/>
  <headerFooter scaleWithDoc="0">
    <oddFooter xml:space="preserve">&amp;L&amp;"Arial,Normal"&amp;6Calle 26 No.69-76 Edificio Elemento Torre 1, Piso 3 – C.P. 111071
PBX: 3779555 – Información: Línea 195
Sede Operativa - Atención al Ciudadano: Calle 22D No. 120-40
www.umv.gov.co&amp;C&amp;"Arial,Normal"&amp;6Página 1 de 1&amp;R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F54"/>
  <sheetViews>
    <sheetView showGridLines="0" tabSelected="1" view="pageBreakPreview" topLeftCell="A25" zoomScaleNormal="100" zoomScaleSheetLayoutView="100" zoomScalePageLayoutView="80" workbookViewId="0">
      <selection activeCell="D1" sqref="D1:R2"/>
    </sheetView>
  </sheetViews>
  <sheetFormatPr baseColWidth="10" defaultRowHeight="12.75"/>
  <cols>
    <col min="1" max="1" width="3.5703125" style="2" customWidth="1"/>
    <col min="2" max="13" width="5.42578125" style="2" customWidth="1"/>
    <col min="14" max="14" width="7" style="2" customWidth="1"/>
    <col min="15" max="17" width="5.42578125" style="2" customWidth="1"/>
    <col min="18" max="18" width="3.5703125" style="2" customWidth="1"/>
    <col min="19" max="19" width="18.42578125" style="2" hidden="1" customWidth="1"/>
    <col min="20" max="24" width="11.42578125" style="2" hidden="1" customWidth="1"/>
    <col min="25" max="27" width="0" style="2" hidden="1" customWidth="1"/>
    <col min="28" max="255" width="11.42578125" style="2"/>
    <col min="256" max="256" width="8.28515625" style="2" customWidth="1"/>
    <col min="257" max="270" width="4.7109375" style="2" customWidth="1"/>
    <col min="271" max="273" width="6.7109375" style="2" customWidth="1"/>
    <col min="274" max="511" width="11.42578125" style="2"/>
    <col min="512" max="512" width="8.28515625" style="2" customWidth="1"/>
    <col min="513" max="526" width="4.7109375" style="2" customWidth="1"/>
    <col min="527" max="529" width="6.7109375" style="2" customWidth="1"/>
    <col min="530" max="767" width="11.42578125" style="2"/>
    <col min="768" max="768" width="8.28515625" style="2" customWidth="1"/>
    <col min="769" max="782" width="4.7109375" style="2" customWidth="1"/>
    <col min="783" max="785" width="6.7109375" style="2" customWidth="1"/>
    <col min="786" max="1023" width="11.42578125" style="2"/>
    <col min="1024" max="1024" width="8.28515625" style="2" customWidth="1"/>
    <col min="1025" max="1038" width="4.7109375" style="2" customWidth="1"/>
    <col min="1039" max="1041" width="6.7109375" style="2" customWidth="1"/>
    <col min="1042" max="1279" width="11.42578125" style="2"/>
    <col min="1280" max="1280" width="8.28515625" style="2" customWidth="1"/>
    <col min="1281" max="1294" width="4.7109375" style="2" customWidth="1"/>
    <col min="1295" max="1297" width="6.7109375" style="2" customWidth="1"/>
    <col min="1298" max="1535" width="11.42578125" style="2"/>
    <col min="1536" max="1536" width="8.28515625" style="2" customWidth="1"/>
    <col min="1537" max="1550" width="4.7109375" style="2" customWidth="1"/>
    <col min="1551" max="1553" width="6.7109375" style="2" customWidth="1"/>
    <col min="1554" max="1791" width="11.42578125" style="2"/>
    <col min="1792" max="1792" width="8.28515625" style="2" customWidth="1"/>
    <col min="1793" max="1806" width="4.7109375" style="2" customWidth="1"/>
    <col min="1807" max="1809" width="6.7109375" style="2" customWidth="1"/>
    <col min="1810" max="2047" width="11.42578125" style="2"/>
    <col min="2048" max="2048" width="8.28515625" style="2" customWidth="1"/>
    <col min="2049" max="2062" width="4.7109375" style="2" customWidth="1"/>
    <col min="2063" max="2065" width="6.7109375" style="2" customWidth="1"/>
    <col min="2066" max="2303" width="11.42578125" style="2"/>
    <col min="2304" max="2304" width="8.28515625" style="2" customWidth="1"/>
    <col min="2305" max="2318" width="4.7109375" style="2" customWidth="1"/>
    <col min="2319" max="2321" width="6.7109375" style="2" customWidth="1"/>
    <col min="2322" max="2559" width="11.42578125" style="2"/>
    <col min="2560" max="2560" width="8.28515625" style="2" customWidth="1"/>
    <col min="2561" max="2574" width="4.7109375" style="2" customWidth="1"/>
    <col min="2575" max="2577" width="6.7109375" style="2" customWidth="1"/>
    <col min="2578" max="2815" width="11.42578125" style="2"/>
    <col min="2816" max="2816" width="8.28515625" style="2" customWidth="1"/>
    <col min="2817" max="2830" width="4.7109375" style="2" customWidth="1"/>
    <col min="2831" max="2833" width="6.7109375" style="2" customWidth="1"/>
    <col min="2834" max="3071" width="11.42578125" style="2"/>
    <col min="3072" max="3072" width="8.28515625" style="2" customWidth="1"/>
    <col min="3073" max="3086" width="4.7109375" style="2" customWidth="1"/>
    <col min="3087" max="3089" width="6.7109375" style="2" customWidth="1"/>
    <col min="3090" max="3327" width="11.42578125" style="2"/>
    <col min="3328" max="3328" width="8.28515625" style="2" customWidth="1"/>
    <col min="3329" max="3342" width="4.7109375" style="2" customWidth="1"/>
    <col min="3343" max="3345" width="6.7109375" style="2" customWidth="1"/>
    <col min="3346" max="3583" width="11.42578125" style="2"/>
    <col min="3584" max="3584" width="8.28515625" style="2" customWidth="1"/>
    <col min="3585" max="3598" width="4.7109375" style="2" customWidth="1"/>
    <col min="3599" max="3601" width="6.7109375" style="2" customWidth="1"/>
    <col min="3602" max="3839" width="11.42578125" style="2"/>
    <col min="3840" max="3840" width="8.28515625" style="2" customWidth="1"/>
    <col min="3841" max="3854" width="4.7109375" style="2" customWidth="1"/>
    <col min="3855" max="3857" width="6.7109375" style="2" customWidth="1"/>
    <col min="3858" max="4095" width="11.42578125" style="2"/>
    <col min="4096" max="4096" width="8.28515625" style="2" customWidth="1"/>
    <col min="4097" max="4110" width="4.7109375" style="2" customWidth="1"/>
    <col min="4111" max="4113" width="6.7109375" style="2" customWidth="1"/>
    <col min="4114" max="4351" width="11.42578125" style="2"/>
    <col min="4352" max="4352" width="8.28515625" style="2" customWidth="1"/>
    <col min="4353" max="4366" width="4.7109375" style="2" customWidth="1"/>
    <col min="4367" max="4369" width="6.7109375" style="2" customWidth="1"/>
    <col min="4370" max="4607" width="11.42578125" style="2"/>
    <col min="4608" max="4608" width="8.28515625" style="2" customWidth="1"/>
    <col min="4609" max="4622" width="4.7109375" style="2" customWidth="1"/>
    <col min="4623" max="4625" width="6.7109375" style="2" customWidth="1"/>
    <col min="4626" max="4863" width="11.42578125" style="2"/>
    <col min="4864" max="4864" width="8.28515625" style="2" customWidth="1"/>
    <col min="4865" max="4878" width="4.7109375" style="2" customWidth="1"/>
    <col min="4879" max="4881" width="6.7109375" style="2" customWidth="1"/>
    <col min="4882" max="5119" width="11.42578125" style="2"/>
    <col min="5120" max="5120" width="8.28515625" style="2" customWidth="1"/>
    <col min="5121" max="5134" width="4.7109375" style="2" customWidth="1"/>
    <col min="5135" max="5137" width="6.7109375" style="2" customWidth="1"/>
    <col min="5138" max="5375" width="11.42578125" style="2"/>
    <col min="5376" max="5376" width="8.28515625" style="2" customWidth="1"/>
    <col min="5377" max="5390" width="4.7109375" style="2" customWidth="1"/>
    <col min="5391" max="5393" width="6.7109375" style="2" customWidth="1"/>
    <col min="5394" max="5631" width="11.42578125" style="2"/>
    <col min="5632" max="5632" width="8.28515625" style="2" customWidth="1"/>
    <col min="5633" max="5646" width="4.7109375" style="2" customWidth="1"/>
    <col min="5647" max="5649" width="6.7109375" style="2" customWidth="1"/>
    <col min="5650" max="5887" width="11.42578125" style="2"/>
    <col min="5888" max="5888" width="8.28515625" style="2" customWidth="1"/>
    <col min="5889" max="5902" width="4.7109375" style="2" customWidth="1"/>
    <col min="5903" max="5905" width="6.7109375" style="2" customWidth="1"/>
    <col min="5906" max="6143" width="11.42578125" style="2"/>
    <col min="6144" max="6144" width="8.28515625" style="2" customWidth="1"/>
    <col min="6145" max="6158" width="4.7109375" style="2" customWidth="1"/>
    <col min="6159" max="6161" width="6.7109375" style="2" customWidth="1"/>
    <col min="6162" max="6399" width="11.42578125" style="2"/>
    <col min="6400" max="6400" width="8.28515625" style="2" customWidth="1"/>
    <col min="6401" max="6414" width="4.7109375" style="2" customWidth="1"/>
    <col min="6415" max="6417" width="6.7109375" style="2" customWidth="1"/>
    <col min="6418" max="6655" width="11.42578125" style="2"/>
    <col min="6656" max="6656" width="8.28515625" style="2" customWidth="1"/>
    <col min="6657" max="6670" width="4.7109375" style="2" customWidth="1"/>
    <col min="6671" max="6673" width="6.7109375" style="2" customWidth="1"/>
    <col min="6674" max="6911" width="11.42578125" style="2"/>
    <col min="6912" max="6912" width="8.28515625" style="2" customWidth="1"/>
    <col min="6913" max="6926" width="4.7109375" style="2" customWidth="1"/>
    <col min="6927" max="6929" width="6.7109375" style="2" customWidth="1"/>
    <col min="6930" max="7167" width="11.42578125" style="2"/>
    <col min="7168" max="7168" width="8.28515625" style="2" customWidth="1"/>
    <col min="7169" max="7182" width="4.7109375" style="2" customWidth="1"/>
    <col min="7183" max="7185" width="6.7109375" style="2" customWidth="1"/>
    <col min="7186" max="7423" width="11.42578125" style="2"/>
    <col min="7424" max="7424" width="8.28515625" style="2" customWidth="1"/>
    <col min="7425" max="7438" width="4.7109375" style="2" customWidth="1"/>
    <col min="7439" max="7441" width="6.7109375" style="2" customWidth="1"/>
    <col min="7442" max="7679" width="11.42578125" style="2"/>
    <col min="7680" max="7680" width="8.28515625" style="2" customWidth="1"/>
    <col min="7681" max="7694" width="4.7109375" style="2" customWidth="1"/>
    <col min="7695" max="7697" width="6.7109375" style="2" customWidth="1"/>
    <col min="7698" max="7935" width="11.42578125" style="2"/>
    <col min="7936" max="7936" width="8.28515625" style="2" customWidth="1"/>
    <col min="7937" max="7950" width="4.7109375" style="2" customWidth="1"/>
    <col min="7951" max="7953" width="6.7109375" style="2" customWidth="1"/>
    <col min="7954" max="8191" width="11.42578125" style="2"/>
    <col min="8192" max="8192" width="8.28515625" style="2" customWidth="1"/>
    <col min="8193" max="8206" width="4.7109375" style="2" customWidth="1"/>
    <col min="8207" max="8209" width="6.7109375" style="2" customWidth="1"/>
    <col min="8210" max="8447" width="11.42578125" style="2"/>
    <col min="8448" max="8448" width="8.28515625" style="2" customWidth="1"/>
    <col min="8449" max="8462" width="4.7109375" style="2" customWidth="1"/>
    <col min="8463" max="8465" width="6.7109375" style="2" customWidth="1"/>
    <col min="8466" max="8703" width="11.42578125" style="2"/>
    <col min="8704" max="8704" width="8.28515625" style="2" customWidth="1"/>
    <col min="8705" max="8718" width="4.7109375" style="2" customWidth="1"/>
    <col min="8719" max="8721" width="6.7109375" style="2" customWidth="1"/>
    <col min="8722" max="8959" width="11.42578125" style="2"/>
    <col min="8960" max="8960" width="8.28515625" style="2" customWidth="1"/>
    <col min="8961" max="8974" width="4.7109375" style="2" customWidth="1"/>
    <col min="8975" max="8977" width="6.7109375" style="2" customWidth="1"/>
    <col min="8978" max="9215" width="11.42578125" style="2"/>
    <col min="9216" max="9216" width="8.28515625" style="2" customWidth="1"/>
    <col min="9217" max="9230" width="4.7109375" style="2" customWidth="1"/>
    <col min="9231" max="9233" width="6.7109375" style="2" customWidth="1"/>
    <col min="9234" max="9471" width="11.42578125" style="2"/>
    <col min="9472" max="9472" width="8.28515625" style="2" customWidth="1"/>
    <col min="9473" max="9486" width="4.7109375" style="2" customWidth="1"/>
    <col min="9487" max="9489" width="6.7109375" style="2" customWidth="1"/>
    <col min="9490" max="9727" width="11.42578125" style="2"/>
    <col min="9728" max="9728" width="8.28515625" style="2" customWidth="1"/>
    <col min="9729" max="9742" width="4.7109375" style="2" customWidth="1"/>
    <col min="9743" max="9745" width="6.7109375" style="2" customWidth="1"/>
    <col min="9746" max="9983" width="11.42578125" style="2"/>
    <col min="9984" max="9984" width="8.28515625" style="2" customWidth="1"/>
    <col min="9985" max="9998" width="4.7109375" style="2" customWidth="1"/>
    <col min="9999" max="10001" width="6.7109375" style="2" customWidth="1"/>
    <col min="10002" max="10239" width="11.42578125" style="2"/>
    <col min="10240" max="10240" width="8.28515625" style="2" customWidth="1"/>
    <col min="10241" max="10254" width="4.7109375" style="2" customWidth="1"/>
    <col min="10255" max="10257" width="6.7109375" style="2" customWidth="1"/>
    <col min="10258" max="10495" width="11.42578125" style="2"/>
    <col min="10496" max="10496" width="8.28515625" style="2" customWidth="1"/>
    <col min="10497" max="10510" width="4.7109375" style="2" customWidth="1"/>
    <col min="10511" max="10513" width="6.7109375" style="2" customWidth="1"/>
    <col min="10514" max="10751" width="11.42578125" style="2"/>
    <col min="10752" max="10752" width="8.28515625" style="2" customWidth="1"/>
    <col min="10753" max="10766" width="4.7109375" style="2" customWidth="1"/>
    <col min="10767" max="10769" width="6.7109375" style="2" customWidth="1"/>
    <col min="10770" max="11007" width="11.42578125" style="2"/>
    <col min="11008" max="11008" width="8.28515625" style="2" customWidth="1"/>
    <col min="11009" max="11022" width="4.7109375" style="2" customWidth="1"/>
    <col min="11023" max="11025" width="6.7109375" style="2" customWidth="1"/>
    <col min="11026" max="11263" width="11.42578125" style="2"/>
    <col min="11264" max="11264" width="8.28515625" style="2" customWidth="1"/>
    <col min="11265" max="11278" width="4.7109375" style="2" customWidth="1"/>
    <col min="11279" max="11281" width="6.7109375" style="2" customWidth="1"/>
    <col min="11282" max="11519" width="11.42578125" style="2"/>
    <col min="11520" max="11520" width="8.28515625" style="2" customWidth="1"/>
    <col min="11521" max="11534" width="4.7109375" style="2" customWidth="1"/>
    <col min="11535" max="11537" width="6.7109375" style="2" customWidth="1"/>
    <col min="11538" max="11775" width="11.42578125" style="2"/>
    <col min="11776" max="11776" width="8.28515625" style="2" customWidth="1"/>
    <col min="11777" max="11790" width="4.7109375" style="2" customWidth="1"/>
    <col min="11791" max="11793" width="6.7109375" style="2" customWidth="1"/>
    <col min="11794" max="12031" width="11.42578125" style="2"/>
    <col min="12032" max="12032" width="8.28515625" style="2" customWidth="1"/>
    <col min="12033" max="12046" width="4.7109375" style="2" customWidth="1"/>
    <col min="12047" max="12049" width="6.7109375" style="2" customWidth="1"/>
    <col min="12050" max="12287" width="11.42578125" style="2"/>
    <col min="12288" max="12288" width="8.28515625" style="2" customWidth="1"/>
    <col min="12289" max="12302" width="4.7109375" style="2" customWidth="1"/>
    <col min="12303" max="12305" width="6.7109375" style="2" customWidth="1"/>
    <col min="12306" max="12543" width="11.42578125" style="2"/>
    <col min="12544" max="12544" width="8.28515625" style="2" customWidth="1"/>
    <col min="12545" max="12558" width="4.7109375" style="2" customWidth="1"/>
    <col min="12559" max="12561" width="6.7109375" style="2" customWidth="1"/>
    <col min="12562" max="12799" width="11.42578125" style="2"/>
    <col min="12800" max="12800" width="8.28515625" style="2" customWidth="1"/>
    <col min="12801" max="12814" width="4.7109375" style="2" customWidth="1"/>
    <col min="12815" max="12817" width="6.7109375" style="2" customWidth="1"/>
    <col min="12818" max="13055" width="11.42578125" style="2"/>
    <col min="13056" max="13056" width="8.28515625" style="2" customWidth="1"/>
    <col min="13057" max="13070" width="4.7109375" style="2" customWidth="1"/>
    <col min="13071" max="13073" width="6.7109375" style="2" customWidth="1"/>
    <col min="13074" max="13311" width="11.42578125" style="2"/>
    <col min="13312" max="13312" width="8.28515625" style="2" customWidth="1"/>
    <col min="13313" max="13326" width="4.7109375" style="2" customWidth="1"/>
    <col min="13327" max="13329" width="6.7109375" style="2" customWidth="1"/>
    <col min="13330" max="13567" width="11.42578125" style="2"/>
    <col min="13568" max="13568" width="8.28515625" style="2" customWidth="1"/>
    <col min="13569" max="13582" width="4.7109375" style="2" customWidth="1"/>
    <col min="13583" max="13585" width="6.7109375" style="2" customWidth="1"/>
    <col min="13586" max="13823" width="11.42578125" style="2"/>
    <col min="13824" max="13824" width="8.28515625" style="2" customWidth="1"/>
    <col min="13825" max="13838" width="4.7109375" style="2" customWidth="1"/>
    <col min="13839" max="13841" width="6.7109375" style="2" customWidth="1"/>
    <col min="13842" max="14079" width="11.42578125" style="2"/>
    <col min="14080" max="14080" width="8.28515625" style="2" customWidth="1"/>
    <col min="14081" max="14094" width="4.7109375" style="2" customWidth="1"/>
    <col min="14095" max="14097" width="6.7109375" style="2" customWidth="1"/>
    <col min="14098" max="14335" width="11.42578125" style="2"/>
    <col min="14336" max="14336" width="8.28515625" style="2" customWidth="1"/>
    <col min="14337" max="14350" width="4.7109375" style="2" customWidth="1"/>
    <col min="14351" max="14353" width="6.7109375" style="2" customWidth="1"/>
    <col min="14354" max="14591" width="11.42578125" style="2"/>
    <col min="14592" max="14592" width="8.28515625" style="2" customWidth="1"/>
    <col min="14593" max="14606" width="4.7109375" style="2" customWidth="1"/>
    <col min="14607" max="14609" width="6.7109375" style="2" customWidth="1"/>
    <col min="14610" max="14847" width="11.42578125" style="2"/>
    <col min="14848" max="14848" width="8.28515625" style="2" customWidth="1"/>
    <col min="14849" max="14862" width="4.7109375" style="2" customWidth="1"/>
    <col min="14863" max="14865" width="6.7109375" style="2" customWidth="1"/>
    <col min="14866" max="15103" width="11.42578125" style="2"/>
    <col min="15104" max="15104" width="8.28515625" style="2" customWidth="1"/>
    <col min="15105" max="15118" width="4.7109375" style="2" customWidth="1"/>
    <col min="15119" max="15121" width="6.7109375" style="2" customWidth="1"/>
    <col min="15122" max="15359" width="11.42578125" style="2"/>
    <col min="15360" max="15360" width="8.28515625" style="2" customWidth="1"/>
    <col min="15361" max="15374" width="4.7109375" style="2" customWidth="1"/>
    <col min="15375" max="15377" width="6.7109375" style="2" customWidth="1"/>
    <col min="15378" max="15615" width="11.42578125" style="2"/>
    <col min="15616" max="15616" width="8.28515625" style="2" customWidth="1"/>
    <col min="15617" max="15630" width="4.7109375" style="2" customWidth="1"/>
    <col min="15631" max="15633" width="6.7109375" style="2" customWidth="1"/>
    <col min="15634" max="15871" width="11.42578125" style="2"/>
    <col min="15872" max="15872" width="8.28515625" style="2" customWidth="1"/>
    <col min="15873" max="15886" width="4.7109375" style="2" customWidth="1"/>
    <col min="15887" max="15889" width="6.7109375" style="2" customWidth="1"/>
    <col min="15890" max="16127" width="11.42578125" style="2"/>
    <col min="16128" max="16128" width="8.28515625" style="2" customWidth="1"/>
    <col min="16129" max="16142" width="4.7109375" style="2" customWidth="1"/>
    <col min="16143" max="16145" width="6.7109375" style="2" customWidth="1"/>
    <col min="16146" max="16384" width="11.42578125" style="2"/>
  </cols>
  <sheetData>
    <row r="1" spans="1:240" ht="15" customHeight="1">
      <c r="A1" s="212"/>
      <c r="B1" s="213"/>
      <c r="C1" s="214"/>
      <c r="D1" s="419" t="s">
        <v>40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1"/>
    </row>
    <row r="2" spans="1:240" ht="15" customHeight="1">
      <c r="A2" s="215"/>
      <c r="B2" s="216"/>
      <c r="C2" s="217"/>
      <c r="D2" s="422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ht="15" customHeight="1">
      <c r="A3" s="215"/>
      <c r="B3" s="216"/>
      <c r="C3" s="217"/>
      <c r="D3" s="407" t="s">
        <v>21</v>
      </c>
      <c r="E3" s="408"/>
      <c r="F3" s="408"/>
      <c r="G3" s="408"/>
      <c r="H3" s="408"/>
      <c r="I3" s="408"/>
      <c r="J3" s="408"/>
      <c r="K3" s="408"/>
      <c r="L3" s="408"/>
      <c r="M3" s="408"/>
      <c r="N3" s="409"/>
      <c r="O3" s="407" t="s">
        <v>192</v>
      </c>
      <c r="P3" s="408"/>
      <c r="Q3" s="408"/>
      <c r="R3" s="409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ht="15" customHeight="1">
      <c r="A4" s="218"/>
      <c r="B4" s="219"/>
      <c r="C4" s="220"/>
      <c r="D4" s="407" t="s">
        <v>191</v>
      </c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9"/>
      <c r="S4" s="3"/>
      <c r="T4" s="3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</row>
    <row r="5" spans="1:240" ht="15" customHeight="1">
      <c r="A5" s="31"/>
      <c r="B5" s="4"/>
      <c r="C5" s="51"/>
      <c r="D5" s="51"/>
      <c r="E5" s="51"/>
      <c r="F5" s="51"/>
      <c r="G5" s="51"/>
      <c r="H5" s="44"/>
      <c r="I5" s="44"/>
      <c r="J5" s="44"/>
      <c r="K5" s="52"/>
      <c r="L5" s="52"/>
      <c r="M5" s="52"/>
      <c r="N5" s="52"/>
      <c r="O5" s="52"/>
      <c r="P5" s="52"/>
      <c r="Q5" s="52"/>
      <c r="R5" s="53"/>
      <c r="S5" s="46" t="s">
        <v>41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</row>
    <row r="6" spans="1:240" ht="15" customHeight="1">
      <c r="A6" s="6"/>
      <c r="B6" s="7"/>
      <c r="C6" s="54"/>
      <c r="D6" s="54"/>
      <c r="E6" s="54"/>
      <c r="F6" s="54"/>
      <c r="G6" s="54"/>
      <c r="H6" s="45"/>
      <c r="I6" s="45"/>
      <c r="J6" s="45"/>
      <c r="K6" s="55"/>
      <c r="L6" s="417" t="s">
        <v>0</v>
      </c>
      <c r="M6" s="417"/>
      <c r="N6" s="418" t="str">
        <f>IF('1. Encabezado'!T7="","",'1. Encabezado'!T7)</f>
        <v/>
      </c>
      <c r="O6" s="418"/>
      <c r="P6" s="418"/>
      <c r="Q6" s="418"/>
      <c r="R6" s="56"/>
      <c r="S6" s="47" t="s">
        <v>42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</row>
    <row r="7" spans="1:240" ht="15" customHeight="1">
      <c r="A7" s="6"/>
      <c r="B7" s="7"/>
      <c r="C7" s="54"/>
      <c r="D7" s="54"/>
      <c r="E7" s="54"/>
      <c r="F7" s="54"/>
      <c r="G7" s="54"/>
      <c r="H7" s="5"/>
      <c r="I7" s="5"/>
      <c r="J7" s="5"/>
      <c r="K7" s="5"/>
      <c r="L7" s="58"/>
      <c r="M7" s="58"/>
      <c r="N7" s="416" t="str">
        <f>IF(N6="",S10,CONCATENATE(S6," ",S7," ",S8," ", S9))</f>
        <v>Pagina xx de xx</v>
      </c>
      <c r="O7" s="416"/>
      <c r="P7" s="416"/>
      <c r="Q7" s="416"/>
      <c r="R7" s="56"/>
      <c r="S7" s="48">
        <v>2</v>
      </c>
      <c r="V7" s="2" t="s">
        <v>53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</row>
    <row r="8" spans="1:240" ht="15" customHeight="1">
      <c r="A8" s="70"/>
      <c r="B8" s="57"/>
      <c r="C8" s="57"/>
      <c r="E8" s="66"/>
      <c r="F8" s="66"/>
      <c r="G8" s="43"/>
      <c r="H8" s="57"/>
      <c r="I8" s="57"/>
      <c r="J8" s="57"/>
      <c r="K8" s="58"/>
      <c r="L8" s="58"/>
      <c r="M8" s="58"/>
      <c r="N8" s="32"/>
      <c r="O8" s="33"/>
      <c r="P8" s="5"/>
      <c r="Q8" s="59"/>
      <c r="R8" s="60"/>
      <c r="S8" s="49" t="s">
        <v>43</v>
      </c>
      <c r="V8" s="2" t="s">
        <v>54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</row>
    <row r="9" spans="1:240" ht="15" customHeight="1">
      <c r="A9" s="11"/>
      <c r="B9" s="425" t="s">
        <v>190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7"/>
      <c r="R9" s="67"/>
      <c r="S9" s="49">
        <f>IF('1. Encabezado'!AB10="","",'1. Encabezado'!AB10)</f>
        <v>2</v>
      </c>
      <c r="V9" s="2" t="s">
        <v>55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</row>
    <row r="10" spans="1:240" ht="15" customHeight="1">
      <c r="A10" s="12"/>
      <c r="B10" s="410" t="s">
        <v>29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1"/>
      <c r="M10" s="13" t="s">
        <v>2</v>
      </c>
      <c r="N10" s="428"/>
      <c r="O10" s="429"/>
      <c r="P10" s="429"/>
      <c r="Q10" s="430"/>
      <c r="R10" s="67"/>
      <c r="S10" s="50" t="s">
        <v>44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</row>
    <row r="11" spans="1:240" ht="15" customHeight="1">
      <c r="A11" s="12"/>
      <c r="B11" s="412" t="s">
        <v>30</v>
      </c>
      <c r="C11" s="412"/>
      <c r="D11" s="412"/>
      <c r="E11" s="412"/>
      <c r="F11" s="412"/>
      <c r="G11" s="412"/>
      <c r="H11" s="412"/>
      <c r="I11" s="412"/>
      <c r="J11" s="412"/>
      <c r="K11" s="412"/>
      <c r="L11" s="413"/>
      <c r="M11" s="14" t="s">
        <v>2</v>
      </c>
      <c r="N11" s="431"/>
      <c r="O11" s="432"/>
      <c r="P11" s="432"/>
      <c r="Q11" s="433"/>
      <c r="R11" s="67"/>
      <c r="S11" s="81" t="s">
        <v>52</v>
      </c>
    </row>
    <row r="12" spans="1:240" ht="15" customHeight="1">
      <c r="A12" s="12"/>
      <c r="B12" s="412" t="s">
        <v>31</v>
      </c>
      <c r="C12" s="412"/>
      <c r="D12" s="412"/>
      <c r="E12" s="412"/>
      <c r="F12" s="412"/>
      <c r="G12" s="412"/>
      <c r="H12" s="412"/>
      <c r="I12" s="412"/>
      <c r="J12" s="412"/>
      <c r="K12" s="412"/>
      <c r="L12" s="413"/>
      <c r="M12" s="14" t="s">
        <v>2</v>
      </c>
      <c r="N12" s="431"/>
      <c r="O12" s="432"/>
      <c r="P12" s="432"/>
      <c r="Q12" s="433"/>
      <c r="R12" s="67"/>
      <c r="S12" s="83"/>
    </row>
    <row r="13" spans="1:240" ht="15" customHeight="1">
      <c r="A13" s="12"/>
      <c r="B13" s="414" t="s">
        <v>11</v>
      </c>
      <c r="C13" s="414"/>
      <c r="D13" s="414"/>
      <c r="E13" s="414"/>
      <c r="F13" s="414"/>
      <c r="G13" s="414"/>
      <c r="H13" s="414"/>
      <c r="I13" s="414"/>
      <c r="J13" s="414"/>
      <c r="K13" s="414"/>
      <c r="L13" s="415"/>
      <c r="M13" s="68"/>
      <c r="N13" s="434" t="str">
        <f>+IF(N10="","",((N11-N10)/N12)*100)</f>
        <v/>
      </c>
      <c r="O13" s="435"/>
      <c r="P13" s="435"/>
      <c r="Q13" s="436"/>
      <c r="R13" s="67"/>
      <c r="S13" s="81" t="s">
        <v>166</v>
      </c>
    </row>
    <row r="14" spans="1:240" ht="15" customHeight="1">
      <c r="A14" s="12"/>
      <c r="B14" s="287" t="s">
        <v>189</v>
      </c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9"/>
      <c r="R14" s="16"/>
      <c r="S14" s="201"/>
      <c r="V14" s="2" t="s">
        <v>170</v>
      </c>
    </row>
    <row r="15" spans="1:240" ht="15" customHeight="1">
      <c r="A15" s="17"/>
      <c r="B15" s="303" t="s">
        <v>12</v>
      </c>
      <c r="C15" s="304"/>
      <c r="D15" s="304"/>
      <c r="E15" s="304"/>
      <c r="F15" s="304"/>
      <c r="G15" s="304"/>
      <c r="H15" s="304"/>
      <c r="I15" s="304"/>
      <c r="J15" s="304"/>
      <c r="K15" s="304"/>
      <c r="L15" s="305"/>
      <c r="M15" s="69" t="s">
        <v>2</v>
      </c>
      <c r="N15" s="290"/>
      <c r="O15" s="291"/>
      <c r="P15" s="291"/>
      <c r="Q15" s="292"/>
      <c r="R15" s="16"/>
      <c r="V15" s="2" t="s">
        <v>171</v>
      </c>
    </row>
    <row r="16" spans="1:240" ht="15" customHeight="1">
      <c r="A16" s="18"/>
      <c r="B16" s="306" t="s">
        <v>22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8"/>
      <c r="M16" s="19" t="s">
        <v>2</v>
      </c>
      <c r="N16" s="293"/>
      <c r="O16" s="294"/>
      <c r="P16" s="294"/>
      <c r="Q16" s="295"/>
      <c r="R16" s="16"/>
      <c r="S16" s="5"/>
    </row>
    <row r="17" spans="1:23" ht="15" customHeight="1">
      <c r="A17" s="20"/>
      <c r="B17" s="306" t="s">
        <v>23</v>
      </c>
      <c r="C17" s="307"/>
      <c r="D17" s="307"/>
      <c r="E17" s="307"/>
      <c r="F17" s="307"/>
      <c r="G17" s="307"/>
      <c r="H17" s="307"/>
      <c r="I17" s="307"/>
      <c r="J17" s="307"/>
      <c r="K17" s="307"/>
      <c r="L17" s="308"/>
      <c r="M17" s="19" t="s">
        <v>2</v>
      </c>
      <c r="N17" s="296"/>
      <c r="O17" s="297"/>
      <c r="P17" s="297"/>
      <c r="Q17" s="298"/>
      <c r="R17" s="16"/>
    </row>
    <row r="18" spans="1:23" ht="15" customHeight="1">
      <c r="A18" s="21"/>
      <c r="B18" s="306" t="s">
        <v>32</v>
      </c>
      <c r="C18" s="307"/>
      <c r="D18" s="307"/>
      <c r="E18" s="307"/>
      <c r="F18" s="307"/>
      <c r="G18" s="307"/>
      <c r="H18" s="307"/>
      <c r="I18" s="307"/>
      <c r="J18" s="307"/>
      <c r="K18" s="307"/>
      <c r="L18" s="308"/>
      <c r="M18" s="19" t="s">
        <v>2</v>
      </c>
      <c r="N18" s="296"/>
      <c r="O18" s="297"/>
      <c r="P18" s="297"/>
      <c r="Q18" s="298"/>
      <c r="R18" s="16"/>
    </row>
    <row r="19" spans="1:23" ht="15" customHeight="1">
      <c r="A19" s="21"/>
      <c r="B19" s="317" t="s">
        <v>13</v>
      </c>
      <c r="C19" s="318"/>
      <c r="D19" s="318"/>
      <c r="E19" s="318"/>
      <c r="F19" s="318"/>
      <c r="G19" s="318"/>
      <c r="H19" s="318"/>
      <c r="I19" s="318"/>
      <c r="J19" s="318"/>
      <c r="K19" s="318"/>
      <c r="L19" s="319"/>
      <c r="M19" s="65"/>
      <c r="N19" s="299" t="str">
        <f>+IF(N15="","",(((N16-N15)/(N17-N18))*100))</f>
        <v/>
      </c>
      <c r="O19" s="300"/>
      <c r="P19" s="300"/>
      <c r="Q19" s="301"/>
      <c r="R19" s="16"/>
    </row>
    <row r="20" spans="1:23" ht="15" customHeight="1">
      <c r="A20" s="22"/>
      <c r="B20" s="320" t="s">
        <v>187</v>
      </c>
      <c r="C20" s="321"/>
      <c r="D20" s="321"/>
      <c r="E20" s="321"/>
      <c r="F20" s="321"/>
      <c r="G20" s="321"/>
      <c r="H20" s="321"/>
      <c r="I20" s="322"/>
      <c r="J20" s="320" t="s">
        <v>188</v>
      </c>
      <c r="K20" s="321"/>
      <c r="L20" s="321"/>
      <c r="M20" s="321"/>
      <c r="N20" s="321"/>
      <c r="O20" s="321"/>
      <c r="P20" s="321"/>
      <c r="Q20" s="322"/>
      <c r="R20" s="15"/>
      <c r="T20" s="2" t="s">
        <v>36</v>
      </c>
    </row>
    <row r="21" spans="1:23" ht="15" customHeight="1">
      <c r="A21" s="22"/>
      <c r="B21" s="323"/>
      <c r="C21" s="324"/>
      <c r="D21" s="324"/>
      <c r="E21" s="324"/>
      <c r="F21" s="324"/>
      <c r="G21" s="324"/>
      <c r="H21" s="324"/>
      <c r="I21" s="325"/>
      <c r="J21" s="323"/>
      <c r="K21" s="324"/>
      <c r="L21" s="324"/>
      <c r="M21" s="324"/>
      <c r="N21" s="324"/>
      <c r="O21" s="324"/>
      <c r="P21" s="324"/>
      <c r="Q21" s="325"/>
      <c r="R21" s="387"/>
      <c r="T21" s="2" t="s">
        <v>37</v>
      </c>
    </row>
    <row r="22" spans="1:23" ht="15" customHeight="1">
      <c r="A22" s="12"/>
      <c r="B22" s="389" t="s">
        <v>3</v>
      </c>
      <c r="C22" s="389"/>
      <c r="D22" s="389"/>
      <c r="E22" s="389"/>
      <c r="F22" s="390" t="s">
        <v>173</v>
      </c>
      <c r="G22" s="390"/>
      <c r="H22" s="390"/>
      <c r="I22" s="390"/>
      <c r="J22" s="326" t="s">
        <v>20</v>
      </c>
      <c r="K22" s="327"/>
      <c r="L22" s="328"/>
      <c r="M22" s="381" t="s">
        <v>24</v>
      </c>
      <c r="N22" s="382"/>
      <c r="O22" s="382"/>
      <c r="P22" s="382"/>
      <c r="Q22" s="383"/>
      <c r="R22" s="388"/>
      <c r="T22" s="2" t="str">
        <f>IF('1. Encabezado'!I11="","",'1. Encabezado'!I11)</f>
        <v/>
      </c>
    </row>
    <row r="23" spans="1:23" ht="15" customHeight="1">
      <c r="A23" s="12"/>
      <c r="B23" s="391">
        <v>1</v>
      </c>
      <c r="C23" s="392"/>
      <c r="D23" s="392"/>
      <c r="E23" s="392"/>
      <c r="F23" s="393"/>
      <c r="G23" s="393"/>
      <c r="H23" s="393"/>
      <c r="I23" s="394"/>
      <c r="J23" s="329"/>
      <c r="K23" s="330"/>
      <c r="L23" s="331"/>
      <c r="M23" s="329"/>
      <c r="N23" s="330"/>
      <c r="O23" s="330"/>
      <c r="P23" s="330"/>
      <c r="Q23" s="331"/>
      <c r="R23" s="388"/>
      <c r="T23" s="81" t="s">
        <v>49</v>
      </c>
    </row>
    <row r="24" spans="1:23" ht="15" customHeight="1">
      <c r="A24" s="12"/>
      <c r="B24" s="395">
        <v>2</v>
      </c>
      <c r="C24" s="396"/>
      <c r="D24" s="396"/>
      <c r="E24" s="396"/>
      <c r="F24" s="404"/>
      <c r="G24" s="404"/>
      <c r="H24" s="404"/>
      <c r="I24" s="405"/>
      <c r="J24" s="332" t="s">
        <v>4</v>
      </c>
      <c r="K24" s="333"/>
      <c r="L24" s="334"/>
      <c r="M24" s="341">
        <v>2</v>
      </c>
      <c r="N24" s="342"/>
      <c r="O24" s="342"/>
      <c r="P24" s="342"/>
      <c r="Q24" s="343"/>
      <c r="R24" s="388"/>
      <c r="T24" s="11" t="s">
        <v>50</v>
      </c>
    </row>
    <row r="25" spans="1:23" ht="15" customHeight="1">
      <c r="A25" s="12"/>
      <c r="B25" s="395">
        <v>3</v>
      </c>
      <c r="C25" s="396"/>
      <c r="D25" s="396"/>
      <c r="E25" s="396"/>
      <c r="F25" s="404"/>
      <c r="G25" s="404"/>
      <c r="H25" s="404"/>
      <c r="I25" s="405"/>
      <c r="J25" s="335" t="s">
        <v>5</v>
      </c>
      <c r="K25" s="336"/>
      <c r="L25" s="337"/>
      <c r="M25" s="344">
        <v>4</v>
      </c>
      <c r="N25" s="345"/>
      <c r="O25" s="345"/>
      <c r="P25" s="345"/>
      <c r="Q25" s="346"/>
      <c r="R25" s="388"/>
      <c r="T25" s="82" t="s">
        <v>51</v>
      </c>
    </row>
    <row r="26" spans="1:23" ht="15" customHeight="1">
      <c r="A26" s="12"/>
      <c r="B26" s="397" t="s">
        <v>6</v>
      </c>
      <c r="C26" s="398"/>
      <c r="D26" s="398"/>
      <c r="E26" s="398"/>
      <c r="F26" s="399" t="str">
        <f>+IF(F23="","",AVERAGE(F23:I25))</f>
        <v/>
      </c>
      <c r="G26" s="399"/>
      <c r="H26" s="399"/>
      <c r="I26" s="400"/>
      <c r="J26" s="338" t="s">
        <v>7</v>
      </c>
      <c r="K26" s="339"/>
      <c r="L26" s="340"/>
      <c r="M26" s="344">
        <v>12</v>
      </c>
      <c r="N26" s="345"/>
      <c r="O26" s="345"/>
      <c r="P26" s="345"/>
      <c r="Q26" s="346"/>
      <c r="R26" s="388"/>
    </row>
    <row r="27" spans="1:23" ht="30" customHeight="1">
      <c r="A27" s="12"/>
      <c r="B27" s="401" t="s">
        <v>24</v>
      </c>
      <c r="C27" s="402"/>
      <c r="D27" s="402"/>
      <c r="E27" s="403"/>
      <c r="F27" s="353" t="str">
        <f>+IF(F23="","",((MAX(F23:I25))-(MIN(F23:I25))))</f>
        <v/>
      </c>
      <c r="G27" s="354"/>
      <c r="H27" s="355" t="str">
        <f>IF(F23="","",IF(AND(F26&lt;49,F27&lt;=M24),"Cumple",IF(AND(F26&gt;=50,F26&lt;=149,F27&lt;=M25),"cumple",IF(AND(F26&gt;=150,F26&lt;=249,F27&lt;=M25),"cumple",IF(AND(F26&gt;=250,F26&lt;=500,F27&lt;=M25),"cumple","No cumple")))))</f>
        <v/>
      </c>
      <c r="I27" s="356"/>
      <c r="J27" s="364" t="s">
        <v>8</v>
      </c>
      <c r="K27" s="365"/>
      <c r="L27" s="366"/>
      <c r="M27" s="367">
        <v>20</v>
      </c>
      <c r="N27" s="368"/>
      <c r="O27" s="368"/>
      <c r="P27" s="368"/>
      <c r="Q27" s="369"/>
      <c r="R27" s="388"/>
    </row>
    <row r="28" spans="1:23" ht="12.75" customHeight="1">
      <c r="A28" s="12"/>
      <c r="B28" s="309" t="s">
        <v>47</v>
      </c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80"/>
    </row>
    <row r="29" spans="1:23" ht="15" customHeight="1">
      <c r="A29" s="12"/>
      <c r="B29" s="370" t="s">
        <v>172</v>
      </c>
      <c r="C29" s="371"/>
      <c r="D29" s="371"/>
      <c r="E29" s="371"/>
      <c r="F29" s="371"/>
      <c r="G29" s="371"/>
      <c r="H29" s="371"/>
      <c r="I29" s="208" t="s">
        <v>48</v>
      </c>
      <c r="J29" s="374"/>
      <c r="K29" s="374"/>
      <c r="L29" s="374"/>
      <c r="M29" s="374"/>
      <c r="N29" s="374"/>
      <c r="O29" s="374"/>
      <c r="P29" s="374"/>
      <c r="Q29" s="375"/>
      <c r="R29" s="80"/>
    </row>
    <row r="30" spans="1:23" ht="15" customHeight="1">
      <c r="A30" s="12"/>
      <c r="B30" s="310" t="s">
        <v>169</v>
      </c>
      <c r="C30" s="311"/>
      <c r="D30" s="311"/>
      <c r="E30" s="311"/>
      <c r="F30" s="311"/>
      <c r="G30" s="311"/>
      <c r="H30" s="311"/>
      <c r="I30" s="312"/>
      <c r="J30" s="372"/>
      <c r="K30" s="372"/>
      <c r="L30" s="372"/>
      <c r="M30" s="372"/>
      <c r="N30" s="372"/>
      <c r="O30" s="372"/>
      <c r="P30" s="372"/>
      <c r="Q30" s="373"/>
      <c r="R30" s="80"/>
      <c r="T30" s="2" t="s">
        <v>36</v>
      </c>
      <c r="V30" s="2" t="s">
        <v>37</v>
      </c>
      <c r="W30" s="1"/>
    </row>
    <row r="31" spans="1:23" ht="24" customHeight="1">
      <c r="A31" s="23"/>
      <c r="B31" s="349" t="s">
        <v>186</v>
      </c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24"/>
      <c r="S31" s="40" t="s">
        <v>9</v>
      </c>
      <c r="T31" s="347" t="s">
        <v>14</v>
      </c>
      <c r="U31" s="348"/>
      <c r="V31" s="347" t="s">
        <v>38</v>
      </c>
      <c r="W31" s="348"/>
    </row>
    <row r="32" spans="1:23" ht="15" customHeight="1">
      <c r="A32" s="25"/>
      <c r="B32" s="313" t="s">
        <v>179</v>
      </c>
      <c r="C32" s="385"/>
      <c r="D32" s="385"/>
      <c r="E32" s="385"/>
      <c r="F32" s="385"/>
      <c r="G32" s="314"/>
      <c r="H32" s="313" t="s">
        <v>10</v>
      </c>
      <c r="I32" s="314"/>
      <c r="J32" s="406" t="str">
        <f>+IF(S14="","",(IF(S14=T30,T31,V31)))</f>
        <v/>
      </c>
      <c r="K32" s="406"/>
      <c r="L32" s="406"/>
      <c r="M32" s="406"/>
      <c r="N32" s="313" t="s">
        <v>15</v>
      </c>
      <c r="O32" s="314"/>
      <c r="P32" s="313" t="s">
        <v>28</v>
      </c>
      <c r="Q32" s="314"/>
      <c r="R32" s="26"/>
      <c r="S32" s="41"/>
      <c r="T32" s="42" t="s">
        <v>33</v>
      </c>
      <c r="U32" s="42" t="s">
        <v>34</v>
      </c>
      <c r="V32" s="42" t="s">
        <v>33</v>
      </c>
      <c r="W32" s="42" t="s">
        <v>34</v>
      </c>
    </row>
    <row r="33" spans="1:23" ht="15" customHeight="1">
      <c r="A33" s="25"/>
      <c r="B33" s="315"/>
      <c r="C33" s="386"/>
      <c r="D33" s="386"/>
      <c r="E33" s="386"/>
      <c r="F33" s="386"/>
      <c r="G33" s="316"/>
      <c r="H33" s="315"/>
      <c r="I33" s="316"/>
      <c r="J33" s="406" t="s">
        <v>33</v>
      </c>
      <c r="K33" s="406"/>
      <c r="L33" s="406" t="s">
        <v>34</v>
      </c>
      <c r="M33" s="406"/>
      <c r="N33" s="315"/>
      <c r="O33" s="316"/>
      <c r="P33" s="315"/>
      <c r="Q33" s="316"/>
      <c r="R33" s="27"/>
      <c r="S33" s="37" t="s">
        <v>16</v>
      </c>
      <c r="T33" s="34">
        <v>60</v>
      </c>
      <c r="U33" s="34">
        <v>100</v>
      </c>
      <c r="V33" s="34">
        <v>60</v>
      </c>
      <c r="W33" s="34">
        <v>100</v>
      </c>
    </row>
    <row r="34" spans="1:23" ht="24" customHeight="1">
      <c r="A34" s="25"/>
      <c r="B34" s="438" t="s">
        <v>174</v>
      </c>
      <c r="C34" s="439"/>
      <c r="D34" s="439"/>
      <c r="E34" s="439"/>
      <c r="F34" s="439"/>
      <c r="G34" s="439"/>
      <c r="H34" s="445" t="s">
        <v>180</v>
      </c>
      <c r="I34" s="445"/>
      <c r="J34" s="376" t="str">
        <f>+IF(T22="","",(IF(T22=V15,100,V33)))</f>
        <v/>
      </c>
      <c r="K34" s="376"/>
      <c r="L34" s="376" t="str">
        <f>+IF(T22="","",(IF(T22=V15,250,U33)))</f>
        <v/>
      </c>
      <c r="M34" s="376"/>
      <c r="N34" s="359" t="str">
        <f>IF(S12=V7,IF(F23="","",AVERAGE(F23:I25)),"N/A")</f>
        <v>N/A</v>
      </c>
      <c r="O34" s="359"/>
      <c r="P34" s="448"/>
      <c r="Q34" s="449"/>
      <c r="R34" s="26"/>
      <c r="S34" s="38" t="s">
        <v>25</v>
      </c>
      <c r="T34" s="36">
        <v>40</v>
      </c>
      <c r="U34" s="35" t="s">
        <v>39</v>
      </c>
      <c r="V34" s="36">
        <v>40</v>
      </c>
      <c r="W34" s="35" t="s">
        <v>39</v>
      </c>
    </row>
    <row r="35" spans="1:23" ht="15" customHeight="1">
      <c r="A35" s="28"/>
      <c r="B35" s="440" t="s">
        <v>25</v>
      </c>
      <c r="C35" s="441"/>
      <c r="D35" s="441"/>
      <c r="E35" s="441"/>
      <c r="F35" s="441"/>
      <c r="G35" s="441"/>
      <c r="H35" s="446" t="s">
        <v>181</v>
      </c>
      <c r="I35" s="446"/>
      <c r="J35" s="377" t="str">
        <f>+IF(S14="","",(IF(S14=T30,T34,V34)))</f>
        <v/>
      </c>
      <c r="K35" s="377"/>
      <c r="L35" s="377" t="str">
        <f>+IF(S14="","",(IF(S14=T30,U34,W34)))</f>
        <v/>
      </c>
      <c r="M35" s="377"/>
      <c r="N35" s="360" t="str">
        <f>IF(S12=V7,"","N/A")</f>
        <v>N/A</v>
      </c>
      <c r="O35" s="360"/>
      <c r="P35" s="362"/>
      <c r="Q35" s="384"/>
      <c r="R35" s="29"/>
      <c r="S35" s="38" t="s">
        <v>17</v>
      </c>
      <c r="T35" s="36">
        <v>57</v>
      </c>
      <c r="U35" s="35" t="s">
        <v>39</v>
      </c>
      <c r="V35" s="36">
        <v>60</v>
      </c>
      <c r="W35" s="35" t="s">
        <v>39</v>
      </c>
    </row>
    <row r="36" spans="1:23" ht="15" customHeight="1">
      <c r="A36" s="30"/>
      <c r="B36" s="440" t="s">
        <v>17</v>
      </c>
      <c r="C36" s="441"/>
      <c r="D36" s="441"/>
      <c r="E36" s="441"/>
      <c r="F36" s="441"/>
      <c r="G36" s="441"/>
      <c r="H36" s="446" t="s">
        <v>182</v>
      </c>
      <c r="I36" s="446"/>
      <c r="J36" s="377" t="str">
        <f>+IF(S14="","",(IF(S14=T30,T35,V35)))</f>
        <v/>
      </c>
      <c r="K36" s="377"/>
      <c r="L36" s="378" t="str">
        <f>+IF(S14="","",(IF(S14=T30,U35,W35)))</f>
        <v/>
      </c>
      <c r="M36" s="378"/>
      <c r="N36" s="361" t="str">
        <f>+IF(N13="","",N13)</f>
        <v/>
      </c>
      <c r="O36" s="361"/>
      <c r="P36" s="362"/>
      <c r="Q36" s="384"/>
      <c r="R36" s="29"/>
      <c r="S36" s="38" t="s">
        <v>26</v>
      </c>
      <c r="T36" s="35" t="s">
        <v>39</v>
      </c>
      <c r="U36" s="36">
        <v>0.1</v>
      </c>
      <c r="V36" s="36" t="s">
        <v>39</v>
      </c>
      <c r="W36" s="36">
        <v>0.1</v>
      </c>
    </row>
    <row r="37" spans="1:23" ht="15" customHeight="1">
      <c r="A37" s="23"/>
      <c r="B37" s="440" t="s">
        <v>26</v>
      </c>
      <c r="C37" s="441"/>
      <c r="D37" s="441"/>
      <c r="E37" s="441"/>
      <c r="F37" s="441"/>
      <c r="G37" s="441"/>
      <c r="H37" s="446" t="s">
        <v>183</v>
      </c>
      <c r="I37" s="446"/>
      <c r="J37" s="378" t="str">
        <f>+IF(S14="","",(IF(S14=T30,T36,V36)))</f>
        <v/>
      </c>
      <c r="K37" s="378"/>
      <c r="L37" s="377" t="str">
        <f>+IF(S14="","",(IF(S14=T30,U36,W36)))</f>
        <v/>
      </c>
      <c r="M37" s="377"/>
      <c r="N37" s="357" t="str">
        <f>+IF(N19="","",N19)</f>
        <v/>
      </c>
      <c r="O37" s="357"/>
      <c r="P37" s="357"/>
      <c r="Q37" s="358"/>
      <c r="R37" s="24"/>
      <c r="S37" s="78" t="s">
        <v>18</v>
      </c>
      <c r="T37" s="35" t="s">
        <v>39</v>
      </c>
      <c r="U37" s="36">
        <v>6</v>
      </c>
      <c r="V37" s="36" t="s">
        <v>39</v>
      </c>
      <c r="W37" s="36">
        <v>6</v>
      </c>
    </row>
    <row r="38" spans="1:23" ht="15" customHeight="1">
      <c r="A38" s="25"/>
      <c r="B38" s="440" t="s">
        <v>18</v>
      </c>
      <c r="C38" s="441"/>
      <c r="D38" s="441"/>
      <c r="E38" s="441"/>
      <c r="F38" s="441"/>
      <c r="G38" s="441"/>
      <c r="H38" s="446" t="s">
        <v>184</v>
      </c>
      <c r="I38" s="446"/>
      <c r="J38" s="378" t="str">
        <f>+IF(S14="","",(IF(S14=T30,T37,V37)))</f>
        <v/>
      </c>
      <c r="K38" s="378"/>
      <c r="L38" s="377" t="str">
        <f>+IF(S14="","",(IF(S14=T30,U37,W37)))</f>
        <v/>
      </c>
      <c r="M38" s="377"/>
      <c r="N38" s="362" t="str">
        <f>IF(N6="","","N/A")</f>
        <v/>
      </c>
      <c r="O38" s="362"/>
      <c r="P38" s="362"/>
      <c r="Q38" s="384"/>
      <c r="R38" s="26"/>
      <c r="S38" s="79" t="s">
        <v>27</v>
      </c>
      <c r="T38" s="39" t="s">
        <v>19</v>
      </c>
      <c r="U38" s="39"/>
      <c r="V38" s="39" t="s">
        <v>19</v>
      </c>
      <c r="W38" s="39"/>
    </row>
    <row r="39" spans="1:23" ht="15" customHeight="1">
      <c r="A39" s="25"/>
      <c r="B39" s="442" t="s">
        <v>56</v>
      </c>
      <c r="C39" s="443"/>
      <c r="D39" s="443"/>
      <c r="E39" s="443"/>
      <c r="F39" s="443"/>
      <c r="G39" s="443"/>
      <c r="H39" s="447" t="s">
        <v>185</v>
      </c>
      <c r="I39" s="447"/>
      <c r="J39" s="444" t="str">
        <f>+IF(S14="","",(IF(S14=T30,T38,V38)))</f>
        <v/>
      </c>
      <c r="K39" s="444"/>
      <c r="L39" s="444"/>
      <c r="M39" s="444"/>
      <c r="N39" s="209" t="str">
        <f>IF(S12=V8,"N/A",IF(J30="","",IF(S12=V7,IF(J30=T24,"Catiónica","Aniónica"),"N/A")))</f>
        <v/>
      </c>
      <c r="O39" s="209" t="str">
        <f>IF(S12=V8,"N/A",IF(J30="","",IF(J30=T24,"+","-")))</f>
        <v/>
      </c>
      <c r="P39" s="379"/>
      <c r="Q39" s="380"/>
      <c r="R39" s="27"/>
    </row>
    <row r="40" spans="1:23" ht="9" customHeight="1">
      <c r="A40" s="25"/>
      <c r="B40" s="61"/>
      <c r="C40" s="61"/>
      <c r="D40" s="61"/>
      <c r="E40" s="61"/>
      <c r="F40" s="61"/>
      <c r="G40" s="61"/>
      <c r="H40" s="62"/>
      <c r="I40" s="62"/>
      <c r="J40" s="63"/>
      <c r="K40" s="63"/>
      <c r="L40" s="63"/>
      <c r="M40" s="63"/>
      <c r="N40" s="64"/>
      <c r="O40" s="64"/>
      <c r="P40" s="64"/>
      <c r="Q40" s="64"/>
      <c r="R40" s="27"/>
    </row>
    <row r="41" spans="1:23" ht="15" customHeight="1">
      <c r="A41" s="25"/>
      <c r="B41" s="302" t="s">
        <v>45</v>
      </c>
      <c r="C41" s="302"/>
      <c r="D41" s="302"/>
      <c r="E41" s="302"/>
      <c r="F41" s="363"/>
      <c r="G41" s="363"/>
      <c r="H41" s="62"/>
      <c r="I41" s="62"/>
      <c r="J41" s="63"/>
      <c r="K41" s="63"/>
      <c r="L41" s="63"/>
      <c r="M41" s="63"/>
      <c r="N41" s="64"/>
      <c r="O41" s="64"/>
      <c r="P41" s="64"/>
      <c r="Q41" s="64"/>
      <c r="R41" s="27"/>
    </row>
    <row r="42" spans="1:23" ht="6.75" customHeight="1">
      <c r="A42" s="41"/>
      <c r="B42" s="71"/>
      <c r="C42" s="71"/>
      <c r="D42" s="71"/>
      <c r="E42" s="71"/>
      <c r="F42" s="71"/>
      <c r="G42" s="71"/>
      <c r="H42" s="72"/>
      <c r="I42" s="72"/>
      <c r="J42" s="73"/>
      <c r="K42" s="73"/>
      <c r="L42" s="73"/>
      <c r="M42" s="73"/>
      <c r="N42" s="74"/>
      <c r="O42" s="74"/>
      <c r="P42" s="74"/>
      <c r="Q42" s="74"/>
      <c r="R42" s="75"/>
    </row>
    <row r="43" spans="1:23" ht="15" customHeight="1">
      <c r="A43" s="8"/>
      <c r="B43" s="10" t="s">
        <v>46</v>
      </c>
      <c r="C43" s="9"/>
      <c r="D43" s="9"/>
      <c r="E43" s="202"/>
      <c r="F43" s="202"/>
      <c r="G43" s="202"/>
      <c r="H43" s="202"/>
      <c r="I43" s="202"/>
      <c r="J43" s="203"/>
      <c r="K43" s="350"/>
      <c r="L43" s="350"/>
      <c r="M43" s="350"/>
      <c r="N43" s="350"/>
      <c r="O43" s="350"/>
      <c r="P43" s="350"/>
      <c r="Q43" s="350"/>
      <c r="R43" s="351"/>
    </row>
    <row r="44" spans="1:23" ht="14.25" customHeight="1" thickBot="1">
      <c r="A44" s="77"/>
      <c r="B44" s="76"/>
      <c r="C44" s="76"/>
      <c r="D44" s="76"/>
      <c r="E44" s="204"/>
      <c r="F44" s="204"/>
      <c r="G44" s="204"/>
      <c r="H44" s="204"/>
      <c r="I44" s="204"/>
      <c r="J44" s="205"/>
      <c r="K44" s="206"/>
      <c r="L44" s="206"/>
      <c r="M44" s="206"/>
      <c r="N44" s="206"/>
      <c r="O44" s="206"/>
      <c r="P44" s="206"/>
      <c r="Q44" s="206"/>
      <c r="R44" s="207"/>
    </row>
    <row r="45" spans="1:23" ht="15" customHeight="1" thickTop="1" thickBot="1">
      <c r="A45" s="352" t="s">
        <v>1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</row>
    <row r="46" spans="1:23" ht="7.5" customHeight="1" thickTop="1">
      <c r="A46" s="437"/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</row>
    <row r="47" spans="1:23" ht="15" customHeight="1">
      <c r="A47" s="437" t="s">
        <v>35</v>
      </c>
      <c r="B47" s="437"/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</row>
    <row r="48" spans="1:23" ht="15" customHeight="1">
      <c r="A48" s="437"/>
      <c r="B48" s="437"/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</row>
    <row r="49" ht="15" customHeight="1"/>
    <row r="50" ht="15" customHeight="1"/>
    <row r="51" ht="15" customHeight="1"/>
    <row r="52" ht="15" customHeight="1"/>
    <row r="53" ht="18" customHeight="1"/>
    <row r="54" ht="27.95" customHeight="1"/>
  </sheetData>
  <sheetProtection formatCells="0" formatColumns="0" formatRows="0"/>
  <mergeCells count="109">
    <mergeCell ref="A47:R48"/>
    <mergeCell ref="B34:G34"/>
    <mergeCell ref="B35:G35"/>
    <mergeCell ref="B36:G36"/>
    <mergeCell ref="B37:G37"/>
    <mergeCell ref="B38:G38"/>
    <mergeCell ref="B39:G39"/>
    <mergeCell ref="J39:M39"/>
    <mergeCell ref="J32:M32"/>
    <mergeCell ref="H34:I34"/>
    <mergeCell ref="H35:I35"/>
    <mergeCell ref="H36:I36"/>
    <mergeCell ref="H37:I37"/>
    <mergeCell ref="H38:I38"/>
    <mergeCell ref="H39:I39"/>
    <mergeCell ref="J33:K33"/>
    <mergeCell ref="J34:K34"/>
    <mergeCell ref="J35:K35"/>
    <mergeCell ref="J36:K36"/>
    <mergeCell ref="J37:K37"/>
    <mergeCell ref="J38:K38"/>
    <mergeCell ref="P38:Q38"/>
    <mergeCell ref="P34:Q34"/>
    <mergeCell ref="A46:R46"/>
    <mergeCell ref="O3:R3"/>
    <mergeCell ref="B10:L10"/>
    <mergeCell ref="B11:L11"/>
    <mergeCell ref="B12:L12"/>
    <mergeCell ref="B13:L13"/>
    <mergeCell ref="N7:Q7"/>
    <mergeCell ref="L6:M6"/>
    <mergeCell ref="N6:Q6"/>
    <mergeCell ref="A1:C4"/>
    <mergeCell ref="D1:R2"/>
    <mergeCell ref="D3:N3"/>
    <mergeCell ref="D4:R4"/>
    <mergeCell ref="B9:Q9"/>
    <mergeCell ref="N10:Q10"/>
    <mergeCell ref="N11:Q11"/>
    <mergeCell ref="N12:Q12"/>
    <mergeCell ref="N13:Q13"/>
    <mergeCell ref="L37:M37"/>
    <mergeCell ref="L38:M38"/>
    <mergeCell ref="P39:Q39"/>
    <mergeCell ref="M22:Q23"/>
    <mergeCell ref="P35:Q35"/>
    <mergeCell ref="P36:Q36"/>
    <mergeCell ref="B32:G33"/>
    <mergeCell ref="R21:R27"/>
    <mergeCell ref="B22:E22"/>
    <mergeCell ref="F22:I22"/>
    <mergeCell ref="B23:E23"/>
    <mergeCell ref="F23:I23"/>
    <mergeCell ref="B24:E24"/>
    <mergeCell ref="B26:E26"/>
    <mergeCell ref="F26:I26"/>
    <mergeCell ref="B27:E27"/>
    <mergeCell ref="F24:I24"/>
    <mergeCell ref="B25:E25"/>
    <mergeCell ref="F25:I25"/>
    <mergeCell ref="L33:M33"/>
    <mergeCell ref="T31:U31"/>
    <mergeCell ref="V31:W31"/>
    <mergeCell ref="B31:Q31"/>
    <mergeCell ref="K43:R43"/>
    <mergeCell ref="A45:R45"/>
    <mergeCell ref="F27:G27"/>
    <mergeCell ref="H27:I27"/>
    <mergeCell ref="P37:Q37"/>
    <mergeCell ref="N34:O34"/>
    <mergeCell ref="N35:O35"/>
    <mergeCell ref="N36:O36"/>
    <mergeCell ref="N37:O37"/>
    <mergeCell ref="N38:O38"/>
    <mergeCell ref="N32:O33"/>
    <mergeCell ref="P32:Q33"/>
    <mergeCell ref="F41:G41"/>
    <mergeCell ref="J27:L27"/>
    <mergeCell ref="M27:Q27"/>
    <mergeCell ref="B29:H29"/>
    <mergeCell ref="J30:Q30"/>
    <mergeCell ref="J29:Q29"/>
    <mergeCell ref="L34:M34"/>
    <mergeCell ref="L35:M35"/>
    <mergeCell ref="L36:M36"/>
    <mergeCell ref="B14:Q14"/>
    <mergeCell ref="N15:Q15"/>
    <mergeCell ref="N16:Q16"/>
    <mergeCell ref="N17:Q17"/>
    <mergeCell ref="N18:Q18"/>
    <mergeCell ref="N19:Q19"/>
    <mergeCell ref="B41:E41"/>
    <mergeCell ref="B15:L15"/>
    <mergeCell ref="B16:L16"/>
    <mergeCell ref="B28:Q28"/>
    <mergeCell ref="B30:I30"/>
    <mergeCell ref="H32:I33"/>
    <mergeCell ref="B17:L17"/>
    <mergeCell ref="B18:L18"/>
    <mergeCell ref="B19:L19"/>
    <mergeCell ref="B20:I21"/>
    <mergeCell ref="J20:Q21"/>
    <mergeCell ref="J22:L23"/>
    <mergeCell ref="J24:L24"/>
    <mergeCell ref="J25:L25"/>
    <mergeCell ref="J26:L26"/>
    <mergeCell ref="M24:Q24"/>
    <mergeCell ref="M25:Q25"/>
    <mergeCell ref="M26:Q26"/>
  </mergeCells>
  <dataValidations count="3">
    <dataValidation type="list" allowBlank="1" showInputMessage="1" showErrorMessage="1" sqref="J30:Q30">
      <formula1>$T$24:$T$25</formula1>
    </dataValidation>
    <dataValidation type="list" allowBlank="1" showInputMessage="1" showErrorMessage="1" sqref="S12">
      <formula1>$V$7:$V$10</formula1>
    </dataValidation>
    <dataValidation type="list" allowBlank="1" showInputMessage="1" showErrorMessage="1" sqref="E8:F8 S14">
      <formula1>$T$20:$T$21</formula1>
    </dataValidation>
  </dataValidations>
  <printOptions horizontalCentered="1" verticalCentered="1"/>
  <pageMargins left="0.59055118110236227" right="0.39370078740157483" top="0.59055118110236227" bottom="0.59055118110236227" header="0" footer="0.19685039370078741"/>
  <pageSetup orientation="portrait" r:id="rId1"/>
  <headerFooter>
    <oddFooter xml:space="preserve">&amp;L&amp;6Avenida Calle 26 No. 57-83 Torre 8, Piso 8 CEMSA - C.P. 111321
PBX:(+57) 601-3779555 - Información: Línea 195
Sede Operativa - Atención al Ciudadano: Calle 22D No. 120-40
www.umv.gov.co&amp;C&amp;6Página 1 de 1&amp;11
</oddFooter>
  </headerFooter>
  <ignoredErrors>
    <ignoredError sqref="O34 O37 O35 O36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 Encabezado</vt:lpstr>
      <vt:lpstr>EMULSION ASFALTICA</vt:lpstr>
      <vt:lpstr>'1. Encabezado'!Área_de_impresión</vt:lpstr>
      <vt:lpstr>'EMULSION ASFALTICA'!Área_de_impresión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mercy.rivera</dc:creator>
  <cp:lastModifiedBy>Karen Daniela Flórez Barón</cp:lastModifiedBy>
  <cp:lastPrinted>2022-10-10T18:39:52Z</cp:lastPrinted>
  <dcterms:created xsi:type="dcterms:W3CDTF">2017-11-09T18:51:29Z</dcterms:created>
  <dcterms:modified xsi:type="dcterms:W3CDTF">2022-10-11T13:04:22Z</dcterms:modified>
</cp:coreProperties>
</file>