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5. Aprobaciones 2022-08-\2. Formatos\"/>
    </mc:Choice>
  </mc:AlternateContent>
  <bookViews>
    <workbookView xWindow="-120" yWindow="-120" windowWidth="20730" windowHeight="11160" tabRatio="927" firstSheet="1" activeTab="1"/>
  </bookViews>
  <sheets>
    <sheet name="1. Encabezado" sheetId="42" state="hidden" r:id="rId1"/>
    <sheet name="CH" sheetId="41" r:id="rId2"/>
    <sheet name="firmas" sheetId="40" state="hidden" r:id="rId3"/>
    <sheet name="(625 KG) CILIN CEM TEQUENDA" sheetId="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0" hidden="1">[2]OCTUBRE!#REF!</definedName>
    <definedName name="_Key1" localSheetId="1" hidden="1">[3]OCTUBRE!#REF!</definedName>
    <definedName name="_Key1" localSheetId="2" hidden="1">[3]OCTUBRE!#REF!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localSheetId="1" hidden="1">[4]L!#REF!</definedName>
    <definedName name="_Regression_Out" localSheetId="2" hidden="1">[4]L!#REF!</definedName>
    <definedName name="_Regression_Out" hidden="1">[4]L!#REF!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Sort" localSheetId="0" hidden="1">[2]OCTUBRE!#REF!</definedName>
    <definedName name="_Sort" localSheetId="1" hidden="1">[3]OCTUBRE!#REF!</definedName>
    <definedName name="_Sort" localSheetId="2" hidden="1">[3]OCTUBRE!#REF!</definedName>
    <definedName name="_Sort" hidden="1">[3]OCTUBRE!#REF!</definedName>
    <definedName name="AC" localSheetId="0" hidden="1">#REF!</definedName>
    <definedName name="AC" hidden="1">#REF!</definedName>
    <definedName name="aprobo" localSheetId="0">INDEX([5]firmas!$C$33:$C$35,MATCH('[5]INV 222-13 '!$AA$45:$AJ$45,[5]firmas!$A$33:$A$35,0))</definedName>
    <definedName name="aprobo">INDEX(#REF!,MATCH(#REF!,#REF!,0))</definedName>
    <definedName name="APROBO_A">INDEX([6]firmas!$C$33:$C$35,MATCH([6]ANGULARIDAD!$AK$29,[6]firmas!$A$33:$A$35,0))</definedName>
    <definedName name="Aprobo_firmas">INDEX([7]firmas!$C$39:$C$41,MATCH('[7]Formato '!#REF!,[7]firmas!$A$39:$A$41,0))</definedName>
    <definedName name="Aprobo_Gra_1">INDEX([8]firmas!$C$39:$C$41,MATCH('[8]4. CLASIFICACION M1'!$J$48:$P$48,[8]firmas!$A$39:$A$41,0))</definedName>
    <definedName name="Aprobo_Gra_2">INDEX([8]firmas!$C$39:$C$41,MATCH('[8]8. CLASIFICACION M2'!$J$48:$P$48,[8]firmas!$A$39:$A$41,0))</definedName>
    <definedName name="Aprobo_Gra_3">INDEX([8]firmas!$C$39:$C$41,MATCH('[8]12. CLASIFICACION M3'!$J$48:$P$48,[8]firmas!$A$39:$A$41,0))</definedName>
    <definedName name="aprobofirmas" localSheetId="0">INDEX([9]firmas!$C$33:$C$35,MATCH('[9]LIMITES M3'!$C$52:$E$52,[9]firmas!$A$33:$A$35,0))</definedName>
    <definedName name="aprobofirmas">INDEX([10]firmas!$C$34:$C$36,MATCH(+'[10]2. Resistencia cilindros'!$O$31:$P$31,[10]firmas!$A$34:$A$36,0))</definedName>
    <definedName name="aprobofirmas1" localSheetId="0">INDEX([11]firmas!$C$33:$C$35,MATCH('[11]REG FOTOGRAFICO'!$N$55:$Q$55,[11]firmas!$A$33:$A$35,0))</definedName>
    <definedName name="aprobofirmas1" localSheetId="1">INDEX(firmas!$C$33:$C$35,MATCH(CH!#REF!,firmas!$A$33:$A$35,0))</definedName>
    <definedName name="aprobofirmas1">INDEX(firmas!$C$33:$C$35,MATCH(#REF!,firmas!$A$33:$A$35,0))</definedName>
    <definedName name="aprobofirmas10" localSheetId="0">INDEX([12]firmas!$C$33:$C$35,MATCH('[12]CF - IF '!$Y$43,[12]firmas!$A$33:$A$35,0))</definedName>
    <definedName name="aprobofirmas10">INDEX(#REF!,MATCH(#REF!,#REF!,0))</definedName>
    <definedName name="aprobofirmas11" localSheetId="0">INDEX([12]firmas!$C$33:$C$35,MATCH([12]ANGULARIDAD!$AK$29,[12]firmas!$A$33:$A$35,0))</definedName>
    <definedName name="aprobofirmas11">INDEX(#REF!,MATCH(#REF!,#REF!,0))</definedName>
    <definedName name="aprobofirmas12" localSheetId="0">INDEX([12]firmas!$C$33:$C$35,MATCH([12]PROCTOR!$I$42,[12]firmas!$A$33:$A$35,0))</definedName>
    <definedName name="aprobofirmas12">INDEX(#REF!,MATCH(#REF!,#REF!,0))</definedName>
    <definedName name="aprobofirmas13" localSheetId="0">INDEX([12]firmas!$C$33:$C$35,MATCH('[12] CBR 1'!$AP$55:$AQ$55,[12]firmas!$A$33:$A$35,0))</definedName>
    <definedName name="aprobofirmas13">INDEX(#REF!,MATCH(#REF!,#REF!,0))</definedName>
    <definedName name="aprobofirmas14" localSheetId="0">INDEX([12]firmas!$C$33:$C$35,MATCH('[12] CBR (2)'!$G$55:$H$55,[12]firmas!$A$33:$A$35,0))</definedName>
    <definedName name="aprobofirmas14">INDEX(#REF!,MATCH(#REF!,#REF!,0))</definedName>
    <definedName name="aprobofirmas2" localSheetId="0">INDEX([11]firmas!$C$33:$C$35,MATCH('[11]CONO DINAMICO'!$L$57:$O$57,[11]firmas!$A$33:$A$35,0))</definedName>
    <definedName name="aprobofirmas2">INDEX(#REF!,MATCH(#REF!,#REF!,0))</definedName>
    <definedName name="aprobofirmas3" localSheetId="0">INDEX([11]firmas!$C$33:$C$35,MATCH('[13]CLASIFICACION M1'!$N$61:$P$61,[11]firmas!$A$33:$A$35,0))</definedName>
    <definedName name="aprobofirmas3">INDEX(#REF!,MATCH(#REF!,#REF!,0))</definedName>
    <definedName name="aprobofirmas3M1">INDEX([14]firmas!$C$33:$C$35,MATCH('[14]CLASIFICACION M1'!$J$48,[14]firmas!$A$33:$A$35,0))</definedName>
    <definedName name="Aprobofirmas4" localSheetId="0">INDEX([11]firmas!$C$33:$C$35,MATCH(#REF!,[11]firmas!$A$33:$A$35,0))</definedName>
    <definedName name="aprobofirmas4">INDEX(#REF!,MATCH(#REF!,#REF!,0))</definedName>
    <definedName name="Aprobofirmas5" localSheetId="0">INDEX('1. Encabezado'!$AF$23:$AF$31,MATCH('1. Encabezado'!$N$43,'1. Encabezado'!$AD$23:$AD$31,0))</definedName>
    <definedName name="aprobofirmas5">INDEX(#REF!,MATCH(#REF!,#REF!,0))</definedName>
    <definedName name="Aprobofirmas6" localSheetId="0">INDEX([11]firmas!$C$33:$C$35,MATCH('[11]CLASIFICACION M2'!$N$61:$P$61,[11]firmas!$A$33:$A$35,0))</definedName>
    <definedName name="aprobofirmas6">INDEX(#REF!,MATCH(#REF!,#REF!,0))</definedName>
    <definedName name="Aprobofirmas7" localSheetId="0">INDEX([11]firmas!$C$33:$C$35,MATCH('[11]M.O.  M2'!$I$27:$O$27,[11]firmas!$A$33:$A$35,0))</definedName>
    <definedName name="aprobofirmas7">INDEX(#REF!,MATCH(#REF!,#REF!,0))</definedName>
    <definedName name="Aprobofirmas8" localSheetId="0">INDEX([11]firmas!$C$33:$C$35,MATCH('[11]CLASIFICACION M3'!$N$61:$P$61,[11]firmas!$A$33:$A$35,0))</definedName>
    <definedName name="aprobofirmas8">INDEX([15]firmas!$C$33:$C$35,MATCH([15]EQUIVALENTE!$J$29,[15]firmas!$A$33:$A$35,0))</definedName>
    <definedName name="Aprobofirmas9" localSheetId="0">INDEX([11]firmas!$C$33:$C$35,MATCH('[11]M.O.  M3'!$I$27:$O$27,[11]firmas!$A$33:$A$35,0))</definedName>
    <definedName name="aprobofirmas9">INDEX(#REF!,MATCH(#REF!,#REF!,0))</definedName>
    <definedName name="aprobofirmasD" localSheetId="0">INDEX([16]firmas!$C$33:$C$35,MATCH('[16]Desgaste '!$T$36:$Z$36,[16]firmas!$A$33:$A$35,0))</definedName>
    <definedName name="aprobofirmasD">INDEX([17]firmas!$C$33:$C$35,MATCH('[17]Desgaste '!$T$36:$Z$36,[17]firmas!$A$33:$A$35,0))</definedName>
    <definedName name="aprobofirmasMO" localSheetId="0">INDEX([18]firmas!$C$33:$C$35,MATCH([18]COLORIMETRIA!$J$31,[18]firmas!$A$33:$A$35,0))</definedName>
    <definedName name="aprobofirmasMO">INDEX(#REF!,MATCH(#REF!,#REF!,0))</definedName>
    <definedName name="AproboMO_M2" localSheetId="0">INDEX([9]firmas!$C$31:$C$33,MATCH('[9]M.O.  M2'!$I$29:$O$29,[9]firmas!$A$31:$A$33,0))</definedName>
    <definedName name="AproboMO_M2">INDEX([19]firmas!$C$31:$C$33,MATCH('[19]M.O.  M2'!$I$29:$O$29,[19]firmas!$A$31:$A$33,0))</definedName>
    <definedName name="AproboMO_M3" localSheetId="0">INDEX([9]firmas!$C$31:$C$33,MATCH('[9]M.O.  M3'!$I$29:$O$29,[9]firmas!$A$31:$A$33,0))</definedName>
    <definedName name="AproboMO_M3">INDEX([19]firmas!$C$31:$C$33,MATCH('[19]M.O.  M3'!$I$29:$O$29,[19]firmas!$A$31:$A$33,0))</definedName>
    <definedName name="aprobonombres" localSheetId="0">[11]firmas!$A$33:$A$35</definedName>
    <definedName name="aprobonombres">#REF!</definedName>
    <definedName name="_xlnm.Print_Area" localSheetId="3">'(625 KG) CILIN CEM TEQUENDA'!$A$1:$Y$45</definedName>
    <definedName name="_xlnm.Print_Area" localSheetId="0">'1. Encabezado'!$A$1:$Z$48</definedName>
    <definedName name="_xlnm.Print_Area" localSheetId="1">CH!$A$1:$O$28</definedName>
    <definedName name="ELABORA_A">INDEX([6]firmas!$C$2:$C$26,MATCH([6]ANGULARIDAD!$L$29,[6]firmas!$A$2:$A$26,0))</definedName>
    <definedName name="Elaboro_firmas">INDEX([7]firmas!$C$2:$C$32,MATCH('[7]Formato '!#REF!,[7]firmas!$A$2:$A$32,0))</definedName>
    <definedName name="elaborocargo" localSheetId="0">[11]firmas!$B$11:$B$13</definedName>
    <definedName name="elaborocargo">[20]firmas!$B$11:$B$13</definedName>
    <definedName name="elaborofirmas1" localSheetId="0">INDEX([11]firmas!$C$2:$C$26,MATCH('[11]REG FOTOGRAFICO'!$F$55:$I$55,[11]firmas!$A$2:$A$26,0))</definedName>
    <definedName name="elaborofirmas1" localSheetId="1">INDEX(firmas!$C$2:$C$26,MATCH(CH!#REF!,firmas!$A$2:$A$26,0))</definedName>
    <definedName name="elaborofirmas1">INDEX(firmas!$C$2:$C$26,MATCH(#REF!,firmas!$A$2:$A$26,0))</definedName>
    <definedName name="elaborofirmas10" localSheetId="0">INDEX([12]firmas!$C$2:$C$26,MATCH('[12]CF - IF '!$G$43,[12]firmas!$A$2:$A$26,0))</definedName>
    <definedName name="elaborofirmas10">INDEX(#REF!,MATCH(#REF!,#REF!,0))</definedName>
    <definedName name="elaborofirmas11" localSheetId="0">INDEX([12]firmas!$C$2:$C$26,MATCH([12]ANGULARIDAD!$L$29,[12]firmas!$A$2:$A$26,0))</definedName>
    <definedName name="elaborofirmas11">INDEX(#REF!,MATCH(#REF!,#REF!,0))</definedName>
    <definedName name="elaborofirmas12" localSheetId="0">INDEX([12]firmas!$C$2:$C$26,MATCH([12]PROCTOR!$C$42,[12]firmas!$A$2:$A$26,0))</definedName>
    <definedName name="elaborofirmas12">INDEX(#REF!,MATCH(#REF!,#REF!,0))</definedName>
    <definedName name="elaborofirmas13" localSheetId="0">INDEX([12]firmas!$C$2:$C$26,MATCH('[12] CBR 1'!$AL$55:$AM$55,[12]firmas!$A$2:$A$26,0))</definedName>
    <definedName name="elaborofirmas13">INDEX(#REF!,MATCH(#REF!,#REF!,0))</definedName>
    <definedName name="elaborofirmas14" localSheetId="0">INDEX([12]firmas!$C$2:$C$26,MATCH('[12] CBR (2)'!$C$55,[12]firmas!$A$2:$A$26,0))</definedName>
    <definedName name="elaborofirmas14">INDEX(#REF!,MATCH(#REF!,#REF!,0))</definedName>
    <definedName name="elaborofirmas2" localSheetId="0">INDEX([11]firmas!$C$2:$C$26,MATCH('[11]CONO DINAMICO'!$C$57:$F$57,[11]firmas!$A$2:$A$26,0))</definedName>
    <definedName name="elaborofirmas2">INDEX(#REF!,MATCH(#REF!,#REF!,0))</definedName>
    <definedName name="elaborofirmas3" localSheetId="0">INDEX([11]firmas!$C$2:$C$26,MATCH('[13]CLASIFICACION M1'!$E$61:$I$61,[11]firmas!$A$2:$A$26,0))</definedName>
    <definedName name="elaborofirmas3">INDEX(#REF!,MATCH(#REF!,#REF!,0))</definedName>
    <definedName name="elaborofirmas4" localSheetId="0">INDEX([11]firmas!$C$2:$C$26,MATCH(#REF!,[11]firmas!$A$2:$A$26,0))</definedName>
    <definedName name="elaborofirmas4">INDEX(#REF!,MATCH(#REF!,#REF!,0))</definedName>
    <definedName name="elaborofirmas5" localSheetId="0">INDEX([11]firmas!$C$2:$C$26,MATCH('1. Encabezado'!#REF!,[11]firmas!$A$2:$A$26,0))</definedName>
    <definedName name="elaborofirmas5">INDEX(#REF!,MATCH(#REF!,#REF!,0))</definedName>
    <definedName name="elaborofirmas6" localSheetId="0">INDEX([11]firmas!$C$2:$C$26,MATCH('[11]CLASIFICACION M2'!$E$61:$I$61,[11]firmas!$A$2:$A$26,0))</definedName>
    <definedName name="elaborofirmas6">INDEX(#REF!,MATCH(#REF!,#REF!,0))</definedName>
    <definedName name="elaborofirmas7" localSheetId="0">INDEX([11]firmas!$C$2:$C$26,MATCH('[11]M.O.  M2'!$C$27:$E$27,[11]firmas!$A$2:$A$26,0))</definedName>
    <definedName name="elaborofirmas7">INDEX(#REF!,MATCH(#REF!,#REF!,0))</definedName>
    <definedName name="elaborofirmas8" localSheetId="0">INDEX([11]firmas!$C$2:$C$26,MATCH('[11]CLASIFICACION M3'!$E$61:$I$61,[11]firmas!$A$2:$A$26,0))</definedName>
    <definedName name="elaborofirmas8">INDEX([15]firmas!$C$2:$C$26,MATCH([15]EQUIVALENTE!$D$29,[15]firmas!$A$2:$A$26,0))</definedName>
    <definedName name="elaborofirmas9" localSheetId="0">INDEX([11]firmas!$C$2:$C$26,MATCH('[11]M.O.  M3'!$C$27:$E$27,[11]firmas!$A$2:$A$26,0))</definedName>
    <definedName name="elaborofirmas9">INDEX(#REF!,MATCH(#REF!,#REF!,0))</definedName>
    <definedName name="elaborofirmasD" localSheetId="0">INDEX([16]firmas!$C$2:$C$26,MATCH('[16]Desgaste '!$F$36:$L$36,[16]firmas!$A$2:$A$26,0))</definedName>
    <definedName name="elaborofirmasD">INDEX([17]firmas!$C$2:$C$26,MATCH('[17]Desgaste '!$F$36:$L$36,[17]firmas!$A$2:$A$26,0))</definedName>
    <definedName name="elaborofirmasMO" localSheetId="0">INDEX([18]firmas!$C$2:$C$26,MATCH([18]COLORIMETRIA!$D$31,[18]firmas!$A$2:$A$26,0))</definedName>
    <definedName name="elaborofirmasMO">INDEX(#REF!,MATCH(#REF!,#REF!,0))</definedName>
    <definedName name="ElaboroMO_M2" localSheetId="0">INDEX([9]firmas!$C$2:$C$24,MATCH('[9]M.O.  M2'!$C$29:$E$29,[9]firmas!$A$2:$A$24,0))</definedName>
    <definedName name="ElaboroMO_M2">INDEX([19]firmas!$C$2:$C$24,MATCH('[19]M.O.  M2'!$C$29:$E$29,[19]firmas!$A$2:$A$24,0))</definedName>
    <definedName name="ElaboroMO_M3" localSheetId="0">INDEX([9]firmas!$C$2:$C$24,MATCH('[9]M.O.  M3'!$C$29:$E$29,[9]firmas!$A$2:$A$24,0))</definedName>
    <definedName name="ElaboroMO_M3">INDEX([19]firmas!$C$2:$C$24,MATCH('[19]M.O.  M3'!$C$29:$E$29,[19]firmas!$A$2:$A$24,0))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[21]OCTUBRE!#REF!</definedName>
    <definedName name="KK" localSheetId="1" hidden="1">[3]OCTUBRE!#REF!</definedName>
    <definedName name="KK" localSheetId="2" hidden="1">[3]OCTUBRE!#REF!</definedName>
    <definedName name="KK" hidden="1">[3]OCTUBRE!#REF!</definedName>
    <definedName name="Ojo" localSheetId="0" hidden="1">#REF!</definedName>
    <definedName name="Ojo" localSheetId="1" hidden="1">#REF!</definedName>
    <definedName name="Ojo" localSheetId="2" hidden="1">#REF!</definedName>
    <definedName name="Ojo" hidden="1">#REF!</definedName>
    <definedName name="pendiente" localSheetId="0" hidden="1">#REF!</definedName>
    <definedName name="pendiente" localSheetId="1" hidden="1">#REF!</definedName>
    <definedName name="pendiente" localSheetId="2" hidden="1">#REF!</definedName>
    <definedName name="pendiente" hidden="1">#REF!</definedName>
    <definedName name="realizocargo" localSheetId="0">[11]firmas!$B$28:$B$30</definedName>
    <definedName name="realizocargo">[19]firmas!$B$26:$B$28</definedName>
    <definedName name="REVISO_A">INDEX([6]firmas!$C$28:$C$31,MATCH([6]ANGULARIDAD!$W$29:$X$43,[6]firmas!$A$28:$A$31,0))</definedName>
    <definedName name="Reviso_firmas">INDEX([7]firmas!$C$34:$C$37,MATCH('[7]Formato '!#REF!,[7]firmas!$A$34:$A$37,0))</definedName>
    <definedName name="revisocargo">[20]firmas!$B$28:$B$30</definedName>
    <definedName name="revisoea" localSheetId="0">INDEX([11]firmas!$C$28:$C$31,MATCH([11]EQUIVALENTE!$G$29,[11]firmas!$A$28:$A$31,0))</definedName>
    <definedName name="revisoea">INDEX(#REF!,MATCH(#REF!,#REF!,0))</definedName>
    <definedName name="revisofirmas1" localSheetId="0">INDEX([11]firmas!$C$28:$C$31,MATCH('[11]REG FOTOGRAFICO'!$J$55:$M$55,[11]firmas!$A$28:$A$31,0))</definedName>
    <definedName name="revisofirmas1" localSheetId="1">INDEX(firmas!$C$28:$C$30,MATCH(CH!#REF!,firmas!$A$28:$A$30,0))</definedName>
    <definedName name="revisofirmas1">INDEX(firmas!$C$28:$C$30,MATCH(#REF!,firmas!$A$28:$A$30,0))</definedName>
    <definedName name="revisofirmas10" localSheetId="0">INDEX([12]firmas!$C$28:$C$31,MATCH('[12]CF - IF '!$M$43:$X$43,[12]firmas!$A$28:$A$31,0))</definedName>
    <definedName name="revisofirmas10">INDEX(#REF!,MATCH(#REF!,#REF!,0))</definedName>
    <definedName name="revisofirmas11" localSheetId="0">INDEX([12]firmas!$C$28:$C$31,MATCH([12]ANGULARIDAD!$W$29:$X$43,[12]firmas!$A$28:$A$31,0))</definedName>
    <definedName name="revisofirmas11">INDEX(#REF!,MATCH(#REF!,#REF!,0))</definedName>
    <definedName name="revisofirmas12" localSheetId="0">INDEX([12]firmas!$C$28:$C$31,MATCH([12]PROCTOR!$F$42,[12]firmas!$A$28:$A$31,0))</definedName>
    <definedName name="revisofirmas12">INDEX(#REF!,MATCH(#REF!,#REF!,0))</definedName>
    <definedName name="revisofirmas13" localSheetId="0">INDEX([12]firmas!$C$28:$C$31,MATCH('[12] CBR 1'!$AN$55:$AO$55,[12]firmas!$A$28:$A$31,0))</definedName>
    <definedName name="revisofirmas13">INDEX(#REF!,MATCH(#REF!,#REF!,0))</definedName>
    <definedName name="revisofirmas14" localSheetId="0">INDEX([12]firmas!$C$28:$C$31,MATCH('[12] CBR (2)'!$E$55:$F$55,[12]firmas!$A$28:$A$31,0))</definedName>
    <definedName name="revisofirmas14">INDEX(#REF!,MATCH(#REF!,#REF!,0))</definedName>
    <definedName name="revisofirmas2" localSheetId="0">INDEX([11]firmas!$C$28:$C$31,MATCH('[11]CONO DINAMICO'!$G$57:$K$57,[11]firmas!$A$28:$A$31,0))</definedName>
    <definedName name="revisofirmas2">INDEX(#REF!,MATCH(#REF!,#REF!,0))</definedName>
    <definedName name="revisofirmas3" localSheetId="0">INDEX([11]firmas!$C$28:$C$31,MATCH('[13]CLASIFICACION M1'!$J$61:$M$61,[11]firmas!$A$28:$A$31,0))</definedName>
    <definedName name="revisofirmas3">INDEX(#REF!,MATCH(#REF!,#REF!,0))</definedName>
    <definedName name="revisofirmas4" localSheetId="0">INDEX([11]firmas!$C$28:$C$31,MATCH(#REF!,[11]firmas!$A$28:$A$31,0))</definedName>
    <definedName name="revisofirmas4">INDEX(#REF!,MATCH(#REF!,#REF!,0))</definedName>
    <definedName name="revisofirmas5" localSheetId="0">INDEX('1. Encabezado'!$AF$8:$AF$19,MATCH('1. Encabezado'!$A$43,'1. Encabezado'!$AD$8:$AD$17,0))</definedName>
    <definedName name="revisofirmas5">INDEX(#REF!,MATCH(#REF!,#REF!,0))</definedName>
    <definedName name="revisofirmas6" localSheetId="0">INDEX([11]firmas!$C$28:$C$31,MATCH('[11]CLASIFICACION M2'!$J$61:$M$61,[11]firmas!$A$28:$A$31,0))</definedName>
    <definedName name="revisofirmas6">INDEX(#REF!,MATCH(#REF!,#REF!,0))</definedName>
    <definedName name="revisofirmas7" localSheetId="0">INDEX([11]firmas!$C$28:$C$31,MATCH('[11]M.O.  M2'!$F$27:$H$27,[11]firmas!$A$28:$A$31,0))</definedName>
    <definedName name="revisofirmas7">INDEX(#REF!,MATCH(#REF!,#REF!,0))</definedName>
    <definedName name="revisofirmas8" localSheetId="0">INDEX([11]firmas!$C$28:$C$31,MATCH('[11]CLASIFICACION M3'!$J$61:$M$61,[11]firmas!$A$28:$A$31,0))</definedName>
    <definedName name="revisofirmas8">INDEX([15]firmas!$C$28:$C$31,MATCH([15]EQUIVALENTE!$G$29,[15]firmas!$A$28:$A$31,0))</definedName>
    <definedName name="revisofirmas9" localSheetId="0">INDEX([11]firmas!$C$28:$C$31,MATCH('[11]M.O.  M3'!$F$27:$H$27,[11]firmas!$A$28:$A$31,0))</definedName>
    <definedName name="revisofirmas9">INDEX(#REF!,MATCH(#REF!,#REF!,0))</definedName>
    <definedName name="revisofirmasD" localSheetId="0">INDEX([16]firmas!$C$28:$C$31,MATCH('[16]Desgaste '!$M$36:$S$36,[16]firmas!$A$28:$A$31,0))</definedName>
    <definedName name="revisofirmasD">INDEX([17]firmas!$C$28:$C$31,MATCH('[17]Desgaste '!$M$36:$S$36,[17]firmas!$A$28:$A$31,0))</definedName>
    <definedName name="revisofirmasH" localSheetId="0">INDEX([22]firmas!$C$28:$C$31,MATCH(#REF!,[22]firmas!$A$28:$A$31,0))</definedName>
    <definedName name="revisofirmasH">INDEX([22]firmas!$C$28:$C$31,MATCH(#REF!,[22]firmas!$A$28:$A$31,0))</definedName>
    <definedName name="revisofirmasMO" localSheetId="0">INDEX([18]firmas!$C$28:$C$31,MATCH([18]COLORIMETRIA!$G$31,[18]firmas!$A$28:$A$31,0))</definedName>
    <definedName name="revisofirmasMO">INDEX(#REF!,MATCH(#REF!,#REF!,0))</definedName>
    <definedName name="RevisoMO_M2" localSheetId="0">INDEX([9]firmas!$C$26:$C$29,MATCH('[9]M.O.  M2'!$F$29:$H$29,[9]firmas!$A$26:$A$29,0))</definedName>
    <definedName name="RevisoMO_M2">INDEX([19]firmas!$C$26:$C$29,MATCH('[19]M.O.  M2'!$F$29:$H$29,[19]firmas!$A$26:$A$29,0))</definedName>
    <definedName name="RevisoMO_M3" localSheetId="0">INDEX([9]firmas!$C$26:$C$29,MATCH('[9]M.O.  M3'!$F$29:$H$29,[9]firmas!$A$26:$A$29,0))</definedName>
    <definedName name="RevisoMO_M3">INDEX([19]firmas!$C$26:$C$29,MATCH('[19]M.O.  M3'!$F$29:$H$29,[19]firmas!$A$26:$A$29,0))</definedName>
    <definedName name="revisonombres" localSheetId="0">[11]firmas!$A$28:$A$31</definedName>
    <definedName name="revisonombres">#REF!</definedName>
    <definedName name="VARGAS_PABLO">'[7]Formato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36" i="42" l="1"/>
  <c r="AD36" i="42"/>
  <c r="L7" i="41" l="1"/>
  <c r="P9" i="41" s="1"/>
  <c r="P7" i="41" l="1"/>
  <c r="AS49" i="42"/>
  <c r="AY49" i="42" s="1"/>
  <c r="AS48" i="42"/>
  <c r="AY48" i="42" s="1"/>
  <c r="AS47" i="42"/>
  <c r="AY47" i="42" s="1"/>
  <c r="AS46" i="42"/>
  <c r="AY46" i="42" s="1"/>
  <c r="AS45" i="42"/>
  <c r="AY45" i="42" s="1"/>
  <c r="AS44" i="42"/>
  <c r="AY44" i="42" s="1"/>
  <c r="A44" i="42"/>
  <c r="AE41" i="42"/>
  <c r="AE40" i="42"/>
  <c r="AD40" i="42"/>
  <c r="N44" i="42" s="1"/>
  <c r="AS34" i="42"/>
  <c r="AY34" i="42" s="1"/>
  <c r="AS33" i="42"/>
  <c r="AY33" i="42" s="1"/>
  <c r="AS32" i="42"/>
  <c r="AY32" i="42" s="1"/>
  <c r="AS31" i="42"/>
  <c r="AY31" i="42" s="1"/>
  <c r="AS30" i="42"/>
  <c r="AY30" i="42" s="1"/>
  <c r="AS29" i="42"/>
  <c r="AY29" i="42" s="1"/>
  <c r="I29" i="42"/>
  <c r="AS28" i="42"/>
  <c r="AY28" i="42" s="1"/>
  <c r="AS27" i="42"/>
  <c r="AY27" i="42" s="1"/>
  <c r="AS26" i="42"/>
  <c r="AY26" i="42" s="1"/>
  <c r="AS25" i="42"/>
  <c r="AY25" i="42" s="1"/>
  <c r="AS24" i="42"/>
  <c r="AY24" i="42" s="1"/>
  <c r="B24" i="42"/>
  <c r="AS23" i="42"/>
  <c r="AY23" i="42" s="1"/>
  <c r="B23" i="42"/>
  <c r="AS22" i="42"/>
  <c r="AY22" i="42" s="1"/>
  <c r="P22" i="42"/>
  <c r="K22" i="42"/>
  <c r="B22" i="42"/>
  <c r="AT21" i="42"/>
  <c r="AS21" i="42"/>
  <c r="AY21" i="42" s="1"/>
  <c r="B21" i="42"/>
  <c r="AT20" i="42"/>
  <c r="AS20" i="42"/>
  <c r="AY20" i="42" s="1"/>
  <c r="B20" i="42"/>
  <c r="AT19" i="42"/>
  <c r="AS19" i="42"/>
  <c r="AY19" i="42" s="1"/>
  <c r="B19" i="42"/>
  <c r="AU18" i="42"/>
  <c r="AT18" i="42"/>
  <c r="AS18" i="42"/>
  <c r="AY18" i="42" s="1"/>
  <c r="AD21" i="42"/>
  <c r="AD39" i="42" s="1"/>
  <c r="B18" i="42"/>
  <c r="AZ17" i="42"/>
  <c r="AU17" i="42"/>
  <c r="AT17" i="42"/>
  <c r="AS17" i="42"/>
  <c r="AY17" i="42" s="1"/>
  <c r="B17" i="42"/>
  <c r="BK16" i="42"/>
  <c r="BJ16" i="42"/>
  <c r="BI16" i="42"/>
  <c r="BH16" i="42"/>
  <c r="BG16" i="42"/>
  <c r="BE16" i="42"/>
  <c r="BD16" i="42"/>
  <c r="BC16" i="42"/>
  <c r="AZ16" i="42"/>
  <c r="AT16" i="42"/>
  <c r="AS16" i="42"/>
  <c r="AY16" i="42" s="1"/>
  <c r="AL16" i="42"/>
  <c r="AU16" i="42" s="1"/>
  <c r="B16" i="42"/>
  <c r="BJ15" i="42"/>
  <c r="BI15" i="42"/>
  <c r="BH15" i="42"/>
  <c r="BG15" i="42"/>
  <c r="BE15" i="42"/>
  <c r="BD15" i="42"/>
  <c r="BC15" i="42"/>
  <c r="AZ15" i="42"/>
  <c r="AT15" i="42"/>
  <c r="AS15" i="42"/>
  <c r="AY15" i="42" s="1"/>
  <c r="AL15" i="42"/>
  <c r="AS42" i="42" s="1"/>
  <c r="AY42" i="42" s="1"/>
  <c r="BJ14" i="42"/>
  <c r="BI14" i="42"/>
  <c r="BH14" i="42"/>
  <c r="BG14" i="42"/>
  <c r="BE14" i="42"/>
  <c r="BC14" i="42"/>
  <c r="AZ14" i="42"/>
  <c r="AT14" i="42"/>
  <c r="AS14" i="42"/>
  <c r="AY14" i="42" s="1"/>
  <c r="AL14" i="42"/>
  <c r="AU14" i="42" s="1"/>
  <c r="BJ13" i="42"/>
  <c r="BI13" i="42"/>
  <c r="BH13" i="42"/>
  <c r="BG13" i="42"/>
  <c r="BD13" i="42"/>
  <c r="BC13" i="42"/>
  <c r="AZ13" i="42"/>
  <c r="AT13" i="42"/>
  <c r="AS13" i="42"/>
  <c r="AY13" i="42" s="1"/>
  <c r="AL13" i="42"/>
  <c r="AS40" i="42" s="1"/>
  <c r="AY40" i="42" s="1"/>
  <c r="BL12" i="42"/>
  <c r="BK12" i="42"/>
  <c r="BJ12" i="42"/>
  <c r="BI12" i="42"/>
  <c r="BH12" i="42"/>
  <c r="BG12" i="42"/>
  <c r="BE12" i="42"/>
  <c r="AZ12" i="42"/>
  <c r="AT12" i="42"/>
  <c r="AS12" i="42"/>
  <c r="AY12" i="42" s="1"/>
  <c r="AL12" i="42"/>
  <c r="AU12" i="42" s="1"/>
  <c r="I12" i="42"/>
  <c r="BK11" i="42"/>
  <c r="BE11" i="42"/>
  <c r="BC11" i="42"/>
  <c r="AZ11" i="42"/>
  <c r="AT11" i="42"/>
  <c r="AS11" i="42"/>
  <c r="AY11" i="42" s="1"/>
  <c r="AL11" i="42"/>
  <c r="AS38" i="42" s="1"/>
  <c r="AY38" i="42" s="1"/>
  <c r="BJ10" i="42"/>
  <c r="BI10" i="42"/>
  <c r="AZ10" i="42"/>
  <c r="AX10" i="42"/>
  <c r="AW10" i="42"/>
  <c r="AT10" i="42"/>
  <c r="AS10" i="42"/>
  <c r="AY10" i="42" s="1"/>
  <c r="AL10" i="42"/>
  <c r="AS37" i="42" s="1"/>
  <c r="AY37" i="42" s="1"/>
  <c r="AZ9" i="42"/>
  <c r="AX9" i="42"/>
  <c r="AW9" i="42"/>
  <c r="AU9" i="42"/>
  <c r="AT9" i="42"/>
  <c r="AS9" i="42"/>
  <c r="AY9" i="42" s="1"/>
  <c r="AL9" i="42"/>
  <c r="AS36" i="42" s="1"/>
  <c r="AY36" i="42" s="1"/>
  <c r="AZ8" i="42"/>
  <c r="AX8" i="42"/>
  <c r="AW8" i="42"/>
  <c r="AV8" i="42"/>
  <c r="AT8" i="42"/>
  <c r="AS8" i="42"/>
  <c r="AY8" i="42" s="1"/>
  <c r="AL8" i="42"/>
  <c r="AU8" i="42" s="1"/>
  <c r="AB8" i="42"/>
  <c r="V8" i="42" s="1"/>
  <c r="BM7" i="42"/>
  <c r="BL7" i="42"/>
  <c r="BK7" i="42"/>
  <c r="BJ7" i="42"/>
  <c r="BI7" i="42"/>
  <c r="BH7" i="42"/>
  <c r="BG7" i="42"/>
  <c r="BF7" i="42"/>
  <c r="BE7" i="42"/>
  <c r="BD7" i="42"/>
  <c r="BC7" i="42"/>
  <c r="AS7" i="42"/>
  <c r="AY3" i="42" s="1"/>
  <c r="AR7" i="42"/>
  <c r="AQ7" i="42"/>
  <c r="AP7" i="42"/>
  <c r="AO7" i="42"/>
  <c r="AN7" i="42"/>
  <c r="AM7" i="42"/>
  <c r="AW3" i="42" s="1"/>
  <c r="AL7" i="42"/>
  <c r="AK7" i="42"/>
  <c r="AJ7" i="42"/>
  <c r="AV3" i="42" s="1"/>
  <c r="AI7" i="42"/>
  <c r="BB6" i="42"/>
  <c r="AI6" i="42"/>
  <c r="AD6" i="42"/>
  <c r="AD33" i="42" s="1"/>
  <c r="AC6" i="42"/>
  <c r="AA6" i="42"/>
  <c r="AZ3" i="42"/>
  <c r="AX3" i="42"/>
  <c r="AT2" i="42"/>
  <c r="AT3" i="42" l="1"/>
  <c r="AU3" i="42"/>
  <c r="AU11" i="42"/>
  <c r="AU10" i="42"/>
  <c r="AS39" i="42"/>
  <c r="AY39" i="42" s="1"/>
  <c r="AS41" i="42"/>
  <c r="AY41" i="42" s="1"/>
  <c r="AS43" i="42"/>
  <c r="AY43" i="42" s="1"/>
  <c r="AU13" i="42"/>
  <c r="AU15" i="42"/>
  <c r="AS35" i="42"/>
  <c r="AY35" i="42" s="1"/>
  <c r="L8" i="41" l="1"/>
  <c r="H13" i="41" l="1"/>
  <c r="AD11" i="41"/>
  <c r="K13" i="41"/>
  <c r="M13" i="41"/>
  <c r="AE7" i="41"/>
  <c r="N14" i="41" l="1"/>
  <c r="N15" i="41"/>
  <c r="N16" i="41"/>
  <c r="N17" i="41"/>
  <c r="N18" i="41"/>
  <c r="N19" i="41"/>
  <c r="N20" i="41"/>
  <c r="N13" i="41"/>
  <c r="P13" i="41" s="1"/>
  <c r="J13" i="41"/>
  <c r="D13" i="41"/>
  <c r="O13" i="41" l="1"/>
  <c r="I13" i="41"/>
  <c r="D15" i="41" l="1"/>
  <c r="D17" i="41"/>
  <c r="D19" i="41"/>
  <c r="K14" i="41"/>
  <c r="K15" i="41"/>
  <c r="K16" i="41"/>
  <c r="P16" i="41"/>
  <c r="K17" i="41"/>
  <c r="K18" i="41"/>
  <c r="K19" i="41"/>
  <c r="K20" i="41"/>
  <c r="H14" i="41"/>
  <c r="I14" i="41"/>
  <c r="J14" i="41"/>
  <c r="P14" i="41"/>
  <c r="M14" i="41"/>
  <c r="H15" i="41"/>
  <c r="I15" i="41"/>
  <c r="J15" i="41"/>
  <c r="M15" i="41"/>
  <c r="O15" i="41"/>
  <c r="J16" i="41"/>
  <c r="J17" i="41"/>
  <c r="J18" i="41"/>
  <c r="J19" i="41"/>
  <c r="J20" i="41"/>
  <c r="H16" i="41"/>
  <c r="I16" i="41"/>
  <c r="H17" i="41"/>
  <c r="I17" i="41"/>
  <c r="H18" i="41"/>
  <c r="P18" i="41"/>
  <c r="I18" i="41"/>
  <c r="H19" i="41"/>
  <c r="I19" i="41"/>
  <c r="H20" i="41"/>
  <c r="P20" i="41" s="1"/>
  <c r="I20" i="41"/>
  <c r="O17" i="41"/>
  <c r="M20" i="41"/>
  <c r="M19" i="41"/>
  <c r="M18" i="41"/>
  <c r="M17" i="41"/>
  <c r="M16" i="41"/>
  <c r="O19" i="41"/>
  <c r="P19" i="41"/>
  <c r="P17" i="41"/>
  <c r="E10" i="9"/>
  <c r="E15" i="9"/>
  <c r="F15" i="9" s="1"/>
  <c r="B15" i="9"/>
  <c r="U10" i="9"/>
  <c r="AF5" i="9"/>
  <c r="AE5" i="9"/>
  <c r="AD5" i="9"/>
  <c r="AC5" i="9"/>
  <c r="AB5" i="9"/>
  <c r="AA5" i="9"/>
  <c r="L16" i="9"/>
  <c r="M16" i="9" s="1"/>
  <c r="N16" i="9" s="1"/>
  <c r="L15" i="9"/>
  <c r="M15" i="9" s="1"/>
  <c r="N15" i="9" s="1"/>
  <c r="O15" i="9" s="1"/>
  <c r="E8" i="9"/>
  <c r="D30" i="9" s="1"/>
  <c r="U8" i="9"/>
  <c r="Z13" i="9"/>
  <c r="Z12" i="9"/>
  <c r="Z11" i="9"/>
  <c r="Z10" i="9"/>
  <c r="Z9" i="9"/>
  <c r="D31" i="9"/>
  <c r="H15" i="9"/>
  <c r="H16" i="9"/>
  <c r="G16" i="9"/>
  <c r="Z20" i="9"/>
  <c r="V16" i="9"/>
  <c r="W16" i="9"/>
  <c r="X16" i="9"/>
  <c r="V15" i="9"/>
  <c r="W15" i="9"/>
  <c r="X15" i="9" s="1"/>
  <c r="Y15" i="9" s="1"/>
  <c r="AA16" i="9" l="1"/>
  <c r="AB30" i="9"/>
  <c r="AB31" i="9" s="1"/>
  <c r="Z16" i="9"/>
  <c r="AB16" i="9" s="1"/>
  <c r="AA30" i="9"/>
  <c r="AA31" i="9" s="1"/>
  <c r="Z18" i="9"/>
  <c r="Q15" i="9"/>
  <c r="P15" i="41"/>
  <c r="AC16" i="9" l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<sst xmlns="http://schemas.openxmlformats.org/spreadsheetml/2006/main" count="371" uniqueCount="265">
  <si>
    <r>
      <rPr>
        <b/>
        <sz val="14"/>
        <color indexed="57"/>
        <rFont val="Arial Narrow"/>
        <family val="2"/>
      </rPr>
      <t>Grupo de Control de Calidad y Laboratorio UMV
Laboratorio de suelos, concretos y pavimentos</t>
    </r>
    <r>
      <rPr>
        <b/>
        <sz val="14"/>
        <color indexed="17"/>
        <rFont val="Arial Narrow"/>
        <family val="2"/>
      </rPr>
      <t xml:space="preserve">
</t>
    </r>
    <r>
      <rPr>
        <b/>
        <sz val="12"/>
        <rFont val="Arial Narrow"/>
        <family val="2"/>
      </rPr>
      <t>FORMATO REGISTRO DE RESISTENCIA A LA COMPRESION DE CONCRETO HIDRAULICO PARA PAVIMENTO RIGIDO</t>
    </r>
  </si>
  <si>
    <t>PROYECTO:</t>
  </si>
  <si>
    <t>LOCALIDAD:</t>
  </si>
  <si>
    <t xml:space="preserve"> </t>
  </si>
  <si>
    <t>MATERIAL:</t>
  </si>
  <si>
    <t xml:space="preserve">RESISTENCIA A LA COMPRESION (INV E-410) </t>
  </si>
  <si>
    <t xml:space="preserve">Descripción  </t>
  </si>
  <si>
    <t>1er. Ensayo</t>
  </si>
  <si>
    <t>Descripción  Muestra</t>
  </si>
  <si>
    <t>2do. Ensayo</t>
  </si>
  <si>
    <t>Sitio o Abscisa</t>
  </si>
  <si>
    <t>N°</t>
  </si>
  <si>
    <t>Fecha de Toma</t>
  </si>
  <si>
    <t>Fecha de Falla</t>
  </si>
  <si>
    <t>Edad   (dias)</t>
  </si>
  <si>
    <t>Diametro (mm)</t>
  </si>
  <si>
    <t>Alturas (mm)</t>
  </si>
  <si>
    <t>Carga     (Kn)</t>
  </si>
  <si>
    <t>Carga en (kgf)</t>
  </si>
  <si>
    <t>Resistencia a la compresión (kg/cm²)</t>
  </si>
  <si>
    <t>Carga en (kg/f)</t>
  </si>
  <si>
    <t>OBSERVACIONES:</t>
  </si>
  <si>
    <t>Ensayo:</t>
  </si>
  <si>
    <t>Reviso:</t>
  </si>
  <si>
    <t>Aprovo:</t>
  </si>
  <si>
    <t>Profesional especializado</t>
  </si>
  <si>
    <t>Cra. 30 Nº 25 – 90 Piso 16</t>
  </si>
  <si>
    <t>www.umv.gov.co</t>
  </si>
  <si>
    <t>Tel. 7470909</t>
  </si>
  <si>
    <t>Info: Línea 195</t>
  </si>
  <si>
    <t>Auxiliar de Laboratorio</t>
  </si>
  <si>
    <t>Enrique Noguera Sanjuan</t>
  </si>
  <si>
    <t>Codigo  Muestra</t>
  </si>
  <si>
    <t>Resistencia a la compresión resultado individual (psi)</t>
  </si>
  <si>
    <t>Resistencia a la compresión del ensayo (psi)</t>
  </si>
  <si>
    <t>% a los 7 dias</t>
  </si>
  <si>
    <t>COMPRESION a los 7 dias (PSI)</t>
  </si>
  <si>
    <t>COMPRESION a los 28 dias (PSI)</t>
  </si>
  <si>
    <t>FACTOR A MULTIPLICAR COMPRESION A LOS 7 DIAS PARA OBTENER LA PROYECCION A 28 DIAS</t>
  </si>
  <si>
    <t>Altura (mm)</t>
  </si>
  <si>
    <t>LA RESISTENCIA A LA COMPRESIÓN DE LOS CILINDROS A LOS 28 DIAS ES DE 5150 PSI, QUE EQUIVALE AL 94% DE LA RESISTENCIA DE DISEÑO QUE ES DE 5500 PSI</t>
  </si>
  <si>
    <t>Asentamiento (cm)</t>
  </si>
  <si>
    <t>BARRIO O ZONA DONDE SE TOMA LA MUESTRA:</t>
  </si>
  <si>
    <t>PLANTA MINA LA ESMERALDA</t>
  </si>
  <si>
    <t>FECHA TOMA MUESTRA:</t>
  </si>
  <si>
    <t>PLANTA CONCRETO</t>
  </si>
  <si>
    <t>Descripción</t>
  </si>
  <si>
    <t xml:space="preserve"> ING.Wilintong Contreras C.</t>
  </si>
  <si>
    <t>PARA LA  MEZCLA DE CONCRETO SE UTILIZO TRITURADO DE RIO DE 1" PROVENIENTE DE EXTRABOQUERÓN Y LA HACIENDA; ARENA DE RIO DE LA SIERRA; ADITIVO EUCON 2250 MARCA TOXEMEN Y ADITIVO PLASTOL 7000 MARCA TOXEMEN</t>
  </si>
  <si>
    <t>LA RESISTENCIA PROMEDIO A LA COMPRESIÓN DE LOS CILINDROS A LOS 28 DIAS ES DE XXX PSI (xxxx kg/cm2)</t>
  </si>
  <si>
    <t>C</t>
  </si>
  <si>
    <t>A</t>
  </si>
  <si>
    <t>G</t>
  </si>
  <si>
    <t>W</t>
  </si>
  <si>
    <t>AD</t>
  </si>
  <si>
    <t>CEMENTO</t>
  </si>
  <si>
    <t>ARENA</t>
  </si>
  <si>
    <t>GRAVA</t>
  </si>
  <si>
    <t>AGUA</t>
  </si>
  <si>
    <t>EUCON</t>
  </si>
  <si>
    <t>PLASTOL</t>
  </si>
  <si>
    <t>VOLUMEN</t>
  </si>
  <si>
    <t>7 DIAS</t>
  </si>
  <si>
    <t>28 DIAS</t>
  </si>
  <si>
    <t>Alejandro Pinzon</t>
  </si>
  <si>
    <t>Tecnico Operativo</t>
  </si>
  <si>
    <t>COMPRESION MPA</t>
  </si>
  <si>
    <t>COMPRESION KG/CM2</t>
  </si>
  <si>
    <t>LA RESISTENCIA PROMEDIO A LA COMPRESIÓN DE LOS CILINDROS A LOS 7 DIAS ES DE 4832 PSI (338 kg/cm2)</t>
  </si>
  <si>
    <t>Alto</t>
  </si>
  <si>
    <t>Modulo de Rotura  promedio  (kgf/cm²)</t>
  </si>
  <si>
    <t>Dimensiones  (mm)</t>
  </si>
  <si>
    <t>Observaciones:</t>
  </si>
  <si>
    <t xml:space="preserve">FIN DEL INFORME DE ENSAYO </t>
  </si>
  <si>
    <t>Aprobó</t>
  </si>
  <si>
    <t>Ancho</t>
  </si>
  <si>
    <t>NOMBRES</t>
  </si>
  <si>
    <t>CARGO</t>
  </si>
  <si>
    <t>FIRMAS</t>
  </si>
  <si>
    <t>CHAPARRO CARLOS</t>
  </si>
  <si>
    <t>Laboratorista</t>
  </si>
  <si>
    <t>CORDOBA ALEXANDER</t>
  </si>
  <si>
    <t>CRISTANCHO VICTOR</t>
  </si>
  <si>
    <t>DIAZ CESAR</t>
  </si>
  <si>
    <t>FLOREZ KAREN</t>
  </si>
  <si>
    <t>GALVIS DAVID</t>
  </si>
  <si>
    <t>MANCILLA EDGAR</t>
  </si>
  <si>
    <t>OSPINA JUAN GABRIEL</t>
  </si>
  <si>
    <t>SUAREZ  WILLIAM</t>
  </si>
  <si>
    <t>YARA FABIAN</t>
  </si>
  <si>
    <t>RINCON SATURNINO</t>
  </si>
  <si>
    <t>Coordinador Operativo</t>
  </si>
  <si>
    <t>ACHIARDI LEONARDO</t>
  </si>
  <si>
    <t>Auxiliar</t>
  </si>
  <si>
    <t>ALBARRACIN JAIRO</t>
  </si>
  <si>
    <t>ALMONACID JIMMY</t>
  </si>
  <si>
    <t>CANO LUIS EDUARDO</t>
  </si>
  <si>
    <t>GALVIS DANIEL</t>
  </si>
  <si>
    <t>GOMEZ LUIS CARLOS</t>
  </si>
  <si>
    <t xml:space="preserve">BLANCO SEGUNDO </t>
  </si>
  <si>
    <t>PATIÑO MARLON</t>
  </si>
  <si>
    <t>PRIETO YULY PAOLA</t>
  </si>
  <si>
    <t>SASTOQUE CINDY</t>
  </si>
  <si>
    <t>TEUTA DIEGO</t>
  </si>
  <si>
    <t>VARGAS RODOLFO</t>
  </si>
  <si>
    <t>VILLANUEVA BRAYAN</t>
  </si>
  <si>
    <t>--</t>
  </si>
  <si>
    <t>Reviso</t>
  </si>
  <si>
    <t>ARIAS JENNIFER</t>
  </si>
  <si>
    <t>Coordinador  técnico</t>
  </si>
  <si>
    <t>Dimensiones (mm)</t>
  </si>
  <si>
    <t>CÓDIGO: GLAB-FM-027</t>
  </si>
  <si>
    <t xml:space="preserve">Sitio o abscisa </t>
  </si>
  <si>
    <t xml:space="preserve"> De toma</t>
  </si>
  <si>
    <t xml:space="preserve"> De falla</t>
  </si>
  <si>
    <t>Código: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</si>
  <si>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</si>
  <si>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CONTRERAS WILINTONG </t>
  </si>
  <si>
    <t xml:space="preserve">Lider operativo del  proceso </t>
  </si>
  <si>
    <t>Edad   (días)</t>
  </si>
  <si>
    <t xml:space="preserve">Carga máxima </t>
  </si>
  <si>
    <t>Falla se da dentro del 1/3 medio de luz libre?</t>
  </si>
  <si>
    <t>No</t>
  </si>
  <si>
    <t>SÍ</t>
  </si>
  <si>
    <t>Luz libre entre apoyos</t>
  </si>
  <si>
    <t>Muestra tomada en :</t>
  </si>
  <si>
    <t>Auxiliar  técnico</t>
  </si>
  <si>
    <t>CINDY NATHALY SASTOQUE</t>
  </si>
  <si>
    <t>Obra</t>
  </si>
  <si>
    <t>Planta</t>
  </si>
  <si>
    <r>
      <t xml:space="preserve">Fecha
</t>
    </r>
    <r>
      <rPr>
        <b/>
        <sz val="6"/>
        <color theme="1"/>
        <rFont val="Arial"/>
        <family val="2"/>
      </rPr>
      <t>(AAAA-MM-DD)</t>
    </r>
  </si>
  <si>
    <t xml:space="preserve">Individual </t>
  </si>
  <si>
    <t xml:space="preserve">Promedio </t>
  </si>
  <si>
    <t>Observaciones</t>
  </si>
  <si>
    <t>Dist. Línea de frac. y soporte. más cerca.</t>
  </si>
  <si>
    <t>Entrega parcial del informe 1, quedando pendiente el fallo a 14 y 28 días.</t>
  </si>
  <si>
    <t>Entrega parcial del informe 2, quedando pendiente el fallo a 28 días.</t>
  </si>
  <si>
    <t>Entrega parcial del informe 3, quedando pendiente el fallo a 56 días.</t>
  </si>
  <si>
    <t>Módulo de Rotura  (Mpa)</t>
  </si>
  <si>
    <t>FECHA DE APLICACIÓN: AGOSTO 2021</t>
  </si>
  <si>
    <t>Paginas</t>
  </si>
  <si>
    <t>Pagina</t>
  </si>
  <si>
    <t>de</t>
  </si>
  <si>
    <t>Pagina xx de xx</t>
  </si>
  <si>
    <t>INFORME DE ENSAYO 
RESISTENCIA A LA FLEXIÓN DEL CONCRETO USANDO UNA VIGA SIMPLEMENTE APOYADA Y CARGADA EN LOS TERCIOS DE LA LUZ LIBRE INV E 414-13</t>
  </si>
  <si>
    <t>kN</t>
  </si>
  <si>
    <t>kgf</t>
  </si>
  <si>
    <t>INFORME DE ENSAYO</t>
  </si>
  <si>
    <t>CÓDIGO: GLAB-FM-176</t>
  </si>
  <si>
    <t>VERSIÓN: 1</t>
  </si>
  <si>
    <r>
      <t>m</t>
    </r>
    <r>
      <rPr>
        <sz val="10"/>
        <color theme="0"/>
        <rFont val="Calibri"/>
        <family val="2"/>
      </rPr>
      <t>³</t>
    </r>
  </si>
  <si>
    <t>Servicios</t>
  </si>
  <si>
    <t>Concreto hidráulico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</si>
  <si>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</si>
  <si>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</si>
  <si>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</si>
  <si>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</si>
  <si>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</si>
  <si>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</si>
  <si>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Jennifer Arias Neira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</si>
  <si>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</si>
  <si>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</si>
  <si>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</si>
  <si>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</si>
  <si>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</si>
  <si>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</si>
  <si>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</si>
  <si>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</si>
  <si>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</si>
  <si>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</si>
  <si>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</si>
  <si>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</si>
  <si>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</si>
  <si>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</si>
  <si>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</si>
  <si>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</si>
  <si>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</si>
  <si>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</si>
  <si>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</si>
  <si>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</si>
  <si>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</si>
  <si>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</si>
  <si>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</si>
  <si>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</si>
  <si>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</si>
  <si>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</si>
  <si>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</si>
  <si>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</si>
  <si>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</si>
  <si>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</si>
  <si>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</si>
  <si>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</si>
  <si>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</si>
  <si>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</si>
  <si>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</si>
  <si>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</si>
  <si>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</si>
  <si>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</si>
  <si>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</si>
  <si>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</si>
  <si>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</si>
  <si>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</si>
  <si>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</si>
  <si>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</si>
  <si>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</si>
  <si>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</si>
  <si>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</si>
  <si>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</si>
  <si>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</si>
  <si>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</si>
  <si>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</si>
  <si>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</si>
  <si>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</si>
  <si>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</si>
  <si>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</si>
  <si>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</si>
  <si>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</si>
  <si>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</si>
  <si>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</si>
  <si>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</si>
  <si>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</si>
  <si>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Complemento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</si>
  <si>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</si>
  <si>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</si>
  <si>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</si>
  <si>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</si>
  <si>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</si>
  <si>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</si>
  <si>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</si>
  <si>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</si>
  <si>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Mezcla de concreto hidráulico</t>
  </si>
  <si>
    <t>Materiales granulares</t>
  </si>
  <si>
    <t>Remanente</t>
  </si>
  <si>
    <t>Arena de peña</t>
  </si>
  <si>
    <t>Piedra rajón</t>
  </si>
  <si>
    <t>Apique:</t>
  </si>
  <si>
    <t>Volumen del lote:</t>
  </si>
  <si>
    <t>Toma de muestra</t>
  </si>
  <si>
    <t>Mezcla asfaltica</t>
  </si>
  <si>
    <t>Agregados combinados MD-10</t>
  </si>
  <si>
    <t>Recebo común</t>
  </si>
  <si>
    <t>Base estabilizada con emulsión y cemento</t>
  </si>
  <si>
    <t>Agregados combinados MD-12</t>
  </si>
  <si>
    <t>Material filtrante de 3"</t>
  </si>
  <si>
    <t xml:space="preserve">Obra 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</si>
  <si>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</si>
  <si>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</si>
  <si>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</si>
  <si>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</si>
  <si>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</si>
  <si>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</si>
  <si>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</si>
  <si>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</si>
  <si>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Cliente: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</si>
  <si>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</si>
  <si>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</si>
  <si>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</si>
  <si>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</si>
  <si>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</si>
  <si>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Revisó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</si>
  <si>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</si>
  <si>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>Karen Flórez Barón</t>
  </si>
  <si>
    <t>Auxiliar de Acreditación</t>
  </si>
  <si>
    <t>FECHA DE APLICACIÓN: AGOSTO 2022</t>
  </si>
  <si>
    <t>VERSIÓN: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</si>
</sst>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240A]d&quot; de &quot;mmmm&quot; de &quot;yyyy;@"/>
    <numFmt numFmtId="165" formatCode="0.0"/>
    <numFmt numFmtId="166" formatCode="d/mm/yyyy;@"/>
    <numFmt numFmtId="167" formatCode="yyyy\-mm\-dd;@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rgb="FF00B050"/>
      <name val="Arial Narrow"/>
      <family val="2"/>
    </font>
    <font>
      <b/>
      <sz val="14"/>
      <color indexed="57"/>
      <name val="Arial Narrow"/>
      <family val="2"/>
    </font>
    <font>
      <b/>
      <sz val="14"/>
      <color indexed="17"/>
      <name val="Arial Narrow"/>
      <family val="2"/>
    </font>
    <font>
      <b/>
      <sz val="12"/>
      <name val="Arial Narrow"/>
      <family val="2"/>
    </font>
    <font>
      <sz val="10"/>
      <name val="Times New Roman"/>
      <family val="1"/>
    </font>
    <font>
      <b/>
      <sz val="9"/>
      <name val="Arial"/>
      <family val="2"/>
    </font>
    <font>
      <sz val="10"/>
      <color theme="1"/>
      <name val="Arial"/>
      <family val="2"/>
    </font>
    <font>
      <u/>
      <sz val="8.5"/>
      <color indexed="12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Helv"/>
    </font>
    <font>
      <sz val="10"/>
      <name val="Arial Rounded MT Bold"/>
      <family val="2"/>
    </font>
    <font>
      <b/>
      <sz val="11"/>
      <name val="Arial Narrow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Narrow"/>
      <family val="2"/>
    </font>
    <font>
      <sz val="1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6"/>
      <name val="Calibri"/>
      <family val="2"/>
      <scheme val="minor"/>
    </font>
    <font>
      <sz val="15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7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6"/>
      <color theme="1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9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sz val="7"/>
      <color theme="0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theme="0" tint="-0.24994659260841701"/>
        <bgColor theme="0"/>
      </patternFill>
    </fill>
    <fill>
      <patternFill patternType="lightGray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3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  <xf numFmtId="0" fontId="19" fillId="0" borderId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</cellStyleXfs>
  <cellXfs count="537">
    <xf numFmtId="0" fontId="0" fillId="0" borderId="0" xfId="0"/>
    <xf numFmtId="0" fontId="0" fillId="0" borderId="1" xfId="0" applyBorder="1" applyAlignment="1"/>
    <xf numFmtId="0" fontId="0" fillId="0" borderId="0" xfId="0" applyBorder="1" applyAlignment="1"/>
    <xf numFmtId="0" fontId="4" fillId="0" borderId="0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2" fillId="0" borderId="0" xfId="3" applyFont="1" applyBorder="1" applyAlignment="1" applyProtection="1">
      <alignment vertical="center" wrapText="1"/>
    </xf>
    <xf numFmtId="0" fontId="16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0" xfId="4" applyFont="1" applyBorder="1" applyAlignment="1">
      <alignment horizontal="center"/>
    </xf>
    <xf numFmtId="0" fontId="17" fillId="0" borderId="0" xfId="2" applyFont="1" applyBorder="1"/>
    <xf numFmtId="0" fontId="16" fillId="0" borderId="0" xfId="2" applyFont="1" applyBorder="1" applyAlignment="1"/>
    <xf numFmtId="0" fontId="16" fillId="0" borderId="0" xfId="2" applyFont="1" applyBorder="1" applyAlignment="1">
      <alignment horizontal="center"/>
    </xf>
    <xf numFmtId="2" fontId="16" fillId="0" borderId="0" xfId="4" applyNumberFormat="1" applyFont="1" applyFill="1" applyBorder="1" applyAlignment="1" applyProtection="1"/>
    <xf numFmtId="0" fontId="16" fillId="0" borderId="0" xfId="4" applyFont="1" applyBorder="1" applyAlignment="1">
      <alignment vertical="top"/>
    </xf>
    <xf numFmtId="2" fontId="16" fillId="0" borderId="0" xfId="5" applyNumberFormat="1" applyFont="1" applyBorder="1" applyAlignment="1" applyProtection="1"/>
    <xf numFmtId="0" fontId="0" fillId="0" borderId="0" xfId="0" applyBorder="1"/>
    <xf numFmtId="0" fontId="0" fillId="0" borderId="2" xfId="0" applyBorder="1"/>
    <xf numFmtId="0" fontId="20" fillId="0" borderId="3" xfId="6" applyFont="1" applyBorder="1" applyAlignment="1">
      <alignment vertical="center"/>
    </xf>
    <xf numFmtId="0" fontId="20" fillId="0" borderId="0" xfId="6" applyFont="1" applyBorder="1" applyAlignment="1">
      <alignment vertical="center"/>
    </xf>
    <xf numFmtId="0" fontId="20" fillId="0" borderId="3" xfId="6" applyFont="1" applyBorder="1" applyAlignment="1"/>
    <xf numFmtId="0" fontId="20" fillId="0" borderId="0" xfId="6" applyFont="1" applyBorder="1" applyAlignment="1"/>
    <xf numFmtId="0" fontId="1" fillId="0" borderId="0" xfId="0" applyFont="1" applyBorder="1"/>
    <xf numFmtId="0" fontId="9" fillId="0" borderId="1" xfId="2" applyFont="1" applyBorder="1"/>
    <xf numFmtId="0" fontId="9" fillId="0" borderId="0" xfId="2" applyFont="1" applyBorder="1"/>
    <xf numFmtId="0" fontId="21" fillId="0" borderId="0" xfId="4" applyFont="1" applyBorder="1" applyAlignment="1">
      <alignment wrapText="1"/>
    </xf>
    <xf numFmtId="0" fontId="10" fillId="0" borderId="0" xfId="4" applyFont="1" applyBorder="1" applyAlignment="1">
      <alignment horizontal="center" wrapText="1"/>
    </xf>
    <xf numFmtId="0" fontId="15" fillId="0" borderId="0" xfId="7" applyFont="1" applyBorder="1" applyAlignment="1" applyProtection="1">
      <alignment horizontal="center" vertical="center"/>
    </xf>
    <xf numFmtId="0" fontId="12" fillId="0" borderId="0" xfId="3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0" borderId="0" xfId="4" applyNumberFormat="1" applyFont="1" applyFill="1" applyBorder="1" applyAlignment="1" applyProtection="1"/>
    <xf numFmtId="0" fontId="23" fillId="0" borderId="0" xfId="8" applyFont="1" applyFill="1" applyBorder="1" applyAlignment="1" applyProtection="1">
      <alignment horizontal="center" vertical="center"/>
    </xf>
    <xf numFmtId="0" fontId="24" fillId="0" borderId="0" xfId="2" applyFont="1" applyBorder="1"/>
    <xf numFmtId="0" fontId="21" fillId="7" borderId="0" xfId="2" applyFont="1" applyFill="1" applyBorder="1" applyAlignment="1"/>
    <xf numFmtId="0" fontId="25" fillId="0" borderId="0" xfId="7" applyFont="1" applyBorder="1" applyAlignment="1" applyProtection="1">
      <alignment horizontal="center" vertical="center"/>
    </xf>
    <xf numFmtId="0" fontId="21" fillId="7" borderId="0" xfId="2" applyFont="1" applyFill="1" applyBorder="1" applyAlignment="1">
      <alignment horizontal="center"/>
    </xf>
    <xf numFmtId="2" fontId="26" fillId="0" borderId="0" xfId="5" applyNumberFormat="1" applyFont="1" applyBorder="1" applyAlignment="1" applyProtection="1">
      <alignment horizontal="center" vertical="center"/>
    </xf>
    <xf numFmtId="0" fontId="27" fillId="0" borderId="0" xfId="5" applyFont="1" applyBorder="1" applyAlignment="1" applyProtection="1">
      <alignment horizontal="center" vertical="center"/>
    </xf>
    <xf numFmtId="0" fontId="9" fillId="0" borderId="4" xfId="4" applyFont="1" applyFill="1" applyBorder="1" applyProtection="1"/>
    <xf numFmtId="0" fontId="9" fillId="0" borderId="5" xfId="4" applyFont="1" applyFill="1" applyBorder="1" applyProtection="1"/>
    <xf numFmtId="0" fontId="21" fillId="7" borderId="5" xfId="2" applyFont="1" applyFill="1" applyBorder="1" applyAlignment="1">
      <alignment horizontal="left" wrapText="1"/>
    </xf>
    <xf numFmtId="0" fontId="13" fillId="7" borderId="5" xfId="4" applyFont="1" applyFill="1" applyBorder="1" applyAlignment="1" applyProtection="1">
      <alignment horizontal="center"/>
    </xf>
    <xf numFmtId="0" fontId="21" fillId="7" borderId="5" xfId="4" applyFont="1" applyFill="1" applyBorder="1" applyAlignment="1" applyProtection="1">
      <alignment horizontal="center"/>
    </xf>
    <xf numFmtId="0" fontId="21" fillId="7" borderId="5" xfId="4" applyFont="1" applyFill="1" applyBorder="1" applyAlignment="1" applyProtection="1">
      <alignment horizontal="left"/>
    </xf>
    <xf numFmtId="0" fontId="24" fillId="7" borderId="5" xfId="4" applyFont="1" applyFill="1" applyBorder="1" applyAlignment="1" applyProtection="1">
      <alignment wrapText="1"/>
    </xf>
    <xf numFmtId="0" fontId="1" fillId="0" borderId="5" xfId="4" applyBorder="1" applyAlignment="1">
      <alignment wrapText="1"/>
    </xf>
    <xf numFmtId="0" fontId="0" fillId="0" borderId="5" xfId="0" applyBorder="1"/>
    <xf numFmtId="0" fontId="0" fillId="0" borderId="6" xfId="0" applyBorder="1"/>
    <xf numFmtId="0" fontId="16" fillId="0" borderId="0" xfId="4" applyFont="1" applyBorder="1" applyAlignment="1">
      <alignment horizontal="center" vertical="top"/>
    </xf>
    <xf numFmtId="165" fontId="0" fillId="0" borderId="1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5" fillId="0" borderId="11" xfId="0" applyFont="1" applyBorder="1" applyAlignment="1">
      <alignment wrapText="1"/>
    </xf>
    <xf numFmtId="0" fontId="25" fillId="2" borderId="11" xfId="0" applyFont="1" applyFill="1" applyBorder="1"/>
    <xf numFmtId="0" fontId="1" fillId="0" borderId="0" xfId="4" applyFont="1" applyBorder="1" applyAlignment="1"/>
    <xf numFmtId="0" fontId="28" fillId="0" borderId="0" xfId="6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4" applyFont="1" applyBorder="1" applyAlignment="1"/>
    <xf numFmtId="0" fontId="1" fillId="0" borderId="0" xfId="4" applyFont="1" applyBorder="1" applyAlignment="1">
      <alignment horizontal="center"/>
    </xf>
    <xf numFmtId="0" fontId="20" fillId="0" borderId="1" xfId="6" applyFont="1" applyBorder="1" applyAlignment="1">
      <alignment vertical="center"/>
    </xf>
    <xf numFmtId="0" fontId="30" fillId="0" borderId="0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64" fontId="33" fillId="0" borderId="0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" fontId="32" fillId="6" borderId="11" xfId="0" applyNumberFormat="1" applyFont="1" applyFill="1" applyBorder="1" applyAlignment="1">
      <alignment horizontal="center" vertical="center"/>
    </xf>
    <xf numFmtId="1" fontId="32" fillId="3" borderId="11" xfId="0" applyNumberFormat="1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1" fontId="32" fillId="6" borderId="18" xfId="0" applyNumberFormat="1" applyFont="1" applyFill="1" applyBorder="1" applyAlignment="1">
      <alignment horizontal="center" vertical="center"/>
    </xf>
    <xf numFmtId="1" fontId="32" fillId="3" borderId="18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" fontId="32" fillId="0" borderId="18" xfId="0" applyNumberFormat="1" applyFont="1" applyBorder="1" applyAlignment="1">
      <alignment horizontal="center" vertical="center"/>
    </xf>
    <xf numFmtId="0" fontId="32" fillId="0" borderId="1" xfId="0" applyFont="1" applyBorder="1"/>
    <xf numFmtId="0" fontId="32" fillId="0" borderId="0" xfId="0" applyFont="1" applyBorder="1"/>
    <xf numFmtId="0" fontId="32" fillId="0" borderId="2" xfId="0" applyFont="1" applyBorder="1"/>
    <xf numFmtId="0" fontId="32" fillId="0" borderId="1" xfId="4" applyFont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2" fillId="0" borderId="20" xfId="0" applyFont="1" applyBorder="1"/>
    <xf numFmtId="0" fontId="37" fillId="0" borderId="20" xfId="0" applyFont="1" applyBorder="1"/>
    <xf numFmtId="0" fontId="38" fillId="0" borderId="20" xfId="0" applyFont="1" applyBorder="1"/>
    <xf numFmtId="165" fontId="0" fillId="0" borderId="0" xfId="0" applyNumberFormat="1"/>
    <xf numFmtId="165" fontId="32" fillId="3" borderId="11" xfId="0" applyNumberFormat="1" applyFont="1" applyFill="1" applyBorder="1" applyAlignment="1">
      <alignment horizontal="center" vertical="center"/>
    </xf>
    <xf numFmtId="0" fontId="36" fillId="0" borderId="1" xfId="2" applyFont="1" applyBorder="1" applyAlignment="1">
      <alignment horizontal="center" wrapText="1"/>
    </xf>
    <xf numFmtId="0" fontId="36" fillId="0" borderId="0" xfId="2" applyFont="1" applyBorder="1" applyAlignment="1">
      <alignment horizontal="center" wrapText="1"/>
    </xf>
    <xf numFmtId="0" fontId="17" fillId="0" borderId="0" xfId="4" applyFont="1" applyBorder="1" applyAlignment="1">
      <alignment vertical="top"/>
    </xf>
    <xf numFmtId="0" fontId="32" fillId="0" borderId="0" xfId="4" applyFont="1" applyBorder="1" applyAlignment="1"/>
    <xf numFmtId="0" fontId="42" fillId="0" borderId="0" xfId="6" applyFont="1" applyBorder="1" applyAlignment="1">
      <alignment vertical="center"/>
    </xf>
    <xf numFmtId="0" fontId="42" fillId="0" borderId="0" xfId="2" applyFont="1" applyBorder="1" applyAlignment="1">
      <alignment horizontal="center" vertical="top"/>
    </xf>
    <xf numFmtId="0" fontId="42" fillId="0" borderId="0" xfId="6" applyFont="1" applyBorder="1" applyAlignment="1">
      <alignment horizontal="center" vertical="center"/>
    </xf>
    <xf numFmtId="0" fontId="42" fillId="0" borderId="0" xfId="4" applyFont="1" applyBorder="1" applyAlignment="1">
      <alignment horizontal="center" vertical="top"/>
    </xf>
    <xf numFmtId="165" fontId="32" fillId="3" borderId="18" xfId="0" applyNumberFormat="1" applyFont="1" applyFill="1" applyBorder="1" applyAlignment="1">
      <alignment horizontal="center" vertical="center"/>
    </xf>
    <xf numFmtId="0" fontId="35" fillId="0" borderId="0" xfId="0" applyFont="1"/>
    <xf numFmtId="0" fontId="29" fillId="0" borderId="0" xfId="0" applyFont="1" applyBorder="1" applyAlignment="1">
      <alignment vertical="center"/>
    </xf>
    <xf numFmtId="0" fontId="35" fillId="0" borderId="0" xfId="0" applyFont="1" applyBorder="1"/>
    <xf numFmtId="165" fontId="35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2" fillId="0" borderId="11" xfId="3" applyFont="1" applyBorder="1" applyAlignment="1" applyProtection="1">
      <alignment horizontal="left" vertical="center" wrapText="1"/>
    </xf>
    <xf numFmtId="0" fontId="14" fillId="0" borderId="11" xfId="1" applyFont="1" applyBorder="1" applyAlignment="1" applyProtection="1">
      <alignment horizontal="left"/>
    </xf>
    <xf numFmtId="0" fontId="2" fillId="0" borderId="11" xfId="0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0" fillId="0" borderId="11" xfId="0" applyBorder="1" applyAlignment="1">
      <alignment horizontal="justify" vertical="center" wrapText="1"/>
    </xf>
    <xf numFmtId="0" fontId="12" fillId="0" borderId="0" xfId="2" applyFont="1" applyBorder="1" applyAlignment="1">
      <alignment horizontal="center" wrapText="1"/>
    </xf>
    <xf numFmtId="0" fontId="12" fillId="0" borderId="0" xfId="2" applyFont="1" applyBorder="1" applyAlignment="1">
      <alignment wrapText="1"/>
    </xf>
    <xf numFmtId="0" fontId="15" fillId="0" borderId="0" xfId="0" applyFont="1"/>
    <xf numFmtId="0" fontId="15" fillId="0" borderId="0" xfId="0" applyFont="1" applyBorder="1"/>
    <xf numFmtId="0" fontId="21" fillId="0" borderId="0" xfId="10" applyAlignment="1">
      <alignment horizontal="center" vertical="center"/>
    </xf>
    <xf numFmtId="0" fontId="21" fillId="0" borderId="0" xfId="10"/>
    <xf numFmtId="0" fontId="49" fillId="2" borderId="11" xfId="10" applyFont="1" applyFill="1" applyBorder="1" applyAlignment="1" applyProtection="1">
      <alignment horizontal="center" vertical="center" wrapText="1"/>
    </xf>
    <xf numFmtId="0" fontId="48" fillId="0" borderId="0" xfId="10" applyFont="1" applyBorder="1" applyAlignment="1">
      <alignment horizontal="center" vertical="center"/>
    </xf>
    <xf numFmtId="0" fontId="50" fillId="0" borderId="0" xfId="10" applyFont="1" applyBorder="1"/>
    <xf numFmtId="0" fontId="21" fillId="0" borderId="0" xfId="10" applyBorder="1"/>
    <xf numFmtId="0" fontId="49" fillId="2" borderId="11" xfId="10" applyFont="1" applyFill="1" applyBorder="1" applyAlignment="1">
      <alignment horizontal="center" vertical="center" wrapText="1"/>
    </xf>
    <xf numFmtId="0" fontId="21" fillId="0" borderId="0" xfId="10" applyBorder="1" applyAlignment="1">
      <alignment horizontal="center" vertical="center"/>
    </xf>
    <xf numFmtId="0" fontId="49" fillId="2" borderId="14" xfId="10" quotePrefix="1" applyFont="1" applyFill="1" applyBorder="1" applyAlignment="1">
      <alignment horizontal="center" vertical="center" wrapText="1"/>
    </xf>
    <xf numFmtId="0" fontId="51" fillId="0" borderId="20" xfId="10" quotePrefix="1" applyFont="1" applyBorder="1" applyAlignment="1" applyProtection="1">
      <alignment horizontal="center" vertical="center"/>
    </xf>
    <xf numFmtId="49" fontId="49" fillId="2" borderId="11" xfId="10" applyNumberFormat="1" applyFont="1" applyFill="1" applyBorder="1" applyAlignment="1">
      <alignment horizontal="center" vertical="center" wrapText="1"/>
    </xf>
    <xf numFmtId="0" fontId="52" fillId="2" borderId="11" xfId="10" quotePrefix="1" applyFont="1" applyFill="1" applyBorder="1" applyAlignment="1" applyProtection="1">
      <alignment horizontal="center" vertical="center" wrapText="1"/>
    </xf>
    <xf numFmtId="0" fontId="53" fillId="0" borderId="14" xfId="10" quotePrefix="1" applyFont="1" applyBorder="1" applyAlignment="1" applyProtection="1">
      <alignment horizontal="center" vertical="center"/>
    </xf>
    <xf numFmtId="0" fontId="54" fillId="2" borderId="0" xfId="10" quotePrefix="1" applyFont="1" applyFill="1" applyBorder="1" applyAlignment="1" applyProtection="1">
      <alignment horizontal="center" vertical="center" wrapText="1"/>
    </xf>
    <xf numFmtId="0" fontId="51" fillId="0" borderId="0" xfId="10" quotePrefix="1" applyFont="1" applyBorder="1" applyAlignment="1" applyProtection="1">
      <alignment horizontal="center" vertical="center"/>
    </xf>
    <xf numFmtId="165" fontId="25" fillId="2" borderId="41" xfId="0" applyNumberFormat="1" applyFont="1" applyFill="1" applyBorder="1" applyAlignment="1">
      <alignment horizontal="center" vertical="center"/>
    </xf>
    <xf numFmtId="165" fontId="25" fillId="2" borderId="41" xfId="0" applyNumberFormat="1" applyFont="1" applyFill="1" applyBorder="1" applyAlignment="1" applyProtection="1">
      <alignment horizontal="center" vertical="center"/>
      <protection locked="0"/>
    </xf>
    <xf numFmtId="1" fontId="25" fillId="2" borderId="41" xfId="0" applyNumberFormat="1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/>
    </xf>
    <xf numFmtId="2" fontId="25" fillId="2" borderId="47" xfId="0" applyNumberFormat="1" applyFont="1" applyFill="1" applyBorder="1" applyAlignment="1">
      <alignment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/>
      <protection locked="0"/>
    </xf>
    <xf numFmtId="165" fontId="12" fillId="0" borderId="11" xfId="4" applyNumberFormat="1" applyFont="1" applyBorder="1" applyAlignment="1" applyProtection="1">
      <alignment horizontal="center" vertical="center"/>
      <protection locked="0"/>
    </xf>
    <xf numFmtId="165" fontId="12" fillId="0" borderId="11" xfId="2" applyNumberFormat="1" applyFont="1" applyBorder="1" applyAlignment="1" applyProtection="1">
      <alignment horizontal="center" vertical="center"/>
      <protection locked="0"/>
    </xf>
    <xf numFmtId="165" fontId="12" fillId="0" borderId="11" xfId="4" applyNumberFormat="1" applyFont="1" applyFill="1" applyBorder="1" applyAlignment="1" applyProtection="1">
      <alignment horizontal="center" vertical="center"/>
      <protection locked="0"/>
    </xf>
    <xf numFmtId="165" fontId="12" fillId="0" borderId="11" xfId="5" applyNumberFormat="1" applyFont="1" applyBorder="1" applyAlignment="1" applyProtection="1">
      <alignment horizontal="center" vertical="center"/>
      <protection locked="0"/>
    </xf>
    <xf numFmtId="0" fontId="46" fillId="0" borderId="21" xfId="0" applyFont="1" applyBorder="1" applyAlignment="1">
      <alignment horizontal="left" vertical="center"/>
    </xf>
    <xf numFmtId="165" fontId="25" fillId="2" borderId="45" xfId="0" applyNumberFormat="1" applyFont="1" applyFill="1" applyBorder="1" applyAlignment="1" applyProtection="1">
      <alignment horizontal="center" vertical="center"/>
      <protection locked="0"/>
    </xf>
    <xf numFmtId="1" fontId="25" fillId="2" borderId="45" xfId="0" applyNumberFormat="1" applyFont="1" applyFill="1" applyBorder="1" applyAlignment="1">
      <alignment horizontal="center" vertical="center"/>
    </xf>
    <xf numFmtId="165" fontId="25" fillId="2" borderId="45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46" fillId="0" borderId="33" xfId="1" applyFont="1" applyBorder="1" applyAlignment="1">
      <alignment vertical="center"/>
    </xf>
    <xf numFmtId="0" fontId="46" fillId="0" borderId="33" xfId="0" applyFont="1" applyBorder="1" applyAlignment="1">
      <alignment vertical="center"/>
    </xf>
    <xf numFmtId="0" fontId="47" fillId="0" borderId="33" xfId="9" applyFont="1" applyBorder="1" applyAlignment="1" applyProtection="1">
      <alignment vertical="center"/>
    </xf>
    <xf numFmtId="165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45" fillId="8" borderId="0" xfId="0" applyFont="1" applyFill="1" applyBorder="1" applyAlignment="1">
      <alignment wrapText="1"/>
    </xf>
    <xf numFmtId="1" fontId="46" fillId="0" borderId="3" xfId="0" applyNumberFormat="1" applyFont="1" applyBorder="1" applyAlignment="1">
      <alignment horizontal="center"/>
    </xf>
    <xf numFmtId="0" fontId="15" fillId="0" borderId="3" xfId="0" applyFont="1" applyBorder="1"/>
    <xf numFmtId="0" fontId="12" fillId="0" borderId="3" xfId="4" applyFont="1" applyBorder="1" applyAlignment="1">
      <alignment vertical="top"/>
    </xf>
    <xf numFmtId="1" fontId="12" fillId="0" borderId="3" xfId="4" applyNumberFormat="1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Border="1" applyAlignment="1" applyProtection="1">
      <protection locked="0"/>
    </xf>
    <xf numFmtId="0" fontId="25" fillId="9" borderId="0" xfId="0" applyFont="1" applyFill="1" applyBorder="1" applyAlignment="1"/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25" fillId="2" borderId="53" xfId="0" applyFont="1" applyFill="1" applyBorder="1" applyAlignment="1" applyProtection="1">
      <alignment horizontal="center" vertical="center"/>
      <protection locked="0"/>
    </xf>
    <xf numFmtId="0" fontId="55" fillId="6" borderId="11" xfId="0" applyFont="1" applyFill="1" applyBorder="1" applyAlignment="1">
      <alignment horizontal="center" vertical="center"/>
    </xf>
    <xf numFmtId="0" fontId="55" fillId="6" borderId="11" xfId="0" applyFont="1" applyFill="1" applyBorder="1" applyAlignment="1">
      <alignment horizontal="center" vertical="center" wrapText="1"/>
    </xf>
    <xf numFmtId="0" fontId="55" fillId="6" borderId="36" xfId="0" applyFont="1" applyFill="1" applyBorder="1" applyAlignment="1">
      <alignment horizontal="center" vertical="center" wrapText="1"/>
    </xf>
    <xf numFmtId="0" fontId="47" fillId="0" borderId="0" xfId="0" applyFont="1" applyBorder="1" applyAlignment="1"/>
    <xf numFmtId="0" fontId="47" fillId="0" borderId="0" xfId="0" applyFont="1" applyBorder="1" applyAlignment="1">
      <alignment wrapText="1"/>
    </xf>
    <xf numFmtId="2" fontId="25" fillId="2" borderId="11" xfId="0" applyNumberFormat="1" applyFont="1" applyFill="1" applyBorder="1" applyAlignment="1">
      <alignment vertical="center"/>
    </xf>
    <xf numFmtId="0" fontId="46" fillId="0" borderId="21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protection locked="0"/>
    </xf>
    <xf numFmtId="0" fontId="15" fillId="0" borderId="21" xfId="0" applyFont="1" applyBorder="1" applyAlignment="1" applyProtection="1">
      <alignment wrapText="1"/>
      <protection locked="0"/>
    </xf>
    <xf numFmtId="0" fontId="15" fillId="0" borderId="36" xfId="0" applyFont="1" applyBorder="1" applyAlignment="1" applyProtection="1">
      <alignment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3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2" fillId="0" borderId="34" xfId="0" applyFont="1" applyBorder="1" applyAlignment="1" applyProtection="1">
      <protection locked="0"/>
    </xf>
    <xf numFmtId="0" fontId="12" fillId="0" borderId="21" xfId="2" applyFont="1" applyBorder="1" applyAlignment="1" applyProtection="1">
      <alignment vertical="center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12" fillId="0" borderId="3" xfId="2" applyFont="1" applyBorder="1" applyAlignment="1" applyProtection="1">
      <protection locked="0"/>
    </xf>
    <xf numFmtId="0" fontId="9" fillId="0" borderId="35" xfId="2" applyFont="1" applyBorder="1" applyAlignment="1" applyProtection="1">
      <alignment vertical="center"/>
      <protection locked="0"/>
    </xf>
    <xf numFmtId="0" fontId="9" fillId="0" borderId="21" xfId="2" applyFont="1" applyBorder="1" applyAlignment="1" applyProtection="1">
      <alignment vertical="center"/>
      <protection locked="0"/>
    </xf>
    <xf numFmtId="0" fontId="9" fillId="0" borderId="33" xfId="2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9" fillId="0" borderId="37" xfId="2" applyFont="1" applyBorder="1" applyAlignment="1" applyProtection="1">
      <protection locked="0"/>
    </xf>
    <xf numFmtId="0" fontId="9" fillId="0" borderId="3" xfId="2" applyFont="1" applyBorder="1" applyAlignment="1" applyProtection="1">
      <protection locked="0"/>
    </xf>
    <xf numFmtId="167" fontId="15" fillId="0" borderId="3" xfId="0" applyNumberFormat="1" applyFont="1" applyBorder="1" applyAlignment="1" applyProtection="1">
      <protection locked="0"/>
    </xf>
    <xf numFmtId="167" fontId="15" fillId="0" borderId="38" xfId="0" applyNumberFormat="1" applyFont="1" applyBorder="1" applyAlignment="1" applyProtection="1">
      <protection locked="0"/>
    </xf>
    <xf numFmtId="0" fontId="9" fillId="0" borderId="32" xfId="11" applyFont="1" applyFill="1" applyBorder="1" applyAlignment="1" applyProtection="1">
      <protection locked="0"/>
    </xf>
    <xf numFmtId="0" fontId="12" fillId="0" borderId="55" xfId="11" applyFont="1" applyFill="1" applyBorder="1" applyAlignment="1" applyProtection="1">
      <protection locked="0"/>
    </xf>
    <xf numFmtId="0" fontId="21" fillId="2" borderId="55" xfId="11" applyFont="1" applyFill="1" applyBorder="1" applyAlignment="1" applyProtection="1">
      <protection locked="0"/>
    </xf>
    <xf numFmtId="0" fontId="21" fillId="0" borderId="55" xfId="11" applyFont="1" applyFill="1" applyBorder="1" applyAlignment="1" applyProtection="1">
      <protection locked="0"/>
    </xf>
    <xf numFmtId="0" fontId="59" fillId="0" borderId="30" xfId="11" applyFont="1" applyFill="1" applyBorder="1" applyAlignment="1" applyProtection="1">
      <protection locked="0"/>
    </xf>
    <xf numFmtId="0" fontId="46" fillId="0" borderId="3" xfId="0" applyFont="1" applyBorder="1" applyAlignment="1" applyProtection="1">
      <protection locked="0"/>
    </xf>
    <xf numFmtId="0" fontId="27" fillId="7" borderId="0" xfId="6" applyFont="1" applyFill="1" applyBorder="1" applyAlignment="1" applyProtection="1">
      <alignment vertical="center"/>
    </xf>
    <xf numFmtId="0" fontId="24" fillId="2" borderId="0" xfId="9" applyFont="1" applyFill="1" applyBorder="1" applyAlignment="1" applyProtection="1">
      <alignment vertical="center" wrapText="1"/>
    </xf>
    <xf numFmtId="0" fontId="59" fillId="2" borderId="0" xfId="9" applyFont="1" applyFill="1" applyBorder="1" applyAlignment="1" applyProtection="1">
      <alignment vertical="center" wrapText="1"/>
    </xf>
    <xf numFmtId="0" fontId="60" fillId="2" borderId="0" xfId="9" applyFont="1" applyFill="1" applyBorder="1" applyAlignment="1" applyProtection="1">
      <alignment vertical="center"/>
    </xf>
    <xf numFmtId="0" fontId="21" fillId="0" borderId="0" xfId="11" applyFont="1" applyFill="1" applyBorder="1" applyAlignment="1" applyProtection="1">
      <protection locked="0"/>
    </xf>
    <xf numFmtId="0" fontId="56" fillId="0" borderId="35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60" fillId="0" borderId="0" xfId="9" applyFont="1" applyBorder="1" applyAlignment="1" applyProtection="1">
      <alignment horizontal="center" vertical="center"/>
    </xf>
    <xf numFmtId="0" fontId="21" fillId="0" borderId="0" xfId="9" applyFont="1" applyProtection="1"/>
    <xf numFmtId="0" fontId="21" fillId="10" borderId="0" xfId="9" applyFont="1" applyFill="1" applyProtection="1"/>
    <xf numFmtId="0" fontId="62" fillId="0" borderId="0" xfId="9" applyFont="1" applyBorder="1" applyAlignment="1" applyProtection="1">
      <alignment horizontal="left"/>
    </xf>
    <xf numFmtId="0" fontId="63" fillId="0" borderId="0" xfId="9" applyFont="1" applyBorder="1" applyAlignment="1" applyProtection="1"/>
    <xf numFmtId="0" fontId="12" fillId="0" borderId="35" xfId="11" applyFont="1" applyFill="1" applyBorder="1" applyAlignment="1" applyProtection="1"/>
    <xf numFmtId="0" fontId="12" fillId="0" borderId="21" xfId="11" applyFont="1" applyFill="1" applyBorder="1" applyAlignment="1" applyProtection="1"/>
    <xf numFmtId="0" fontId="12" fillId="0" borderId="21" xfId="11" applyFont="1" applyFill="1" applyBorder="1" applyProtection="1"/>
    <xf numFmtId="0" fontId="12" fillId="0" borderId="36" xfId="11" applyFont="1" applyFill="1" applyBorder="1" applyAlignment="1" applyProtection="1"/>
    <xf numFmtId="0" fontId="9" fillId="0" borderId="32" xfId="11" applyFont="1" applyFill="1" applyBorder="1" applyAlignment="1" applyProtection="1">
      <alignment horizontal="center"/>
    </xf>
    <xf numFmtId="0" fontId="13" fillId="0" borderId="35" xfId="11" applyFont="1" applyFill="1" applyBorder="1" applyAlignment="1" applyProtection="1">
      <alignment horizontal="center"/>
    </xf>
    <xf numFmtId="0" fontId="12" fillId="0" borderId="21" xfId="11" applyFont="1" applyFill="1" applyBorder="1" applyAlignment="1" applyProtection="1">
      <alignment horizontal="right"/>
    </xf>
    <xf numFmtId="0" fontId="9" fillId="0" borderId="21" xfId="11" applyFont="1" applyFill="1" applyBorder="1" applyAlignment="1" applyProtection="1"/>
    <xf numFmtId="0" fontId="9" fillId="0" borderId="0" xfId="11" applyFont="1" applyFill="1" applyAlignment="1" applyProtection="1">
      <alignment horizontal="center"/>
    </xf>
    <xf numFmtId="0" fontId="12" fillId="0" borderId="0" xfId="11" applyFont="1" applyFill="1" applyProtection="1"/>
    <xf numFmtId="0" fontId="12" fillId="0" borderId="33" xfId="11" applyFont="1" applyFill="1" applyBorder="1" applyAlignment="1" applyProtection="1"/>
    <xf numFmtId="0" fontId="12" fillId="2" borderId="0" xfId="11" applyFont="1" applyFill="1" applyBorder="1" applyAlignment="1" applyProtection="1"/>
    <xf numFmtId="0" fontId="12" fillId="2" borderId="0" xfId="11" applyFont="1" applyFill="1" applyBorder="1" applyProtection="1"/>
    <xf numFmtId="0" fontId="21" fillId="2" borderId="0" xfId="11" applyFont="1" applyFill="1" applyBorder="1" applyAlignment="1" applyProtection="1"/>
    <xf numFmtId="0" fontId="12" fillId="2" borderId="0" xfId="11" applyFont="1" applyFill="1" applyProtection="1"/>
    <xf numFmtId="0" fontId="65" fillId="2" borderId="0" xfId="11" applyFont="1" applyFill="1" applyBorder="1" applyAlignment="1" applyProtection="1"/>
    <xf numFmtId="0" fontId="12" fillId="2" borderId="34" xfId="11" applyFont="1" applyFill="1" applyBorder="1" applyAlignment="1" applyProtection="1"/>
    <xf numFmtId="0" fontId="12" fillId="11" borderId="30" xfId="11" applyFont="1" applyFill="1" applyBorder="1" applyAlignment="1" applyProtection="1">
      <protection locked="0"/>
    </xf>
    <xf numFmtId="0" fontId="12" fillId="0" borderId="55" xfId="11" applyFont="1" applyFill="1" applyBorder="1" applyAlignment="1" applyProtection="1"/>
    <xf numFmtId="0" fontId="21" fillId="0" borderId="33" xfId="11" applyFont="1" applyFill="1" applyBorder="1" applyAlignment="1" applyProtection="1"/>
    <xf numFmtId="0" fontId="13" fillId="6" borderId="33" xfId="11" applyFont="1" applyFill="1" applyBorder="1" applyAlignment="1" applyProtection="1">
      <alignment horizontal="center"/>
    </xf>
    <xf numFmtId="0" fontId="13" fillId="6" borderId="0" xfId="11" applyFont="1" applyFill="1" applyBorder="1" applyAlignment="1" applyProtection="1">
      <alignment horizontal="center"/>
    </xf>
    <xf numFmtId="0" fontId="13" fillId="6" borderId="34" xfId="11" applyFont="1" applyFill="1" applyBorder="1" applyAlignment="1" applyProtection="1">
      <alignment horizontal="center"/>
    </xf>
    <xf numFmtId="0" fontId="12" fillId="0" borderId="0" xfId="11" applyFont="1" applyFill="1" applyBorder="1" applyAlignment="1" applyProtection="1"/>
    <xf numFmtId="0" fontId="9" fillId="6" borderId="33" xfId="11" applyFont="1" applyFill="1" applyBorder="1" applyProtection="1"/>
    <xf numFmtId="0" fontId="9" fillId="6" borderId="0" xfId="11" applyFont="1" applyFill="1" applyBorder="1" applyAlignment="1" applyProtection="1">
      <alignment horizontal="center"/>
    </xf>
    <xf numFmtId="0" fontId="9" fillId="6" borderId="33" xfId="11" applyFont="1" applyFill="1" applyBorder="1" applyAlignment="1" applyProtection="1">
      <alignment horizontal="center"/>
    </xf>
    <xf numFmtId="0" fontId="9" fillId="6" borderId="34" xfId="11" applyFont="1" applyFill="1" applyBorder="1" applyAlignment="1" applyProtection="1">
      <alignment horizontal="center"/>
    </xf>
    <xf numFmtId="0" fontId="21" fillId="6" borderId="33" xfId="11" applyFont="1" applyFill="1" applyBorder="1" applyAlignment="1" applyProtection="1">
      <alignment vertical="center"/>
    </xf>
    <xf numFmtId="0" fontId="13" fillId="6" borderId="0" xfId="11" applyFont="1" applyFill="1" applyBorder="1" applyAlignment="1" applyProtection="1">
      <alignment vertical="center"/>
    </xf>
    <xf numFmtId="0" fontId="13" fillId="6" borderId="34" xfId="11" applyFont="1" applyFill="1" applyBorder="1" applyAlignment="1" applyProtection="1">
      <alignment vertical="center"/>
    </xf>
    <xf numFmtId="0" fontId="21" fillId="2" borderId="55" xfId="11" applyFont="1" applyFill="1" applyBorder="1" applyAlignment="1" applyProtection="1"/>
    <xf numFmtId="0" fontId="10" fillId="2" borderId="33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34" xfId="0" applyFont="1" applyFill="1" applyBorder="1" applyAlignment="1" applyProtection="1">
      <alignment horizontal="left" vertical="center" wrapText="1"/>
    </xf>
    <xf numFmtId="0" fontId="21" fillId="0" borderId="33" xfId="11" applyFont="1" applyFill="1" applyBorder="1" applyAlignment="1" applyProtection="1">
      <alignment vertical="center"/>
    </xf>
    <xf numFmtId="0" fontId="62" fillId="0" borderId="0" xfId="11" applyFont="1" applyFill="1" applyBorder="1" applyProtection="1"/>
    <xf numFmtId="0" fontId="62" fillId="0" borderId="0" xfId="11" applyFont="1" applyFill="1" applyBorder="1" applyAlignment="1" applyProtection="1"/>
    <xf numFmtId="0" fontId="62" fillId="0" borderId="34" xfId="11" applyFont="1" applyFill="1" applyBorder="1" applyAlignment="1" applyProtection="1"/>
    <xf numFmtId="0" fontId="21" fillId="2" borderId="33" xfId="11" applyFont="1" applyFill="1" applyBorder="1" applyAlignment="1" applyProtection="1"/>
    <xf numFmtId="0" fontId="21" fillId="2" borderId="34" xfId="11" applyFont="1" applyFill="1" applyBorder="1" applyAlignment="1" applyProtection="1"/>
    <xf numFmtId="0" fontId="21" fillId="0" borderId="55" xfId="11" applyFont="1" applyFill="1" applyBorder="1" applyAlignment="1" applyProtection="1">
      <alignment horizontal="center"/>
    </xf>
    <xf numFmtId="0" fontId="21" fillId="0" borderId="0" xfId="11" applyFont="1" applyFill="1" applyBorder="1" applyAlignment="1" applyProtection="1"/>
    <xf numFmtId="0" fontId="62" fillId="2" borderId="0" xfId="11" applyFont="1" applyFill="1" applyBorder="1" applyAlignment="1" applyProtection="1">
      <alignment vertical="center"/>
    </xf>
    <xf numFmtId="0" fontId="21" fillId="0" borderId="33" xfId="11" applyFont="1" applyFill="1" applyBorder="1" applyProtection="1"/>
    <xf numFmtId="0" fontId="21" fillId="2" borderId="0" xfId="11" applyFont="1" applyFill="1" applyBorder="1" applyProtection="1"/>
    <xf numFmtId="0" fontId="21" fillId="0" borderId="0" xfId="11" applyFont="1" applyFill="1" applyBorder="1" applyAlignment="1" applyProtection="1">
      <alignment horizontal="center"/>
    </xf>
    <xf numFmtId="0" fontId="21" fillId="0" borderId="30" xfId="11" applyFont="1" applyFill="1" applyBorder="1" applyAlignment="1" applyProtection="1">
      <protection locked="0"/>
    </xf>
    <xf numFmtId="0" fontId="21" fillId="0" borderId="37" xfId="11" applyFont="1" applyFill="1" applyBorder="1" applyAlignment="1" applyProtection="1"/>
    <xf numFmtId="0" fontId="59" fillId="0" borderId="0" xfId="11" applyFont="1" applyFill="1" applyBorder="1" applyAlignment="1" applyProtection="1"/>
    <xf numFmtId="0" fontId="21" fillId="0" borderId="21" xfId="11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9" applyFont="1" applyFill="1" applyBorder="1" applyProtection="1"/>
    <xf numFmtId="0" fontId="62" fillId="0" borderId="0" xfId="11" applyFont="1" applyFill="1" applyBorder="1" applyAlignment="1" applyProtection="1">
      <alignment vertical="center"/>
    </xf>
    <xf numFmtId="0" fontId="21" fillId="0" borderId="33" xfId="9" applyFont="1" applyFill="1" applyBorder="1" applyProtection="1"/>
    <xf numFmtId="0" fontId="21" fillId="2" borderId="0" xfId="9" applyFont="1" applyFill="1" applyBorder="1" applyProtection="1"/>
    <xf numFmtId="0" fontId="21" fillId="2" borderId="34" xfId="9" applyFont="1" applyFill="1" applyBorder="1" applyProtection="1"/>
    <xf numFmtId="0" fontId="13" fillId="11" borderId="0" xfId="9" applyFont="1" applyFill="1" applyBorder="1" applyProtection="1">
      <protection locked="0"/>
    </xf>
    <xf numFmtId="0" fontId="12" fillId="0" borderId="0" xfId="9" applyFont="1" applyFill="1" applyProtection="1"/>
    <xf numFmtId="0" fontId="21" fillId="2" borderId="33" xfId="11" applyFont="1" applyFill="1" applyBorder="1" applyAlignment="1" applyProtection="1">
      <alignment vertical="center"/>
    </xf>
    <xf numFmtId="0" fontId="68" fillId="2" borderId="34" xfId="11" applyFont="1" applyFill="1" applyBorder="1" applyAlignment="1" applyProtection="1">
      <alignment horizontal="justify" vertical="center" wrapText="1"/>
    </xf>
    <xf numFmtId="0" fontId="68" fillId="2" borderId="0" xfId="11" applyFont="1" applyFill="1" applyBorder="1" applyAlignment="1" applyProtection="1">
      <alignment horizontal="justify" vertical="center" wrapText="1"/>
    </xf>
    <xf numFmtId="14" fontId="68" fillId="2" borderId="0" xfId="11" applyNumberFormat="1" applyFont="1" applyFill="1" applyBorder="1" applyAlignment="1" applyProtection="1">
      <alignment horizontal="justify" vertical="center" wrapText="1"/>
      <protection locked="0"/>
    </xf>
    <xf numFmtId="14" fontId="68" fillId="2" borderId="0" xfId="11" applyNumberFormat="1" applyFont="1" applyFill="1" applyBorder="1" applyAlignment="1" applyProtection="1">
      <alignment horizontal="justify" vertical="center" wrapText="1"/>
    </xf>
    <xf numFmtId="0" fontId="21" fillId="0" borderId="0" xfId="11" applyFont="1" applyFill="1" applyBorder="1" applyAlignment="1" applyProtection="1">
      <alignment vertical="center"/>
    </xf>
    <xf numFmtId="0" fontId="21" fillId="0" borderId="0" xfId="11" applyFont="1" applyFill="1" applyAlignment="1" applyProtection="1">
      <alignment vertical="center"/>
    </xf>
    <xf numFmtId="0" fontId="21" fillId="2" borderId="0" xfId="11" applyFont="1" applyFill="1" applyBorder="1" applyAlignment="1" applyProtection="1">
      <alignment vertical="center"/>
    </xf>
    <xf numFmtId="0" fontId="13" fillId="2" borderId="0" xfId="11" applyFont="1" applyFill="1" applyBorder="1" applyAlignment="1" applyProtection="1">
      <alignment vertical="center"/>
    </xf>
    <xf numFmtId="0" fontId="69" fillId="2" borderId="0" xfId="11" applyFont="1" applyFill="1" applyBorder="1" applyAlignment="1" applyProtection="1">
      <alignment horizontal="justify" vertical="center" wrapText="1"/>
    </xf>
    <xf numFmtId="0" fontId="68" fillId="0" borderId="0" xfId="11" applyFont="1" applyFill="1" applyBorder="1" applyAlignment="1" applyProtection="1">
      <alignment horizontal="justify" vertical="center" wrapText="1"/>
    </xf>
    <xf numFmtId="0" fontId="69" fillId="0" borderId="0" xfId="11" applyFont="1" applyFill="1" applyBorder="1" applyAlignment="1" applyProtection="1">
      <alignment horizontal="justify" vertical="center" wrapText="1"/>
    </xf>
    <xf numFmtId="0" fontId="21" fillId="0" borderId="34" xfId="11" applyFont="1" applyFill="1" applyBorder="1" applyAlignment="1" applyProtection="1">
      <alignment vertical="center"/>
    </xf>
    <xf numFmtId="0" fontId="21" fillId="0" borderId="37" xfId="11" applyFont="1" applyFill="1" applyBorder="1" applyAlignment="1" applyProtection="1">
      <alignment vertical="center"/>
    </xf>
    <xf numFmtId="0" fontId="62" fillId="2" borderId="3" xfId="11" applyFont="1" applyFill="1" applyBorder="1" applyAlignment="1" applyProtection="1">
      <alignment vertical="center"/>
    </xf>
    <xf numFmtId="0" fontId="21" fillId="0" borderId="3" xfId="11" applyFont="1" applyFill="1" applyBorder="1" applyAlignment="1" applyProtection="1">
      <alignment vertical="center"/>
    </xf>
    <xf numFmtId="0" fontId="21" fillId="0" borderId="38" xfId="11" applyFont="1" applyFill="1" applyBorder="1" applyAlignment="1" applyProtection="1">
      <alignment vertical="center"/>
    </xf>
    <xf numFmtId="0" fontId="68" fillId="0" borderId="0" xfId="11" applyFont="1" applyFill="1" applyBorder="1" applyAlignment="1" applyProtection="1">
      <alignment vertical="center" wrapText="1"/>
    </xf>
    <xf numFmtId="0" fontId="67" fillId="2" borderId="0" xfId="11" applyFont="1" applyFill="1" applyBorder="1" applyAlignment="1" applyProtection="1">
      <alignment horizontal="left" vertical="center"/>
    </xf>
    <xf numFmtId="0" fontId="67" fillId="2" borderId="0" xfId="11" applyFont="1" applyFill="1" applyBorder="1" applyAlignment="1" applyProtection="1">
      <alignment vertical="center"/>
    </xf>
    <xf numFmtId="167" fontId="21" fillId="2" borderId="0" xfId="11" applyNumberFormat="1" applyFont="1" applyFill="1" applyBorder="1" applyAlignment="1" applyProtection="1">
      <alignment vertical="center"/>
    </xf>
    <xf numFmtId="0" fontId="21" fillId="2" borderId="34" xfId="11" applyFont="1" applyFill="1" applyBorder="1" applyAlignment="1" applyProtection="1">
      <alignment vertical="center"/>
    </xf>
    <xf numFmtId="0" fontId="13" fillId="0" borderId="33" xfId="11" applyFont="1" applyFill="1" applyBorder="1" applyAlignment="1" applyProtection="1">
      <alignment vertical="center"/>
    </xf>
    <xf numFmtId="0" fontId="69" fillId="0" borderId="0" xfId="11" applyFont="1" applyFill="1" applyBorder="1" applyAlignment="1" applyProtection="1">
      <alignment vertical="center"/>
    </xf>
    <xf numFmtId="0" fontId="13" fillId="2" borderId="33" xfId="11" applyFont="1" applyFill="1" applyBorder="1" applyAlignment="1" applyProtection="1">
      <alignment horizontal="center"/>
    </xf>
    <xf numFmtId="0" fontId="13" fillId="2" borderId="34" xfId="11" applyFont="1" applyFill="1" applyBorder="1" applyAlignment="1" applyProtection="1">
      <alignment horizontal="center"/>
    </xf>
    <xf numFmtId="0" fontId="59" fillId="0" borderId="33" xfId="11" applyFont="1" applyFill="1" applyBorder="1" applyAlignment="1" applyProtection="1">
      <alignment vertical="center" wrapText="1"/>
    </xf>
    <xf numFmtId="0" fontId="59" fillId="0" borderId="34" xfId="11" applyFont="1" applyFill="1" applyBorder="1" applyAlignment="1" applyProtection="1">
      <alignment vertical="center" wrapText="1"/>
    </xf>
    <xf numFmtId="0" fontId="59" fillId="0" borderId="0" xfId="11" applyFont="1" applyFill="1" applyBorder="1" applyAlignment="1" applyProtection="1">
      <alignment vertical="center" wrapText="1"/>
    </xf>
    <xf numFmtId="0" fontId="21" fillId="0" borderId="37" xfId="11" quotePrefix="1" applyFont="1" applyFill="1" applyBorder="1" applyAlignment="1" applyProtection="1">
      <alignment vertical="center"/>
    </xf>
    <xf numFmtId="0" fontId="21" fillId="0" borderId="38" xfId="11" quotePrefix="1" applyFont="1" applyFill="1" applyBorder="1" applyAlignment="1" applyProtection="1">
      <alignment vertical="center"/>
    </xf>
    <xf numFmtId="0" fontId="59" fillId="0" borderId="37" xfId="11" applyFont="1" applyFill="1" applyBorder="1" applyAlignment="1" applyProtection="1">
      <alignment vertical="center" wrapText="1"/>
    </xf>
    <xf numFmtId="0" fontId="59" fillId="0" borderId="3" xfId="11" applyFont="1" applyFill="1" applyBorder="1" applyAlignment="1" applyProtection="1">
      <alignment vertical="center" wrapText="1"/>
    </xf>
    <xf numFmtId="0" fontId="59" fillId="0" borderId="38" xfId="11" applyFont="1" applyFill="1" applyBorder="1" applyAlignment="1" applyProtection="1">
      <alignment vertical="center" wrapText="1"/>
    </xf>
    <xf numFmtId="0" fontId="69" fillId="2" borderId="0" xfId="11" applyFont="1" applyFill="1" applyBorder="1" applyAlignment="1" applyProtection="1">
      <alignment horizontal="center" vertical="center"/>
    </xf>
    <xf numFmtId="0" fontId="70" fillId="0" borderId="33" xfId="11" applyFont="1" applyFill="1" applyBorder="1" applyAlignment="1" applyProtection="1">
      <alignment vertical="center"/>
    </xf>
    <xf numFmtId="0" fontId="70" fillId="0" borderId="0" xfId="11" applyFont="1" applyFill="1" applyBorder="1" applyAlignment="1" applyProtection="1">
      <alignment vertical="center"/>
    </xf>
    <xf numFmtId="0" fontId="21" fillId="0" borderId="0" xfId="11" applyFont="1" applyFill="1" applyBorder="1" applyAlignment="1" applyProtection="1">
      <alignment horizontal="center" vertical="center"/>
    </xf>
    <xf numFmtId="0" fontId="21" fillId="0" borderId="0" xfId="9" applyFont="1" applyFill="1" applyProtection="1"/>
    <xf numFmtId="0" fontId="70" fillId="0" borderId="34" xfId="11" applyFont="1" applyFill="1" applyBorder="1" applyAlignment="1" applyProtection="1">
      <alignment vertical="center"/>
    </xf>
    <xf numFmtId="0" fontId="21" fillId="0" borderId="0" xfId="9" applyFont="1" applyFill="1" applyBorder="1" applyAlignment="1" applyProtection="1">
      <alignment horizontal="center"/>
    </xf>
    <xf numFmtId="0" fontId="70" fillId="0" borderId="0" xfId="9" applyFont="1" applyFill="1" applyBorder="1" applyAlignment="1" applyProtection="1">
      <alignment horizontal="center"/>
    </xf>
    <xf numFmtId="0" fontId="21" fillId="0" borderId="0" xfId="9" applyFont="1" applyFill="1" applyBorder="1" applyAlignment="1" applyProtection="1">
      <alignment horizontal="center" vertical="center"/>
    </xf>
    <xf numFmtId="0" fontId="70" fillId="0" borderId="0" xfId="9" applyFont="1" applyFill="1" applyBorder="1" applyAlignment="1" applyProtection="1">
      <alignment horizontal="center" vertical="center"/>
    </xf>
    <xf numFmtId="0" fontId="21" fillId="0" borderId="56" xfId="9" applyFont="1" applyFill="1" applyBorder="1" applyAlignment="1" applyProtection="1">
      <alignment horizontal="center" vertical="center"/>
    </xf>
    <xf numFmtId="0" fontId="21" fillId="0" borderId="57" xfId="9" applyFont="1" applyFill="1" applyBorder="1" applyAlignment="1" applyProtection="1">
      <alignment horizontal="center" vertical="center"/>
    </xf>
    <xf numFmtId="0" fontId="21" fillId="0" borderId="58" xfId="9" applyFont="1" applyFill="1" applyBorder="1" applyAlignment="1" applyProtection="1">
      <alignment horizontal="center" vertical="center"/>
    </xf>
    <xf numFmtId="0" fontId="21" fillId="0" borderId="33" xfId="9" applyFont="1" applyFill="1" applyBorder="1" applyAlignment="1" applyProtection="1">
      <alignment vertical="center"/>
    </xf>
    <xf numFmtId="0" fontId="21" fillId="0" borderId="0" xfId="9" applyFont="1" applyFill="1" applyBorder="1" applyAlignment="1" applyProtection="1">
      <alignment vertical="center"/>
    </xf>
    <xf numFmtId="0" fontId="21" fillId="0" borderId="0" xfId="9" applyFont="1" applyFill="1" applyAlignment="1" applyProtection="1">
      <alignment vertical="center"/>
    </xf>
    <xf numFmtId="0" fontId="27" fillId="0" borderId="0" xfId="9" applyFont="1" applyFill="1" applyBorder="1" applyAlignment="1" applyProtection="1">
      <alignment horizontal="center" wrapText="1"/>
    </xf>
    <xf numFmtId="0" fontId="21" fillId="0" borderId="0" xfId="11" applyFont="1" applyFill="1" applyProtection="1"/>
    <xf numFmtId="0" fontId="21" fillId="0" borderId="0" xfId="11" applyFont="1" applyFill="1" applyBorder="1" applyProtection="1"/>
    <xf numFmtId="0" fontId="21" fillId="0" borderId="34" xfId="11" applyFont="1" applyFill="1" applyBorder="1" applyProtection="1"/>
    <xf numFmtId="0" fontId="21" fillId="0" borderId="37" xfId="11" applyFont="1" applyFill="1" applyBorder="1" applyProtection="1"/>
    <xf numFmtId="0" fontId="21" fillId="0" borderId="3" xfId="11" applyFont="1" applyFill="1" applyBorder="1" applyProtection="1"/>
    <xf numFmtId="0" fontId="21" fillId="0" borderId="38" xfId="11" applyFont="1" applyFill="1" applyBorder="1" applyProtection="1"/>
    <xf numFmtId="0" fontId="56" fillId="0" borderId="33" xfId="0" applyFont="1" applyBorder="1" applyAlignment="1" applyProtection="1">
      <alignment horizontal="left" vertical="center"/>
      <protection locked="0"/>
    </xf>
    <xf numFmtId="0" fontId="46" fillId="0" borderId="0" xfId="0" applyFont="1" applyBorder="1" applyAlignment="1" applyProtection="1">
      <alignment horizontal="left" vertical="center"/>
      <protection locked="0"/>
    </xf>
    <xf numFmtId="0" fontId="71" fillId="0" borderId="54" xfId="9" applyFont="1" applyFill="1" applyBorder="1" applyAlignment="1" applyProtection="1">
      <alignment horizontal="center" wrapText="1"/>
    </xf>
    <xf numFmtId="0" fontId="71" fillId="0" borderId="0" xfId="9" applyFont="1" applyFill="1" applyBorder="1" applyAlignment="1" applyProtection="1">
      <alignment horizontal="center" wrapText="1"/>
    </xf>
    <xf numFmtId="0" fontId="70" fillId="0" borderId="0" xfId="11" applyFont="1" applyFill="1" applyBorder="1" applyAlignment="1" applyProtection="1">
      <alignment horizontal="center"/>
    </xf>
    <xf numFmtId="0" fontId="70" fillId="0" borderId="3" xfId="11" applyFont="1" applyFill="1" applyBorder="1" applyAlignment="1" applyProtection="1">
      <alignment horizontal="center"/>
    </xf>
    <xf numFmtId="0" fontId="21" fillId="2" borderId="33" xfId="9" applyFont="1" applyFill="1" applyBorder="1" applyAlignment="1" applyProtection="1">
      <alignment horizontal="center"/>
      <protection locked="0"/>
    </xf>
    <xf numFmtId="0" fontId="21" fillId="2" borderId="0" xfId="9" applyFont="1" applyFill="1" applyBorder="1" applyAlignment="1" applyProtection="1">
      <alignment horizontal="center"/>
      <protection locked="0"/>
    </xf>
    <xf numFmtId="0" fontId="21" fillId="2" borderId="34" xfId="9" applyFont="1" applyFill="1" applyBorder="1" applyAlignment="1" applyProtection="1">
      <alignment horizontal="center"/>
      <protection locked="0"/>
    </xf>
    <xf numFmtId="0" fontId="21" fillId="0" borderId="33" xfId="9" applyFont="1" applyFill="1" applyBorder="1" applyAlignment="1" applyProtection="1">
      <alignment horizontal="center" vertical="center"/>
    </xf>
    <xf numFmtId="0" fontId="21" fillId="0" borderId="0" xfId="9" applyFont="1" applyFill="1" applyBorder="1" applyAlignment="1" applyProtection="1">
      <alignment horizontal="center" vertical="center"/>
    </xf>
    <xf numFmtId="0" fontId="21" fillId="0" borderId="34" xfId="9" applyFont="1" applyFill="1" applyBorder="1" applyAlignment="1" applyProtection="1">
      <alignment horizontal="center" vertical="center"/>
    </xf>
    <xf numFmtId="0" fontId="13" fillId="2" borderId="0" xfId="11" applyFont="1" applyFill="1" applyBorder="1" applyAlignment="1" applyProtection="1">
      <alignment horizontal="center"/>
    </xf>
    <xf numFmtId="0" fontId="59" fillId="0" borderId="0" xfId="11" applyFont="1" applyFill="1" applyBorder="1" applyAlignment="1" applyProtection="1">
      <alignment horizontal="justify" wrapText="1"/>
    </xf>
    <xf numFmtId="0" fontId="13" fillId="2" borderId="35" xfId="11" applyFont="1" applyFill="1" applyBorder="1" applyAlignment="1" applyProtection="1">
      <alignment horizontal="center"/>
    </xf>
    <xf numFmtId="0" fontId="13" fillId="2" borderId="36" xfId="11" applyFont="1" applyFill="1" applyBorder="1" applyAlignment="1" applyProtection="1">
      <alignment horizontal="center"/>
    </xf>
    <xf numFmtId="1" fontId="68" fillId="2" borderId="0" xfId="11" applyNumberFormat="1" applyFont="1" applyFill="1" applyBorder="1" applyAlignment="1" applyProtection="1">
      <alignment horizontal="left" vertical="center"/>
    </xf>
    <xf numFmtId="0" fontId="21" fillId="0" borderId="33" xfId="11" applyFont="1" applyFill="1" applyBorder="1" applyAlignment="1" applyProtection="1">
      <alignment horizontal="center" vertical="center"/>
    </xf>
    <xf numFmtId="0" fontId="21" fillId="0" borderId="0" xfId="11" applyFont="1" applyFill="1" applyBorder="1" applyAlignment="1" applyProtection="1">
      <alignment horizontal="center" vertical="center"/>
    </xf>
    <xf numFmtId="0" fontId="21" fillId="0" borderId="33" xfId="11" quotePrefix="1" applyFont="1" applyFill="1" applyBorder="1" applyAlignment="1" applyProtection="1">
      <alignment horizontal="center" vertical="center"/>
    </xf>
    <xf numFmtId="0" fontId="21" fillId="0" borderId="37" xfId="11" applyFont="1" applyFill="1" applyBorder="1" applyAlignment="1" applyProtection="1">
      <alignment horizontal="center" vertical="center"/>
    </xf>
    <xf numFmtId="0" fontId="21" fillId="0" borderId="0" xfId="11" quotePrefix="1" applyFont="1" applyFill="1" applyBorder="1" applyAlignment="1" applyProtection="1">
      <alignment horizontal="center" vertical="center"/>
    </xf>
    <xf numFmtId="0" fontId="21" fillId="0" borderId="3" xfId="11" applyFont="1" applyFill="1" applyBorder="1" applyAlignment="1" applyProtection="1">
      <alignment horizontal="center" vertical="center"/>
    </xf>
    <xf numFmtId="0" fontId="21" fillId="0" borderId="34" xfId="11" applyFont="1" applyFill="1" applyBorder="1" applyAlignment="1" applyProtection="1">
      <alignment horizontal="center"/>
    </xf>
    <xf numFmtId="0" fontId="21" fillId="0" borderId="38" xfId="11" applyFont="1" applyFill="1" applyBorder="1" applyAlignment="1" applyProtection="1">
      <alignment horizontal="center"/>
    </xf>
    <xf numFmtId="0" fontId="69" fillId="6" borderId="33" xfId="11" applyFont="1" applyFill="1" applyBorder="1" applyAlignment="1" applyProtection="1">
      <alignment horizontal="center" vertical="center"/>
    </xf>
    <xf numFmtId="0" fontId="69" fillId="6" borderId="0" xfId="11" applyFont="1" applyFill="1" applyBorder="1" applyAlignment="1" applyProtection="1">
      <alignment horizontal="center" vertical="center"/>
    </xf>
    <xf numFmtId="0" fontId="69" fillId="6" borderId="34" xfId="11" applyFont="1" applyFill="1" applyBorder="1" applyAlignment="1" applyProtection="1">
      <alignment horizontal="center" vertical="center"/>
    </xf>
    <xf numFmtId="0" fontId="62" fillId="2" borderId="0" xfId="11" applyFont="1" applyFill="1" applyBorder="1" applyAlignment="1" applyProtection="1"/>
    <xf numFmtId="0" fontId="67" fillId="2" borderId="0" xfId="11" applyFont="1" applyFill="1" applyBorder="1" applyAlignment="1" applyProtection="1">
      <alignment horizontal="left" vertical="center"/>
      <protection locked="0"/>
    </xf>
    <xf numFmtId="167" fontId="21" fillId="2" borderId="0" xfId="11" applyNumberFormat="1" applyFont="1" applyFill="1" applyBorder="1" applyAlignment="1" applyProtection="1">
      <alignment horizontal="left" vertical="center"/>
      <protection locked="0"/>
    </xf>
    <xf numFmtId="167" fontId="67" fillId="2" borderId="0" xfId="11" applyNumberFormat="1" applyFont="1" applyFill="1" applyBorder="1" applyAlignment="1" applyProtection="1">
      <alignment horizontal="left" vertical="center"/>
      <protection locked="0"/>
    </xf>
    <xf numFmtId="165" fontId="67" fillId="2" borderId="0" xfId="11" applyNumberFormat="1" applyFont="1" applyFill="1" applyBorder="1" applyAlignment="1" applyProtection="1">
      <alignment horizontal="right" vertical="center"/>
      <protection locked="0"/>
    </xf>
    <xf numFmtId="2" fontId="67" fillId="2" borderId="0" xfId="11" applyNumberFormat="1" applyFont="1" applyFill="1" applyBorder="1" applyAlignment="1" applyProtection="1">
      <alignment horizontal="right" vertical="center"/>
    </xf>
    <xf numFmtId="0" fontId="13" fillId="6" borderId="35" xfId="11" applyFont="1" applyFill="1" applyBorder="1" applyAlignment="1" applyProtection="1">
      <alignment horizontal="center"/>
    </xf>
    <xf numFmtId="0" fontId="13" fillId="6" borderId="21" xfId="11" applyFont="1" applyFill="1" applyBorder="1" applyAlignment="1" applyProtection="1">
      <alignment horizontal="center"/>
    </xf>
    <xf numFmtId="0" fontId="13" fillId="6" borderId="36" xfId="11" applyFont="1" applyFill="1" applyBorder="1" applyAlignment="1" applyProtection="1">
      <alignment horizontal="center"/>
    </xf>
    <xf numFmtId="0" fontId="21" fillId="2" borderId="0" xfId="11" applyFont="1" applyFill="1" applyBorder="1" applyAlignment="1" applyProtection="1">
      <alignment horizontal="left" vertical="center"/>
      <protection locked="0"/>
    </xf>
    <xf numFmtId="49" fontId="67" fillId="2" borderId="0" xfId="11" applyNumberFormat="1" applyFont="1" applyFill="1" applyBorder="1" applyAlignment="1" applyProtection="1">
      <alignment horizontal="left" vertical="center"/>
      <protection locked="0"/>
    </xf>
    <xf numFmtId="0" fontId="62" fillId="2" borderId="0" xfId="11" applyFont="1" applyFill="1" applyBorder="1" applyAlignment="1" applyProtection="1">
      <alignment horizontal="left"/>
    </xf>
    <xf numFmtId="0" fontId="62" fillId="2" borderId="0" xfId="11" applyFont="1" applyFill="1" applyBorder="1" applyProtection="1"/>
    <xf numFmtId="0" fontId="67" fillId="2" borderId="0" xfId="11" applyFont="1" applyFill="1" applyBorder="1" applyAlignment="1" applyProtection="1">
      <alignment horizontal="justify" vertical="top" wrapText="1"/>
    </xf>
    <xf numFmtId="0" fontId="13" fillId="2" borderId="0" xfId="11" applyFont="1" applyFill="1" applyBorder="1" applyAlignment="1" applyProtection="1">
      <alignment horizontal="left" vertical="center"/>
    </xf>
    <xf numFmtId="0" fontId="13" fillId="6" borderId="35" xfId="11" applyFont="1" applyFill="1" applyBorder="1" applyAlignment="1" applyProtection="1">
      <alignment horizontal="center" vertical="center"/>
    </xf>
    <xf numFmtId="0" fontId="13" fillId="6" borderId="21" xfId="11" applyFont="1" applyFill="1" applyBorder="1" applyAlignment="1" applyProtection="1">
      <alignment horizontal="center" vertical="center"/>
    </xf>
    <xf numFmtId="0" fontId="13" fillId="6" borderId="36" xfId="11" applyFont="1" applyFill="1" applyBorder="1" applyAlignment="1" applyProtection="1">
      <alignment horizontal="center" vertical="center"/>
    </xf>
    <xf numFmtId="0" fontId="60" fillId="2" borderId="0" xfId="11" applyFont="1" applyFill="1" applyBorder="1" applyAlignment="1" applyProtection="1">
      <alignment horizontal="right"/>
      <protection locked="0"/>
    </xf>
    <xf numFmtId="0" fontId="59" fillId="2" borderId="0" xfId="11" applyFont="1" applyFill="1" applyBorder="1" applyAlignment="1" applyProtection="1">
      <alignment horizontal="center"/>
    </xf>
    <xf numFmtId="0" fontId="13" fillId="2" borderId="0" xfId="11" applyFont="1" applyFill="1" applyBorder="1" applyAlignment="1" applyProtection="1">
      <alignment horizontal="left"/>
    </xf>
    <xf numFmtId="0" fontId="21" fillId="2" borderId="0" xfId="11" applyFont="1" applyFill="1" applyBorder="1" applyAlignment="1" applyProtection="1">
      <alignment horizontal="center"/>
    </xf>
    <xf numFmtId="0" fontId="21" fillId="2" borderId="34" xfId="11" applyFont="1" applyFill="1" applyBorder="1" applyAlignment="1" applyProtection="1">
      <alignment horizontal="center"/>
    </xf>
    <xf numFmtId="0" fontId="9" fillId="6" borderId="21" xfId="11" applyFont="1" applyFill="1" applyBorder="1" applyAlignment="1" applyProtection="1">
      <alignment horizontal="center" vertical="center"/>
    </xf>
    <xf numFmtId="0" fontId="9" fillId="6" borderId="0" xfId="11" applyFont="1" applyFill="1" applyBorder="1" applyAlignment="1" applyProtection="1">
      <alignment horizontal="center" vertical="center"/>
    </xf>
    <xf numFmtId="0" fontId="9" fillId="6" borderId="36" xfId="11" applyFont="1" applyFill="1" applyBorder="1" applyAlignment="1" applyProtection="1">
      <alignment horizontal="center" vertical="center"/>
    </xf>
    <xf numFmtId="0" fontId="9" fillId="6" borderId="34" xfId="11" applyFont="1" applyFill="1" applyBorder="1" applyAlignment="1" applyProtection="1">
      <alignment horizontal="center" vertical="center"/>
    </xf>
    <xf numFmtId="0" fontId="62" fillId="0" borderId="11" xfId="9" applyFont="1" applyBorder="1" applyAlignment="1" applyProtection="1">
      <alignment horizontal="left"/>
    </xf>
    <xf numFmtId="0" fontId="9" fillId="6" borderId="35" xfId="11" applyFont="1" applyFill="1" applyBorder="1" applyAlignment="1" applyProtection="1">
      <alignment horizontal="center"/>
    </xf>
    <xf numFmtId="0" fontId="9" fillId="6" borderId="21" xfId="11" applyFont="1" applyFill="1" applyBorder="1" applyAlignment="1" applyProtection="1">
      <alignment horizontal="center"/>
    </xf>
    <xf numFmtId="0" fontId="21" fillId="0" borderId="35" xfId="9" applyFont="1" applyBorder="1" applyAlignment="1" applyProtection="1">
      <alignment horizontal="center"/>
    </xf>
    <xf numFmtId="0" fontId="21" fillId="0" borderId="21" xfId="9" applyFont="1" applyBorder="1" applyAlignment="1" applyProtection="1">
      <alignment horizontal="center"/>
    </xf>
    <xf numFmtId="0" fontId="21" fillId="0" borderId="36" xfId="9" applyFont="1" applyBorder="1" applyAlignment="1" applyProtection="1">
      <alignment horizontal="center"/>
    </xf>
    <xf numFmtId="0" fontId="21" fillId="0" borderId="33" xfId="9" applyFont="1" applyBorder="1" applyAlignment="1" applyProtection="1">
      <alignment horizontal="center"/>
    </xf>
    <xf numFmtId="0" fontId="21" fillId="0" borderId="0" xfId="9" applyFont="1" applyBorder="1" applyAlignment="1" applyProtection="1">
      <alignment horizontal="center"/>
    </xf>
    <xf numFmtId="0" fontId="21" fillId="0" borderId="34" xfId="9" applyFont="1" applyBorder="1" applyAlignment="1" applyProtection="1">
      <alignment horizontal="center"/>
    </xf>
    <xf numFmtId="0" fontId="21" fillId="0" borderId="37" xfId="9" applyFont="1" applyBorder="1" applyAlignment="1" applyProtection="1">
      <alignment horizontal="center"/>
    </xf>
    <xf numFmtId="0" fontId="21" fillId="0" borderId="3" xfId="9" applyFont="1" applyBorder="1" applyAlignment="1" applyProtection="1">
      <alignment horizontal="center"/>
    </xf>
    <xf numFmtId="0" fontId="21" fillId="0" borderId="38" xfId="9" applyFont="1" applyBorder="1" applyAlignment="1" applyProtection="1">
      <alignment horizontal="center"/>
    </xf>
    <xf numFmtId="0" fontId="60" fillId="0" borderId="35" xfId="9" applyFont="1" applyBorder="1" applyAlignment="1" applyProtection="1">
      <alignment horizontal="center" vertical="center"/>
    </xf>
    <xf numFmtId="0" fontId="60" fillId="0" borderId="21" xfId="9" applyFont="1" applyBorder="1" applyAlignment="1" applyProtection="1">
      <alignment horizontal="center" vertical="center"/>
    </xf>
    <xf numFmtId="0" fontId="60" fillId="0" borderId="36" xfId="9" applyFont="1" applyBorder="1" applyAlignment="1" applyProtection="1">
      <alignment horizontal="center" vertical="center"/>
    </xf>
    <xf numFmtId="0" fontId="60" fillId="0" borderId="33" xfId="9" applyFont="1" applyBorder="1" applyAlignment="1" applyProtection="1">
      <alignment horizontal="center" vertical="center"/>
    </xf>
    <xf numFmtId="0" fontId="60" fillId="0" borderId="0" xfId="9" applyFont="1" applyBorder="1" applyAlignment="1" applyProtection="1">
      <alignment horizontal="center" vertical="center"/>
    </xf>
    <xf numFmtId="0" fontId="60" fillId="0" borderId="34" xfId="9" applyFont="1" applyBorder="1" applyAlignment="1" applyProtection="1">
      <alignment horizontal="center" vertical="center"/>
    </xf>
    <xf numFmtId="0" fontId="9" fillId="6" borderId="35" xfId="11" applyFont="1" applyFill="1" applyBorder="1" applyAlignment="1" applyProtection="1">
      <alignment horizontal="center" vertical="center" wrapText="1"/>
    </xf>
    <xf numFmtId="0" fontId="9" fillId="6" borderId="33" xfId="11" applyFont="1" applyFill="1" applyBorder="1" applyAlignment="1" applyProtection="1">
      <alignment horizontal="center" vertical="center" wrapText="1"/>
    </xf>
    <xf numFmtId="0" fontId="9" fillId="6" borderId="21" xfId="11" applyFont="1" applyFill="1" applyBorder="1" applyAlignment="1" applyProtection="1">
      <alignment horizontal="center" vertical="center" wrapText="1"/>
    </xf>
    <xf numFmtId="0" fontId="9" fillId="6" borderId="0" xfId="11" applyFont="1" applyFill="1" applyBorder="1" applyAlignment="1" applyProtection="1">
      <alignment horizontal="center" vertical="center" wrapText="1"/>
    </xf>
    <xf numFmtId="0" fontId="59" fillId="2" borderId="0" xfId="9" applyFont="1" applyFill="1" applyBorder="1" applyAlignment="1" applyProtection="1">
      <alignment horizontal="righ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5" fillId="6" borderId="14" xfId="0" applyFont="1" applyFill="1" applyBorder="1" applyAlignment="1">
      <alignment horizontal="center" vertical="center" wrapText="1"/>
    </xf>
    <xf numFmtId="0" fontId="55" fillId="6" borderId="12" xfId="0" applyFont="1" applyFill="1" applyBorder="1" applyAlignment="1">
      <alignment horizontal="center" vertical="center" wrapText="1"/>
    </xf>
    <xf numFmtId="0" fontId="55" fillId="6" borderId="35" xfId="0" applyFont="1" applyFill="1" applyBorder="1" applyAlignment="1">
      <alignment horizontal="center" vertical="center" wrapText="1"/>
    </xf>
    <xf numFmtId="0" fontId="55" fillId="6" borderId="36" xfId="0" applyFont="1" applyFill="1" applyBorder="1" applyAlignment="1">
      <alignment horizontal="center" vertical="center" wrapText="1"/>
    </xf>
    <xf numFmtId="0" fontId="55" fillId="6" borderId="37" xfId="0" applyFont="1" applyFill="1" applyBorder="1" applyAlignment="1">
      <alignment horizontal="center" vertical="center" wrapText="1"/>
    </xf>
    <xf numFmtId="0" fontId="55" fillId="6" borderId="38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 applyProtection="1">
      <alignment horizontal="center" vertical="center"/>
      <protection locked="0"/>
    </xf>
    <xf numFmtId="0" fontId="25" fillId="2" borderId="49" xfId="0" applyFont="1" applyFill="1" applyBorder="1" applyAlignment="1" applyProtection="1">
      <alignment horizontal="center" vertical="center"/>
      <protection locked="0"/>
    </xf>
    <xf numFmtId="0" fontId="25" fillId="2" borderId="50" xfId="0" applyFont="1" applyFill="1" applyBorder="1" applyAlignment="1" applyProtection="1">
      <alignment horizontal="center" vertical="center"/>
      <protection locked="0"/>
    </xf>
    <xf numFmtId="0" fontId="25" fillId="2" borderId="51" xfId="0" applyFont="1" applyFill="1" applyBorder="1" applyAlignment="1" applyProtection="1">
      <alignment horizontal="center" vertical="center"/>
      <protection locked="0"/>
    </xf>
    <xf numFmtId="0" fontId="25" fillId="2" borderId="46" xfId="0" applyFont="1" applyFill="1" applyBorder="1" applyAlignment="1" applyProtection="1">
      <alignment horizontal="center" vertical="center" wrapText="1"/>
      <protection locked="0"/>
    </xf>
    <xf numFmtId="0" fontId="25" fillId="2" borderId="45" xfId="0" applyFont="1" applyFill="1" applyBorder="1" applyAlignment="1" applyProtection="1">
      <alignment horizontal="center" vertical="center" wrapText="1"/>
      <protection locked="0"/>
    </xf>
    <xf numFmtId="167" fontId="25" fillId="2" borderId="41" xfId="0" applyNumberFormat="1" applyFont="1" applyFill="1" applyBorder="1" applyAlignment="1" applyProtection="1">
      <alignment horizontal="center" vertical="center"/>
      <protection locked="0"/>
    </xf>
    <xf numFmtId="167" fontId="25" fillId="2" borderId="41" xfId="0" applyNumberFormat="1" applyFont="1" applyFill="1" applyBorder="1" applyAlignment="1" applyProtection="1">
      <alignment horizontal="center" vertical="center"/>
    </xf>
    <xf numFmtId="167" fontId="25" fillId="2" borderId="46" xfId="0" applyNumberFormat="1" applyFont="1" applyFill="1" applyBorder="1" applyAlignment="1" applyProtection="1">
      <alignment horizontal="center" vertical="center"/>
    </xf>
    <xf numFmtId="0" fontId="25" fillId="2" borderId="44" xfId="0" applyFont="1" applyFill="1" applyBorder="1" applyAlignment="1" applyProtection="1">
      <alignment horizontal="center" vertical="center"/>
      <protection locked="0"/>
    </xf>
    <xf numFmtId="0" fontId="25" fillId="2" borderId="45" xfId="0" applyFont="1" applyFill="1" applyBorder="1" applyAlignment="1" applyProtection="1">
      <alignment horizontal="center" vertical="center"/>
      <protection locked="0"/>
    </xf>
    <xf numFmtId="0" fontId="25" fillId="2" borderId="4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>
      <alignment horizontal="center" vertical="center"/>
    </xf>
    <xf numFmtId="0" fontId="55" fillId="6" borderId="14" xfId="0" applyFont="1" applyFill="1" applyBorder="1" applyAlignment="1">
      <alignment horizontal="center" vertical="center"/>
    </xf>
    <xf numFmtId="0" fontId="55" fillId="6" borderId="20" xfId="0" applyFont="1" applyFill="1" applyBorder="1" applyAlignment="1">
      <alignment horizontal="center" vertical="center"/>
    </xf>
    <xf numFmtId="0" fontId="55" fillId="6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55" fillId="6" borderId="11" xfId="0" applyFont="1" applyFill="1" applyBorder="1" applyAlignment="1">
      <alignment horizontal="center" vertical="center" wrapText="1"/>
    </xf>
    <xf numFmtId="2" fontId="25" fillId="2" borderId="42" xfId="0" applyNumberFormat="1" applyFont="1" applyFill="1" applyBorder="1" applyAlignment="1">
      <alignment horizontal="center" vertical="center"/>
    </xf>
    <xf numFmtId="0" fontId="25" fillId="2" borderId="44" xfId="0" applyFont="1" applyFill="1" applyBorder="1" applyAlignment="1" applyProtection="1">
      <alignment horizontal="center" vertical="center" wrapText="1"/>
      <protection locked="0"/>
    </xf>
    <xf numFmtId="167" fontId="25" fillId="2" borderId="39" xfId="0" applyNumberFormat="1" applyFont="1" applyFill="1" applyBorder="1" applyAlignment="1" applyProtection="1">
      <alignment horizontal="center" vertical="center"/>
      <protection locked="0"/>
    </xf>
    <xf numFmtId="167" fontId="25" fillId="2" borderId="39" xfId="0" applyNumberFormat="1" applyFont="1" applyFill="1" applyBorder="1" applyAlignment="1" applyProtection="1">
      <alignment horizontal="center" vertical="center"/>
    </xf>
    <xf numFmtId="2" fontId="25" fillId="2" borderId="40" xfId="0" applyNumberFormat="1" applyFont="1" applyFill="1" applyBorder="1" applyAlignment="1">
      <alignment horizontal="center" vertical="center"/>
    </xf>
    <xf numFmtId="0" fontId="60" fillId="2" borderId="0" xfId="9" applyFont="1" applyFill="1" applyBorder="1" applyAlignment="1" applyProtection="1">
      <alignment horizontal="right" vertic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56" fillId="0" borderId="11" xfId="0" applyFont="1" applyBorder="1" applyAlignment="1">
      <alignment horizontal="center" vertical="center" wrapText="1"/>
    </xf>
    <xf numFmtId="0" fontId="57" fillId="0" borderId="11" xfId="1" applyFont="1" applyBorder="1" applyAlignment="1">
      <alignment horizontal="left" vertical="center" wrapText="1"/>
    </xf>
    <xf numFmtId="0" fontId="57" fillId="0" borderId="14" xfId="9" applyFont="1" applyBorder="1" applyAlignment="1" applyProtection="1">
      <alignment horizontal="left" vertical="center"/>
    </xf>
    <xf numFmtId="0" fontId="57" fillId="0" borderId="20" xfId="9" applyFont="1" applyBorder="1" applyAlignment="1" applyProtection="1">
      <alignment horizontal="left" vertical="center"/>
    </xf>
    <xf numFmtId="0" fontId="57" fillId="0" borderId="12" xfId="9" applyFont="1" applyBorder="1" applyAlignment="1" applyProtection="1">
      <alignment horizontal="left" vertical="center"/>
    </xf>
    <xf numFmtId="0" fontId="57" fillId="0" borderId="11" xfId="9" applyFont="1" applyBorder="1" applyAlignment="1" applyProtection="1">
      <alignment horizontal="left" vertical="center"/>
    </xf>
    <xf numFmtId="167" fontId="25" fillId="2" borderId="45" xfId="0" applyNumberFormat="1" applyFont="1" applyFill="1" applyBorder="1" applyAlignment="1" applyProtection="1">
      <alignment horizontal="center" vertical="center"/>
    </xf>
    <xf numFmtId="0" fontId="47" fillId="0" borderId="0" xfId="0" applyFont="1" applyBorder="1" applyAlignment="1">
      <alignment horizontal="center" wrapText="1"/>
    </xf>
    <xf numFmtId="0" fontId="61" fillId="9" borderId="43" xfId="0" applyFont="1" applyFill="1" applyBorder="1" applyAlignment="1">
      <alignment horizontal="center"/>
    </xf>
    <xf numFmtId="0" fontId="47" fillId="0" borderId="54" xfId="0" applyFont="1" applyBorder="1" applyAlignment="1">
      <alignment horizont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49" fillId="2" borderId="14" xfId="10" applyFont="1" applyFill="1" applyBorder="1" applyAlignment="1">
      <alignment horizontal="center" vertical="center" wrapText="1"/>
    </xf>
    <xf numFmtId="0" fontId="49" fillId="2" borderId="20" xfId="10" applyFont="1" applyFill="1" applyBorder="1" applyAlignment="1">
      <alignment horizontal="center" vertical="center" wrapText="1"/>
    </xf>
    <xf numFmtId="0" fontId="49" fillId="2" borderId="34" xfId="10" applyFont="1" applyFill="1" applyBorder="1" applyAlignment="1">
      <alignment horizontal="center" vertical="center" wrapText="1"/>
    </xf>
    <xf numFmtId="0" fontId="49" fillId="2" borderId="14" xfId="10" applyFont="1" applyFill="1" applyBorder="1" applyAlignment="1" applyProtection="1">
      <alignment horizontal="center" vertical="center" wrapText="1"/>
    </xf>
    <xf numFmtId="0" fontId="49" fillId="2" borderId="20" xfId="10" applyFont="1" applyFill="1" applyBorder="1" applyAlignment="1" applyProtection="1">
      <alignment horizontal="center" vertical="center" wrapText="1"/>
    </xf>
    <xf numFmtId="0" fontId="49" fillId="2" borderId="34" xfId="10" applyFont="1" applyFill="1" applyBorder="1" applyAlignment="1" applyProtection="1">
      <alignment horizontal="center" vertical="center" wrapText="1"/>
    </xf>
    <xf numFmtId="2" fontId="42" fillId="0" borderId="21" xfId="4" applyNumberFormat="1" applyFont="1" applyFill="1" applyBorder="1" applyAlignment="1" applyProtection="1">
      <alignment horizontal="center" vertical="top"/>
    </xf>
    <xf numFmtId="0" fontId="42" fillId="0" borderId="0" xfId="4" applyFont="1" applyBorder="1" applyAlignment="1">
      <alignment horizontal="center" vertical="top"/>
    </xf>
    <xf numFmtId="2" fontId="42" fillId="0" borderId="0" xfId="5" applyNumberFormat="1" applyFont="1" applyBorder="1" applyAlignment="1" applyProtection="1">
      <alignment horizontal="center" vertical="top"/>
    </xf>
    <xf numFmtId="0" fontId="36" fillId="0" borderId="1" xfId="2" applyFont="1" applyBorder="1" applyAlignment="1">
      <alignment horizontal="center" wrapText="1"/>
    </xf>
    <xf numFmtId="0" fontId="36" fillId="0" borderId="0" xfId="2" applyFont="1" applyBorder="1" applyAlignment="1">
      <alignment horizontal="center" wrapText="1"/>
    </xf>
    <xf numFmtId="0" fontId="2" fillId="0" borderId="0" xfId="4" applyFont="1" applyBorder="1" applyAlignment="1">
      <alignment horizontal="right"/>
    </xf>
    <xf numFmtId="0" fontId="20" fillId="0" borderId="0" xfId="6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1" fillId="0" borderId="21" xfId="4" applyFont="1" applyBorder="1" applyAlignment="1">
      <alignment horizontal="center"/>
    </xf>
    <xf numFmtId="0" fontId="44" fillId="0" borderId="3" xfId="0" applyFont="1" applyBorder="1" applyAlignment="1">
      <alignment horizontal="justify" vertical="center" wrapText="1"/>
    </xf>
    <xf numFmtId="0" fontId="43" fillId="0" borderId="20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 wrapText="1"/>
    </xf>
    <xf numFmtId="0" fontId="42" fillId="0" borderId="21" xfId="2" applyFont="1" applyBorder="1" applyAlignment="1">
      <alignment horizontal="center" vertical="top"/>
    </xf>
    <xf numFmtId="0" fontId="38" fillId="0" borderId="20" xfId="0" applyFont="1" applyBorder="1" applyAlignment="1">
      <alignment horizontal="left"/>
    </xf>
    <xf numFmtId="1" fontId="32" fillId="3" borderId="15" xfId="0" applyNumberFormat="1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166" fontId="32" fillId="0" borderId="14" xfId="0" applyNumberFormat="1" applyFont="1" applyBorder="1" applyAlignment="1">
      <alignment horizontal="center" vertical="center"/>
    </xf>
    <xf numFmtId="166" fontId="32" fillId="0" borderId="28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/>
    </xf>
    <xf numFmtId="166" fontId="32" fillId="0" borderId="17" xfId="0" applyNumberFormat="1" applyFont="1" applyBorder="1" applyAlignment="1">
      <alignment horizontal="center" vertical="center"/>
    </xf>
    <xf numFmtId="1" fontId="32" fillId="3" borderId="19" xfId="0" applyNumberFormat="1" applyFont="1" applyFill="1" applyBorder="1" applyAlignment="1">
      <alignment horizontal="center" vertical="center"/>
    </xf>
    <xf numFmtId="166" fontId="32" fillId="0" borderId="11" xfId="0" applyNumberFormat="1" applyFont="1" applyBorder="1" applyAlignment="1">
      <alignment horizontal="center" vertical="center"/>
    </xf>
    <xf numFmtId="166" fontId="32" fillId="0" borderId="18" xfId="0" applyNumberFormat="1" applyFont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166" fontId="32" fillId="0" borderId="15" xfId="0" applyNumberFormat="1" applyFont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 wrapText="1"/>
    </xf>
    <xf numFmtId="0" fontId="35" fillId="5" borderId="32" xfId="0" applyFont="1" applyFill="1" applyBorder="1" applyAlignment="1">
      <alignment horizontal="center" vertical="center" wrapText="1"/>
    </xf>
    <xf numFmtId="0" fontId="35" fillId="5" borderId="30" xfId="0" applyFont="1" applyFill="1" applyBorder="1" applyAlignment="1">
      <alignment horizontal="center" vertical="center" wrapText="1"/>
    </xf>
    <xf numFmtId="166" fontId="32" fillId="0" borderId="31" xfId="0" applyNumberFormat="1" applyFont="1" applyBorder="1" applyAlignment="1">
      <alignment horizontal="center" vertical="center"/>
    </xf>
    <xf numFmtId="166" fontId="32" fillId="0" borderId="29" xfId="0" applyNumberFormat="1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166" fontId="32" fillId="0" borderId="13" xfId="0" applyNumberFormat="1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right" vertical="center"/>
    </xf>
    <xf numFmtId="0" fontId="29" fillId="0" borderId="0" xfId="2" applyFont="1" applyBorder="1" applyAlignment="1">
      <alignment horizontal="right" vertical="center"/>
    </xf>
    <xf numFmtId="0" fontId="30" fillId="0" borderId="0" xfId="0" applyFont="1" applyBorder="1" applyAlignment="1">
      <alignment horizontal="justify" vertical="center" wrapText="1"/>
    </xf>
    <xf numFmtId="0" fontId="29" fillId="0" borderId="0" xfId="0" applyFont="1" applyBorder="1" applyAlignment="1">
      <alignment horizontal="justify" vertical="center" wrapText="1"/>
    </xf>
    <xf numFmtId="0" fontId="30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30" fillId="0" borderId="3" xfId="0" applyFont="1" applyBorder="1" applyAlignment="1">
      <alignment horizontal="justify" vertical="center" wrapText="1"/>
    </xf>
    <xf numFmtId="0" fontId="29" fillId="0" borderId="1" xfId="2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/>
    </xf>
    <xf numFmtId="0" fontId="31" fillId="0" borderId="0" xfId="0" applyFont="1" applyBorder="1" applyAlignment="1">
      <alignment horizontal="justify" vertical="center" wrapText="1"/>
    </xf>
    <xf numFmtId="164" fontId="40" fillId="0" borderId="3" xfId="0" applyNumberFormat="1" applyFont="1" applyBorder="1" applyAlignment="1">
      <alignment horizontal="center"/>
    </xf>
    <xf numFmtId="0" fontId="33" fillId="0" borderId="0" xfId="0" applyFont="1" applyBorder="1" applyAlignment="1">
      <alignment horizontal="justify" vertical="center" wrapText="1"/>
    </xf>
  </cellXfs>
  <cellStyles count="12">
    <cellStyle name="Hipervínculo" xfId="8" builtinId="8"/>
    <cellStyle name="Hipervínculo 2" xfId="3"/>
    <cellStyle name="Normal" xfId="0" builtinId="0"/>
    <cellStyle name="Normal 10 2" xfId="10"/>
    <cellStyle name="Normal 2" xfId="4"/>
    <cellStyle name="Normal 2 4 2" xfId="9"/>
    <cellStyle name="Normal 3 2" xfId="11"/>
    <cellStyle name="Normal 4" xfId="6"/>
    <cellStyle name="Normal 5" xfId="1"/>
    <cellStyle name="Normal_EXTRACCION" xfId="5"/>
    <cellStyle name="Normal_Grad. Lim. Auto 1-4" xfId="7"/>
    <cellStyle name="Normal_PLANTILLAS 2" xfId="2"/>
  </cellStyles>
  <dxfs count="2">
    <dxf>
      <font>
        <color rgb="FF9C0006"/>
      </font>
    </dxf>
    <dxf>
      <font>
        <color rgb="FFC00000"/>
      </font>
    </dxf>
  </dxfs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7.png"/><Relationship Id="rId7" Type="http://schemas.openxmlformats.org/officeDocument/2006/relationships/image" Target="../media/image18.jpe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4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jpeg"/><Relationship Id="rId11" Type="http://schemas.openxmlformats.org/officeDocument/2006/relationships/image" Target="../media/image22.png"/><Relationship Id="rId24" Type="http://schemas.openxmlformats.org/officeDocument/2006/relationships/image" Target="../media/image33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23" Type="http://schemas.openxmlformats.org/officeDocument/2006/relationships/image" Target="../media/image5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jpeg"/><Relationship Id="rId9" Type="http://schemas.openxmlformats.org/officeDocument/2006/relationships/image" Target="../media/image20.png"/><Relationship Id="rId14" Type="http://schemas.openxmlformats.org/officeDocument/2006/relationships/image" Target="../media/image25.png"/><Relationship Id="rId22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5" Type="http://schemas.openxmlformats.org/officeDocument/2006/relationships/image" Target="../media/image39.jpeg"/><Relationship Id="rId4" Type="http://schemas.openxmlformats.org/officeDocument/2006/relationships/image" Target="../media/image3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39</xdr:row>
          <xdr:rowOff>38099</xdr:rowOff>
        </xdr:from>
        <xdr:to>
          <xdr:col>9</xdr:col>
          <xdr:colOff>28575</xdr:colOff>
          <xdr:row>41</xdr:row>
          <xdr:rowOff>161924</xdr:rowOff>
        </xdr:to>
        <xdr:pic>
          <xdr:nvPicPr>
            <xdr:cNvPr id="3" name="Pictur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evisofirmas5" spid="_x0000_s4122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4916" b="11321"/>
            <a:stretch>
              <a:fillRect/>
            </a:stretch>
          </xdr:blipFill>
          <xdr:spPr bwMode="auto">
            <a:xfrm>
              <a:off x="857250" y="7467599"/>
              <a:ext cx="1314450" cy="504825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100679</xdr:colOff>
          <xdr:row>39</xdr:row>
          <xdr:rowOff>104772</xdr:rowOff>
        </xdr:from>
        <xdr:to>
          <xdr:col>21</xdr:col>
          <xdr:colOff>224504</xdr:colOff>
          <xdr:row>41</xdr:row>
          <xdr:rowOff>152399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4123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524" r="2796" b="24377"/>
            <a:stretch>
              <a:fillRect/>
            </a:stretch>
          </xdr:blipFill>
          <xdr:spPr bwMode="auto">
            <a:xfrm>
              <a:off x="3910679" y="7534272"/>
              <a:ext cx="1314450" cy="428627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85725</xdr:colOff>
      <xdr:row>7</xdr:row>
      <xdr:rowOff>85724</xdr:rowOff>
    </xdr:from>
    <xdr:to>
      <xdr:col>31</xdr:col>
      <xdr:colOff>1257300</xdr:colOff>
      <xdr:row>9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930" t="1" r="4930" b="-2513"/>
        <a:stretch/>
      </xdr:blipFill>
      <xdr:spPr>
        <a:xfrm>
          <a:off x="12639675" y="1419224"/>
          <a:ext cx="1171575" cy="390526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0</xdr:row>
      <xdr:rowOff>133890</xdr:rowOff>
    </xdr:from>
    <xdr:to>
      <xdr:col>1</xdr:col>
      <xdr:colOff>486190</xdr:colOff>
      <xdr:row>4</xdr:row>
      <xdr:rowOff>100264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538" y="133890"/>
          <a:ext cx="716465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28574</xdr:rowOff>
    </xdr:from>
    <xdr:to>
      <xdr:col>2</xdr:col>
      <xdr:colOff>1314449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95324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2</xdr:col>
      <xdr:colOff>1438275</xdr:colOff>
      <xdr:row>2</xdr:row>
      <xdr:rowOff>25845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180975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6</xdr:row>
      <xdr:rowOff>78266</xdr:rowOff>
    </xdr:from>
    <xdr:to>
      <xdr:col>2</xdr:col>
      <xdr:colOff>1387552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764316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5</xdr:row>
      <xdr:rowOff>19050</xdr:rowOff>
    </xdr:from>
    <xdr:to>
      <xdr:col>2</xdr:col>
      <xdr:colOff>1400175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200275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11</xdr:row>
      <xdr:rowOff>28575</xdr:rowOff>
    </xdr:from>
    <xdr:to>
      <xdr:col>2</xdr:col>
      <xdr:colOff>1466850</xdr:colOff>
      <xdr:row>11</xdr:row>
      <xdr:rowOff>495300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3</xdr:row>
      <xdr:rowOff>48102</xdr:rowOff>
    </xdr:from>
    <xdr:to>
      <xdr:col>2</xdr:col>
      <xdr:colOff>1247775</xdr:colOff>
      <xdr:row>4</xdr:row>
      <xdr:rowOff>9525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219677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123825</xdr:colOff>
      <xdr:row>7</xdr:row>
      <xdr:rowOff>9526</xdr:rowOff>
    </xdr:from>
    <xdr:to>
      <xdr:col>2</xdr:col>
      <xdr:colOff>1419224</xdr:colOff>
      <xdr:row>7</xdr:row>
      <xdr:rowOff>495300</xdr:rowOff>
    </xdr:to>
    <xdr:pic>
      <xdr:nvPicPr>
        <xdr:cNvPr id="8" name="Imagen 2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200401"/>
          <a:ext cx="1295399" cy="485774"/>
        </a:xfrm>
        <a:prstGeom prst="rect">
          <a:avLst/>
        </a:prstGeom>
      </xdr:spPr>
    </xdr:pic>
    <xdr:clientData/>
  </xdr:twoCellAnchor>
  <xdr:twoCellAnchor editAs="oneCell">
    <xdr:from>
      <xdr:col>2</xdr:col>
      <xdr:colOff>416662</xdr:colOff>
      <xdr:row>9</xdr:row>
      <xdr:rowOff>14606</xdr:rowOff>
    </xdr:from>
    <xdr:to>
      <xdr:col>2</xdr:col>
      <xdr:colOff>1171575</xdr:colOff>
      <xdr:row>9</xdr:row>
      <xdr:rowOff>495300</xdr:rowOff>
    </xdr:to>
    <xdr:pic>
      <xdr:nvPicPr>
        <xdr:cNvPr id="9" name="Imagen 3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215131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28576</xdr:rowOff>
    </xdr:from>
    <xdr:to>
      <xdr:col>2</xdr:col>
      <xdr:colOff>1371600</xdr:colOff>
      <xdr:row>4</xdr:row>
      <xdr:rowOff>476250</xdr:rowOff>
    </xdr:to>
    <xdr:pic>
      <xdr:nvPicPr>
        <xdr:cNvPr id="10" name="Imagen 3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028950" y="1704976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8</xdr:row>
      <xdr:rowOff>28575</xdr:rowOff>
    </xdr:from>
    <xdr:to>
      <xdr:col>2</xdr:col>
      <xdr:colOff>1333500</xdr:colOff>
      <xdr:row>8</xdr:row>
      <xdr:rowOff>495301</xdr:rowOff>
    </xdr:to>
    <xdr:pic>
      <xdr:nvPicPr>
        <xdr:cNvPr id="11" name="Imagen 3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10185" t="6024" r="10185" b="9638"/>
        <a:stretch/>
      </xdr:blipFill>
      <xdr:spPr>
        <a:xfrm>
          <a:off x="3019426" y="3724275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10</xdr:row>
      <xdr:rowOff>28576</xdr:rowOff>
    </xdr:from>
    <xdr:to>
      <xdr:col>2</xdr:col>
      <xdr:colOff>1295400</xdr:colOff>
      <xdr:row>10</xdr:row>
      <xdr:rowOff>478956</xdr:rowOff>
    </xdr:to>
    <xdr:pic>
      <xdr:nvPicPr>
        <xdr:cNvPr id="12" name="Imagen 3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4762" t="5883" r="11418" b="10283"/>
        <a:stretch/>
      </xdr:blipFill>
      <xdr:spPr>
        <a:xfrm>
          <a:off x="3019425" y="4733926"/>
          <a:ext cx="1171575" cy="45038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23</xdr:row>
      <xdr:rowOff>466726</xdr:rowOff>
    </xdr:from>
    <xdr:to>
      <xdr:col>2</xdr:col>
      <xdr:colOff>1409700</xdr:colOff>
      <xdr:row>24</xdr:row>
      <xdr:rowOff>428625</xdr:rowOff>
    </xdr:to>
    <xdr:pic>
      <xdr:nvPicPr>
        <xdr:cNvPr id="13" name="Imagen 4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8876"/>
        <a:stretch/>
      </xdr:blipFill>
      <xdr:spPr>
        <a:xfrm>
          <a:off x="3019425" y="11734801"/>
          <a:ext cx="1285875" cy="4667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13</xdr:row>
      <xdr:rowOff>28576</xdr:rowOff>
    </xdr:from>
    <xdr:to>
      <xdr:col>2</xdr:col>
      <xdr:colOff>1390650</xdr:colOff>
      <xdr:row>13</xdr:row>
      <xdr:rowOff>476250</xdr:rowOff>
    </xdr:to>
    <xdr:pic>
      <xdr:nvPicPr>
        <xdr:cNvPr id="14" name="Imagen 4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l="16218" t="15816" r="15530" b="14873"/>
        <a:stretch/>
      </xdr:blipFill>
      <xdr:spPr>
        <a:xfrm>
          <a:off x="3057526" y="6248401"/>
          <a:ext cx="1228724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28576</xdr:rowOff>
    </xdr:from>
    <xdr:to>
      <xdr:col>2</xdr:col>
      <xdr:colOff>1476375</xdr:colOff>
      <xdr:row>16</xdr:row>
      <xdr:rowOff>476250</xdr:rowOff>
    </xdr:to>
    <xdr:pic>
      <xdr:nvPicPr>
        <xdr:cNvPr id="16" name="Imagen 4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4495" t="11280" r="5044" b="20291"/>
        <a:stretch/>
      </xdr:blipFill>
      <xdr:spPr>
        <a:xfrm>
          <a:off x="2962275" y="7762876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22</xdr:row>
      <xdr:rowOff>38100</xdr:rowOff>
    </xdr:from>
    <xdr:to>
      <xdr:col>2</xdr:col>
      <xdr:colOff>1400175</xdr:colOff>
      <xdr:row>22</xdr:row>
      <xdr:rowOff>485775</xdr:rowOff>
    </xdr:to>
    <xdr:pic>
      <xdr:nvPicPr>
        <xdr:cNvPr id="17" name="Imagen 4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981325" y="10801350"/>
          <a:ext cx="13144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14</xdr:row>
      <xdr:rowOff>9525</xdr:rowOff>
    </xdr:from>
    <xdr:to>
      <xdr:col>2</xdr:col>
      <xdr:colOff>1438275</xdr:colOff>
      <xdr:row>14</xdr:row>
      <xdr:rowOff>495300</xdr:rowOff>
    </xdr:to>
    <xdr:pic>
      <xdr:nvPicPr>
        <xdr:cNvPr id="18" name="Imagen 4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9888" r="5637"/>
        <a:stretch/>
      </xdr:blipFill>
      <xdr:spPr>
        <a:xfrm>
          <a:off x="2971799" y="6734175"/>
          <a:ext cx="1362076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19</xdr:row>
      <xdr:rowOff>485777</xdr:rowOff>
    </xdr:from>
    <xdr:to>
      <xdr:col>2</xdr:col>
      <xdr:colOff>1371600</xdr:colOff>
      <xdr:row>20</xdr:row>
      <xdr:rowOff>454310</xdr:rowOff>
    </xdr:to>
    <xdr:pic>
      <xdr:nvPicPr>
        <xdr:cNvPr id="19" name="Imagen 4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4855" t="31347" r="13582" b="17154"/>
        <a:stretch/>
      </xdr:blipFill>
      <xdr:spPr>
        <a:xfrm>
          <a:off x="3019425" y="9734552"/>
          <a:ext cx="1247775" cy="47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12</xdr:row>
      <xdr:rowOff>38100</xdr:rowOff>
    </xdr:from>
    <xdr:to>
      <xdr:col>2</xdr:col>
      <xdr:colOff>1419225</xdr:colOff>
      <xdr:row>12</xdr:row>
      <xdr:rowOff>466725</xdr:rowOff>
    </xdr:to>
    <xdr:pic>
      <xdr:nvPicPr>
        <xdr:cNvPr id="20" name="Imagen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13910" t="26171" r="17208" b="35506"/>
        <a:stretch/>
      </xdr:blipFill>
      <xdr:spPr>
        <a:xfrm>
          <a:off x="2981324" y="5753100"/>
          <a:ext cx="1333501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19</xdr:row>
      <xdr:rowOff>19051</xdr:rowOff>
    </xdr:from>
    <xdr:to>
      <xdr:col>2</xdr:col>
      <xdr:colOff>1384968</xdr:colOff>
      <xdr:row>19</xdr:row>
      <xdr:rowOff>495300</xdr:rowOff>
    </xdr:to>
    <xdr:pic>
      <xdr:nvPicPr>
        <xdr:cNvPr id="21" name="Imagen 4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/>
        <a:srcRect l="13137" t="26490" r="8887" b="14584"/>
        <a:stretch/>
      </xdr:blipFill>
      <xdr:spPr>
        <a:xfrm>
          <a:off x="3076575" y="9267826"/>
          <a:ext cx="1203993" cy="47624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27</xdr:row>
      <xdr:rowOff>38100</xdr:rowOff>
    </xdr:from>
    <xdr:to>
      <xdr:col>2</xdr:col>
      <xdr:colOff>1325562</xdr:colOff>
      <xdr:row>27</xdr:row>
      <xdr:rowOff>457200</xdr:rowOff>
    </xdr:to>
    <xdr:pic>
      <xdr:nvPicPr>
        <xdr:cNvPr id="23" name="Imagen 5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21878" t="27011" r="22560" b="29918"/>
        <a:stretch/>
      </xdr:blipFill>
      <xdr:spPr>
        <a:xfrm>
          <a:off x="2981326" y="13325475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25</xdr:row>
      <xdr:rowOff>9525</xdr:rowOff>
    </xdr:from>
    <xdr:to>
      <xdr:col>2</xdr:col>
      <xdr:colOff>1314450</xdr:colOff>
      <xdr:row>25</xdr:row>
      <xdr:rowOff>485775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981325" y="1228725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29</xdr:row>
      <xdr:rowOff>57150</xdr:rowOff>
    </xdr:from>
    <xdr:to>
      <xdr:col>2</xdr:col>
      <xdr:colOff>1266825</xdr:colOff>
      <xdr:row>30</xdr:row>
      <xdr:rowOff>28575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933700" y="1485900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152401</xdr:colOff>
      <xdr:row>18</xdr:row>
      <xdr:rowOff>47626</xdr:rowOff>
    </xdr:from>
    <xdr:to>
      <xdr:col>2</xdr:col>
      <xdr:colOff>1314451</xdr:colOff>
      <xdr:row>19</xdr:row>
      <xdr:rowOff>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8791576"/>
          <a:ext cx="11620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21</xdr:row>
      <xdr:rowOff>19050</xdr:rowOff>
    </xdr:from>
    <xdr:to>
      <xdr:col>2</xdr:col>
      <xdr:colOff>1409700</xdr:colOff>
      <xdr:row>22</xdr:row>
      <xdr:rowOff>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0277475"/>
          <a:ext cx="13144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17</xdr:row>
      <xdr:rowOff>104775</xdr:rowOff>
    </xdr:from>
    <xdr:to>
      <xdr:col>2</xdr:col>
      <xdr:colOff>1466850</xdr:colOff>
      <xdr:row>17</xdr:row>
      <xdr:rowOff>390525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343900"/>
          <a:ext cx="14382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33</xdr:row>
      <xdr:rowOff>28575</xdr:rowOff>
    </xdr:from>
    <xdr:to>
      <xdr:col>2</xdr:col>
      <xdr:colOff>1265634</xdr:colOff>
      <xdr:row>34</xdr:row>
      <xdr:rowOff>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00375" y="16344900"/>
          <a:ext cx="1160859" cy="476250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28</xdr:row>
      <xdr:rowOff>28575</xdr:rowOff>
    </xdr:from>
    <xdr:ext cx="1419225" cy="466725"/>
    <xdr:pic>
      <xdr:nvPicPr>
        <xdr:cNvPr id="30" name="Imagen 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247650</xdr:colOff>
      <xdr:row>32</xdr:row>
      <xdr:rowOff>47625</xdr:rowOff>
    </xdr:from>
    <xdr:to>
      <xdr:col>2</xdr:col>
      <xdr:colOff>1266825</xdr:colOff>
      <xdr:row>32</xdr:row>
      <xdr:rowOff>476250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030700"/>
          <a:ext cx="10191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31751</xdr:rowOff>
    </xdr:from>
    <xdr:to>
      <xdr:col>4</xdr:col>
      <xdr:colOff>581025</xdr:colOff>
      <xdr:row>5</xdr:row>
      <xdr:rowOff>133350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04800" y="231776"/>
          <a:ext cx="2066925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40822</xdr:colOff>
      <xdr:row>40</xdr:row>
      <xdr:rowOff>10887</xdr:rowOff>
    </xdr:from>
    <xdr:to>
      <xdr:col>14</xdr:col>
      <xdr:colOff>677515</xdr:colOff>
      <xdr:row>43</xdr:row>
      <xdr:rowOff>95251</xdr:rowOff>
    </xdr:to>
    <xdr:pic>
      <xdr:nvPicPr>
        <xdr:cNvPr id="3" name="Picture 4" descr="UMV_PI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71011" t="16647" r="13712" b="12662"/>
        <a:stretch>
          <a:fillRect/>
        </a:stretch>
      </xdr:blipFill>
      <xdr:spPr bwMode="auto">
        <a:xfrm>
          <a:off x="7973786" y="17074244"/>
          <a:ext cx="1439515" cy="655864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19050</xdr:colOff>
      <xdr:row>33</xdr:row>
      <xdr:rowOff>171450</xdr:rowOff>
    </xdr:from>
    <xdr:to>
      <xdr:col>21</xdr:col>
      <xdr:colOff>943777</xdr:colOff>
      <xdr:row>39</xdr:row>
      <xdr:rowOff>182462</xdr:rowOff>
    </xdr:to>
    <xdr:pic>
      <xdr:nvPicPr>
        <xdr:cNvPr id="6" name="5 Imagen" descr="DSC_9949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58900" y="15525750"/>
          <a:ext cx="2372526" cy="1420712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33</xdr:row>
      <xdr:rowOff>76200</xdr:rowOff>
    </xdr:from>
    <xdr:to>
      <xdr:col>6</xdr:col>
      <xdr:colOff>353568</xdr:colOff>
      <xdr:row>39</xdr:row>
      <xdr:rowOff>80010</xdr:rowOff>
    </xdr:to>
    <xdr:pic>
      <xdr:nvPicPr>
        <xdr:cNvPr id="9" name="8 Imagen" descr="KIKE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19250" y="15830550"/>
          <a:ext cx="2715768" cy="1432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86590</xdr:colOff>
      <xdr:row>34</xdr:row>
      <xdr:rowOff>86591</xdr:rowOff>
    </xdr:from>
    <xdr:to>
      <xdr:col>14</xdr:col>
      <xdr:colOff>0</xdr:colOff>
      <xdr:row>38</xdr:row>
      <xdr:rowOff>157495</xdr:rowOff>
    </xdr:to>
    <xdr:pic>
      <xdr:nvPicPr>
        <xdr:cNvPr id="7" name="6 Imagen" descr="ALEJ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15545" y="16227136"/>
          <a:ext cx="3498273" cy="1040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10.%20Concreto%20Hidraulico/FM-025%20V5%20Inf.%20Resistencia%20compresion%20de%20cilindros%20sept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7.%20Petreos/GLAB-FM-164%20v2%20Inf.%20Granulometria%20diaria%20sep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25 KG) VIGAS CEM TEQUENDA"/>
      <sheetName val="1. Encabezado"/>
      <sheetName val="2. Resistencia cilindros"/>
      <sheetName val="firmas"/>
    </sheetNames>
    <sheetDataSet>
      <sheetData sheetId="0"/>
      <sheetData sheetId="1"/>
      <sheetData sheetId="2"/>
      <sheetData sheetId="3">
        <row r="34">
          <cell r="A34" t="str">
            <v>VARGAS PABLO</v>
          </cell>
        </row>
        <row r="35">
          <cell r="A35" t="str">
            <v xml:space="preserve">CONTRERAS WILINTONG </v>
          </cell>
        </row>
        <row r="36">
          <cell r="A36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Formato "/>
      <sheetName val="firmas"/>
      <sheetName val="Hoja1"/>
      <sheetName val="RESUMEN 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</row>
        <row r="13">
          <cell r="A13" t="str">
            <v>SAENZ JESSICA</v>
          </cell>
        </row>
        <row r="14">
          <cell r="A14" t="str">
            <v>PRADA CESAR</v>
          </cell>
        </row>
        <row r="15">
          <cell r="A15" t="str">
            <v xml:space="preserve">VARGAS JUAN </v>
          </cell>
        </row>
        <row r="16">
          <cell r="A16" t="str">
            <v>CANO LUIS EDUARDO</v>
          </cell>
        </row>
        <row r="17">
          <cell r="A17" t="str">
            <v xml:space="preserve">RIAÑO JOSE </v>
          </cell>
        </row>
        <row r="18">
          <cell r="A18" t="str">
            <v>GALVIS DANIEL</v>
          </cell>
        </row>
        <row r="19">
          <cell r="A19" t="str">
            <v>GOMEZ LUIS CARLOS</v>
          </cell>
        </row>
        <row r="20">
          <cell r="A20" t="str">
            <v xml:space="preserve">VELASQUEZ JUAN CAMILO </v>
          </cell>
        </row>
        <row r="21">
          <cell r="A21" t="str">
            <v xml:space="preserve">QUIÑONES ETIEL </v>
          </cell>
        </row>
        <row r="22">
          <cell r="A22" t="str">
            <v>VANEGAS BRAYAN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</row>
        <row r="27">
          <cell r="A27" t="str">
            <v>JUNCO DIEGO</v>
          </cell>
        </row>
        <row r="28">
          <cell r="A28" t="str">
            <v>GONZALEZ CAMILO</v>
          </cell>
        </row>
        <row r="29">
          <cell r="A29" t="str">
            <v>MONTENEGRO EDGAR</v>
          </cell>
        </row>
        <row r="30">
          <cell r="A30" t="str">
            <v>PRADA PEDRO</v>
          </cell>
        </row>
        <row r="31">
          <cell r="A31" t="str">
            <v>SUAREZ DIEGO</v>
          </cell>
        </row>
        <row r="32">
          <cell r="A32" t="str">
            <v>--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</row>
        <row r="36">
          <cell r="C36">
            <v>1</v>
          </cell>
        </row>
        <row r="37">
          <cell r="A37" t="str">
            <v>--</v>
          </cell>
        </row>
        <row r="39">
          <cell r="A39" t="str">
            <v>CINDY NATHALY SASTOQUE</v>
          </cell>
        </row>
        <row r="40">
          <cell r="A40" t="str">
            <v>CONTRERAS WILINTONG</v>
          </cell>
        </row>
        <row r="41">
          <cell r="A41" t="str">
            <v>--</v>
          </cell>
        </row>
      </sheetData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mv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9"/>
  <sheetViews>
    <sheetView showGridLines="0" view="pageBreakPreview" topLeftCell="A31" zoomScaleSheetLayoutView="100" workbookViewId="0">
      <selection activeCell="AB37" sqref="AB37"/>
    </sheetView>
  </sheetViews>
  <sheetFormatPr baseColWidth="10" defaultColWidth="9.140625" defaultRowHeight="12.75" x14ac:dyDescent="0.2"/>
  <cols>
    <col min="1" max="26" width="3.5703125" style="326" customWidth="1"/>
    <col min="27" max="27" width="13.28515625" style="326" customWidth="1"/>
    <col min="28" max="29" width="19.7109375" style="326" customWidth="1"/>
    <col min="30" max="30" width="23" style="326" customWidth="1"/>
    <col min="31" max="32" width="19.7109375" style="326" customWidth="1"/>
    <col min="33" max="33" width="3.5703125" style="326" customWidth="1"/>
    <col min="34" max="34" width="19.140625" style="326" customWidth="1"/>
    <col min="35" max="52" width="25.5703125" style="326" customWidth="1"/>
    <col min="53" max="53" width="7.28515625" style="326" customWidth="1"/>
    <col min="54" max="54" width="4.42578125" style="326" customWidth="1"/>
    <col min="55" max="55" width="25" style="326" customWidth="1"/>
    <col min="56" max="62" width="23.28515625" style="326" customWidth="1"/>
    <col min="63" max="63" width="15.85546875" style="326" customWidth="1"/>
    <col min="64" max="64" width="19.42578125" style="326" customWidth="1"/>
    <col min="65" max="277" width="9.140625" style="326"/>
    <col min="278" max="278" width="17.140625" style="326" customWidth="1"/>
    <col min="279" max="284" width="8.7109375" style="326" customWidth="1"/>
    <col min="285" max="285" width="6.7109375" style="326" customWidth="1"/>
    <col min="286" max="286" width="3.7109375" style="326" customWidth="1"/>
    <col min="287" max="287" width="15.7109375" style="326" customWidth="1"/>
    <col min="288" max="533" width="9.140625" style="326"/>
    <col min="534" max="534" width="17.140625" style="326" customWidth="1"/>
    <col min="535" max="540" width="8.7109375" style="326" customWidth="1"/>
    <col min="541" max="541" width="6.7109375" style="326" customWidth="1"/>
    <col min="542" max="542" width="3.7109375" style="326" customWidth="1"/>
    <col min="543" max="543" width="15.7109375" style="326" customWidth="1"/>
    <col min="544" max="789" width="9.140625" style="326"/>
    <col min="790" max="790" width="17.140625" style="326" customWidth="1"/>
    <col min="791" max="796" width="8.7109375" style="326" customWidth="1"/>
    <col min="797" max="797" width="6.7109375" style="326" customWidth="1"/>
    <col min="798" max="798" width="3.7109375" style="326" customWidth="1"/>
    <col min="799" max="799" width="15.7109375" style="326" customWidth="1"/>
    <col min="800" max="1045" width="9.140625" style="326"/>
    <col min="1046" max="1046" width="17.140625" style="326" customWidth="1"/>
    <col min="1047" max="1052" width="8.7109375" style="326" customWidth="1"/>
    <col min="1053" max="1053" width="6.7109375" style="326" customWidth="1"/>
    <col min="1054" max="1054" width="3.7109375" style="326" customWidth="1"/>
    <col min="1055" max="1055" width="15.7109375" style="326" customWidth="1"/>
    <col min="1056" max="1301" width="9.140625" style="326"/>
    <col min="1302" max="1302" width="17.140625" style="326" customWidth="1"/>
    <col min="1303" max="1308" width="8.7109375" style="326" customWidth="1"/>
    <col min="1309" max="1309" width="6.7109375" style="326" customWidth="1"/>
    <col min="1310" max="1310" width="3.7109375" style="326" customWidth="1"/>
    <col min="1311" max="1311" width="15.7109375" style="326" customWidth="1"/>
    <col min="1312" max="1557" width="9.140625" style="326"/>
    <col min="1558" max="1558" width="17.140625" style="326" customWidth="1"/>
    <col min="1559" max="1564" width="8.7109375" style="326" customWidth="1"/>
    <col min="1565" max="1565" width="6.7109375" style="326" customWidth="1"/>
    <col min="1566" max="1566" width="3.7109375" style="326" customWidth="1"/>
    <col min="1567" max="1567" width="15.7109375" style="326" customWidth="1"/>
    <col min="1568" max="1813" width="9.140625" style="326"/>
    <col min="1814" max="1814" width="17.140625" style="326" customWidth="1"/>
    <col min="1815" max="1820" width="8.7109375" style="326" customWidth="1"/>
    <col min="1821" max="1821" width="6.7109375" style="326" customWidth="1"/>
    <col min="1822" max="1822" width="3.7109375" style="326" customWidth="1"/>
    <col min="1823" max="1823" width="15.7109375" style="326" customWidth="1"/>
    <col min="1824" max="2069" width="9.140625" style="326"/>
    <col min="2070" max="2070" width="17.140625" style="326" customWidth="1"/>
    <col min="2071" max="2076" width="8.7109375" style="326" customWidth="1"/>
    <col min="2077" max="2077" width="6.7109375" style="326" customWidth="1"/>
    <col min="2078" max="2078" width="3.7109375" style="326" customWidth="1"/>
    <col min="2079" max="2079" width="15.7109375" style="326" customWidth="1"/>
    <col min="2080" max="2325" width="9.140625" style="326"/>
    <col min="2326" max="2326" width="17.140625" style="326" customWidth="1"/>
    <col min="2327" max="2332" width="8.7109375" style="326" customWidth="1"/>
    <col min="2333" max="2333" width="6.7109375" style="326" customWidth="1"/>
    <col min="2334" max="2334" width="3.7109375" style="326" customWidth="1"/>
    <col min="2335" max="2335" width="15.7109375" style="326" customWidth="1"/>
    <col min="2336" max="2581" width="9.140625" style="326"/>
    <col min="2582" max="2582" width="17.140625" style="326" customWidth="1"/>
    <col min="2583" max="2588" width="8.7109375" style="326" customWidth="1"/>
    <col min="2589" max="2589" width="6.7109375" style="326" customWidth="1"/>
    <col min="2590" max="2590" width="3.7109375" style="326" customWidth="1"/>
    <col min="2591" max="2591" width="15.7109375" style="326" customWidth="1"/>
    <col min="2592" max="2837" width="9.140625" style="326"/>
    <col min="2838" max="2838" width="17.140625" style="326" customWidth="1"/>
    <col min="2839" max="2844" width="8.7109375" style="326" customWidth="1"/>
    <col min="2845" max="2845" width="6.7109375" style="326" customWidth="1"/>
    <col min="2846" max="2846" width="3.7109375" style="326" customWidth="1"/>
    <col min="2847" max="2847" width="15.7109375" style="326" customWidth="1"/>
    <col min="2848" max="3093" width="9.140625" style="326"/>
    <col min="3094" max="3094" width="17.140625" style="326" customWidth="1"/>
    <col min="3095" max="3100" width="8.7109375" style="326" customWidth="1"/>
    <col min="3101" max="3101" width="6.7109375" style="326" customWidth="1"/>
    <col min="3102" max="3102" width="3.7109375" style="326" customWidth="1"/>
    <col min="3103" max="3103" width="15.7109375" style="326" customWidth="1"/>
    <col min="3104" max="3349" width="9.140625" style="326"/>
    <col min="3350" max="3350" width="17.140625" style="326" customWidth="1"/>
    <col min="3351" max="3356" width="8.7109375" style="326" customWidth="1"/>
    <col min="3357" max="3357" width="6.7109375" style="326" customWidth="1"/>
    <col min="3358" max="3358" width="3.7109375" style="326" customWidth="1"/>
    <col min="3359" max="3359" width="15.7109375" style="326" customWidth="1"/>
    <col min="3360" max="3605" width="9.140625" style="326"/>
    <col min="3606" max="3606" width="17.140625" style="326" customWidth="1"/>
    <col min="3607" max="3612" width="8.7109375" style="326" customWidth="1"/>
    <col min="3613" max="3613" width="6.7109375" style="326" customWidth="1"/>
    <col min="3614" max="3614" width="3.7109375" style="326" customWidth="1"/>
    <col min="3615" max="3615" width="15.7109375" style="326" customWidth="1"/>
    <col min="3616" max="3861" width="9.140625" style="326"/>
    <col min="3862" max="3862" width="17.140625" style="326" customWidth="1"/>
    <col min="3863" max="3868" width="8.7109375" style="326" customWidth="1"/>
    <col min="3869" max="3869" width="6.7109375" style="326" customWidth="1"/>
    <col min="3870" max="3870" width="3.7109375" style="326" customWidth="1"/>
    <col min="3871" max="3871" width="15.7109375" style="326" customWidth="1"/>
    <col min="3872" max="4117" width="9.140625" style="326"/>
    <col min="4118" max="4118" width="17.140625" style="326" customWidth="1"/>
    <col min="4119" max="4124" width="8.7109375" style="326" customWidth="1"/>
    <col min="4125" max="4125" width="6.7109375" style="326" customWidth="1"/>
    <col min="4126" max="4126" width="3.7109375" style="326" customWidth="1"/>
    <col min="4127" max="4127" width="15.7109375" style="326" customWidth="1"/>
    <col min="4128" max="4373" width="9.140625" style="326"/>
    <col min="4374" max="4374" width="17.140625" style="326" customWidth="1"/>
    <col min="4375" max="4380" width="8.7109375" style="326" customWidth="1"/>
    <col min="4381" max="4381" width="6.7109375" style="326" customWidth="1"/>
    <col min="4382" max="4382" width="3.7109375" style="326" customWidth="1"/>
    <col min="4383" max="4383" width="15.7109375" style="326" customWidth="1"/>
    <col min="4384" max="4629" width="9.140625" style="326"/>
    <col min="4630" max="4630" width="17.140625" style="326" customWidth="1"/>
    <col min="4631" max="4636" width="8.7109375" style="326" customWidth="1"/>
    <col min="4637" max="4637" width="6.7109375" style="326" customWidth="1"/>
    <col min="4638" max="4638" width="3.7109375" style="326" customWidth="1"/>
    <col min="4639" max="4639" width="15.7109375" style="326" customWidth="1"/>
    <col min="4640" max="4885" width="9.140625" style="326"/>
    <col min="4886" max="4886" width="17.140625" style="326" customWidth="1"/>
    <col min="4887" max="4892" width="8.7109375" style="326" customWidth="1"/>
    <col min="4893" max="4893" width="6.7109375" style="326" customWidth="1"/>
    <col min="4894" max="4894" width="3.7109375" style="326" customWidth="1"/>
    <col min="4895" max="4895" width="15.7109375" style="326" customWidth="1"/>
    <col min="4896" max="5141" width="9.140625" style="326"/>
    <col min="5142" max="5142" width="17.140625" style="326" customWidth="1"/>
    <col min="5143" max="5148" width="8.7109375" style="326" customWidth="1"/>
    <col min="5149" max="5149" width="6.7109375" style="326" customWidth="1"/>
    <col min="5150" max="5150" width="3.7109375" style="326" customWidth="1"/>
    <col min="5151" max="5151" width="15.7109375" style="326" customWidth="1"/>
    <col min="5152" max="5397" width="9.140625" style="326"/>
    <col min="5398" max="5398" width="17.140625" style="326" customWidth="1"/>
    <col min="5399" max="5404" width="8.7109375" style="326" customWidth="1"/>
    <col min="5405" max="5405" width="6.7109375" style="326" customWidth="1"/>
    <col min="5406" max="5406" width="3.7109375" style="326" customWidth="1"/>
    <col min="5407" max="5407" width="15.7109375" style="326" customWidth="1"/>
    <col min="5408" max="5653" width="9.140625" style="326"/>
    <col min="5654" max="5654" width="17.140625" style="326" customWidth="1"/>
    <col min="5655" max="5660" width="8.7109375" style="326" customWidth="1"/>
    <col min="5661" max="5661" width="6.7109375" style="326" customWidth="1"/>
    <col min="5662" max="5662" width="3.7109375" style="326" customWidth="1"/>
    <col min="5663" max="5663" width="15.7109375" style="326" customWidth="1"/>
    <col min="5664" max="5909" width="9.140625" style="326"/>
    <col min="5910" max="5910" width="17.140625" style="326" customWidth="1"/>
    <col min="5911" max="5916" width="8.7109375" style="326" customWidth="1"/>
    <col min="5917" max="5917" width="6.7109375" style="326" customWidth="1"/>
    <col min="5918" max="5918" width="3.7109375" style="326" customWidth="1"/>
    <col min="5919" max="5919" width="15.7109375" style="326" customWidth="1"/>
    <col min="5920" max="6165" width="9.140625" style="326"/>
    <col min="6166" max="6166" width="17.140625" style="326" customWidth="1"/>
    <col min="6167" max="6172" width="8.7109375" style="326" customWidth="1"/>
    <col min="6173" max="6173" width="6.7109375" style="326" customWidth="1"/>
    <col min="6174" max="6174" width="3.7109375" style="326" customWidth="1"/>
    <col min="6175" max="6175" width="15.7109375" style="326" customWidth="1"/>
    <col min="6176" max="6421" width="9.140625" style="326"/>
    <col min="6422" max="6422" width="17.140625" style="326" customWidth="1"/>
    <col min="6423" max="6428" width="8.7109375" style="326" customWidth="1"/>
    <col min="6429" max="6429" width="6.7109375" style="326" customWidth="1"/>
    <col min="6430" max="6430" width="3.7109375" style="326" customWidth="1"/>
    <col min="6431" max="6431" width="15.7109375" style="326" customWidth="1"/>
    <col min="6432" max="6677" width="9.140625" style="326"/>
    <col min="6678" max="6678" width="17.140625" style="326" customWidth="1"/>
    <col min="6679" max="6684" width="8.7109375" style="326" customWidth="1"/>
    <col min="6685" max="6685" width="6.7109375" style="326" customWidth="1"/>
    <col min="6686" max="6686" width="3.7109375" style="326" customWidth="1"/>
    <col min="6687" max="6687" width="15.7109375" style="326" customWidth="1"/>
    <col min="6688" max="6933" width="9.140625" style="326"/>
    <col min="6934" max="6934" width="17.140625" style="326" customWidth="1"/>
    <col min="6935" max="6940" width="8.7109375" style="326" customWidth="1"/>
    <col min="6941" max="6941" width="6.7109375" style="326" customWidth="1"/>
    <col min="6942" max="6942" width="3.7109375" style="326" customWidth="1"/>
    <col min="6943" max="6943" width="15.7109375" style="326" customWidth="1"/>
    <col min="6944" max="7189" width="9.140625" style="326"/>
    <col min="7190" max="7190" width="17.140625" style="326" customWidth="1"/>
    <col min="7191" max="7196" width="8.7109375" style="326" customWidth="1"/>
    <col min="7197" max="7197" width="6.7109375" style="326" customWidth="1"/>
    <col min="7198" max="7198" width="3.7109375" style="326" customWidth="1"/>
    <col min="7199" max="7199" width="15.7109375" style="326" customWidth="1"/>
    <col min="7200" max="7445" width="9.140625" style="326"/>
    <col min="7446" max="7446" width="17.140625" style="326" customWidth="1"/>
    <col min="7447" max="7452" width="8.7109375" style="326" customWidth="1"/>
    <col min="7453" max="7453" width="6.7109375" style="326" customWidth="1"/>
    <col min="7454" max="7454" width="3.7109375" style="326" customWidth="1"/>
    <col min="7455" max="7455" width="15.7109375" style="326" customWidth="1"/>
    <col min="7456" max="7701" width="9.140625" style="326"/>
    <col min="7702" max="7702" width="17.140625" style="326" customWidth="1"/>
    <col min="7703" max="7708" width="8.7109375" style="326" customWidth="1"/>
    <col min="7709" max="7709" width="6.7109375" style="326" customWidth="1"/>
    <col min="7710" max="7710" width="3.7109375" style="326" customWidth="1"/>
    <col min="7711" max="7711" width="15.7109375" style="326" customWidth="1"/>
    <col min="7712" max="7957" width="9.140625" style="326"/>
    <col min="7958" max="7958" width="17.140625" style="326" customWidth="1"/>
    <col min="7959" max="7964" width="8.7109375" style="326" customWidth="1"/>
    <col min="7965" max="7965" width="6.7109375" style="326" customWidth="1"/>
    <col min="7966" max="7966" width="3.7109375" style="326" customWidth="1"/>
    <col min="7967" max="7967" width="15.7109375" style="326" customWidth="1"/>
    <col min="7968" max="8213" width="9.140625" style="326"/>
    <col min="8214" max="8214" width="17.140625" style="326" customWidth="1"/>
    <col min="8215" max="8220" width="8.7109375" style="326" customWidth="1"/>
    <col min="8221" max="8221" width="6.7109375" style="326" customWidth="1"/>
    <col min="8222" max="8222" width="3.7109375" style="326" customWidth="1"/>
    <col min="8223" max="8223" width="15.7109375" style="326" customWidth="1"/>
    <col min="8224" max="8469" width="9.140625" style="326"/>
    <col min="8470" max="8470" width="17.140625" style="326" customWidth="1"/>
    <col min="8471" max="8476" width="8.7109375" style="326" customWidth="1"/>
    <col min="8477" max="8477" width="6.7109375" style="326" customWidth="1"/>
    <col min="8478" max="8478" width="3.7109375" style="326" customWidth="1"/>
    <col min="8479" max="8479" width="15.7109375" style="326" customWidth="1"/>
    <col min="8480" max="8725" width="9.140625" style="326"/>
    <col min="8726" max="8726" width="17.140625" style="326" customWidth="1"/>
    <col min="8727" max="8732" width="8.7109375" style="326" customWidth="1"/>
    <col min="8733" max="8733" width="6.7109375" style="326" customWidth="1"/>
    <col min="8734" max="8734" width="3.7109375" style="326" customWidth="1"/>
    <col min="8735" max="8735" width="15.7109375" style="326" customWidth="1"/>
    <col min="8736" max="8981" width="9.140625" style="326"/>
    <col min="8982" max="8982" width="17.140625" style="326" customWidth="1"/>
    <col min="8983" max="8988" width="8.7109375" style="326" customWidth="1"/>
    <col min="8989" max="8989" width="6.7109375" style="326" customWidth="1"/>
    <col min="8990" max="8990" width="3.7109375" style="326" customWidth="1"/>
    <col min="8991" max="8991" width="15.7109375" style="326" customWidth="1"/>
    <col min="8992" max="9237" width="9.140625" style="326"/>
    <col min="9238" max="9238" width="17.140625" style="326" customWidth="1"/>
    <col min="9239" max="9244" width="8.7109375" style="326" customWidth="1"/>
    <col min="9245" max="9245" width="6.7109375" style="326" customWidth="1"/>
    <col min="9246" max="9246" width="3.7109375" style="326" customWidth="1"/>
    <col min="9247" max="9247" width="15.7109375" style="326" customWidth="1"/>
    <col min="9248" max="9493" width="9.140625" style="326"/>
    <col min="9494" max="9494" width="17.140625" style="326" customWidth="1"/>
    <col min="9495" max="9500" width="8.7109375" style="326" customWidth="1"/>
    <col min="9501" max="9501" width="6.7109375" style="326" customWidth="1"/>
    <col min="9502" max="9502" width="3.7109375" style="326" customWidth="1"/>
    <col min="9503" max="9503" width="15.7109375" style="326" customWidth="1"/>
    <col min="9504" max="9749" width="9.140625" style="326"/>
    <col min="9750" max="9750" width="17.140625" style="326" customWidth="1"/>
    <col min="9751" max="9756" width="8.7109375" style="326" customWidth="1"/>
    <col min="9757" max="9757" width="6.7109375" style="326" customWidth="1"/>
    <col min="9758" max="9758" width="3.7109375" style="326" customWidth="1"/>
    <col min="9759" max="9759" width="15.7109375" style="326" customWidth="1"/>
    <col min="9760" max="10005" width="9.140625" style="326"/>
    <col min="10006" max="10006" width="17.140625" style="326" customWidth="1"/>
    <col min="10007" max="10012" width="8.7109375" style="326" customWidth="1"/>
    <col min="10013" max="10013" width="6.7109375" style="326" customWidth="1"/>
    <col min="10014" max="10014" width="3.7109375" style="326" customWidth="1"/>
    <col min="10015" max="10015" width="15.7109375" style="326" customWidth="1"/>
    <col min="10016" max="10261" width="9.140625" style="326"/>
    <col min="10262" max="10262" width="17.140625" style="326" customWidth="1"/>
    <col min="10263" max="10268" width="8.7109375" style="326" customWidth="1"/>
    <col min="10269" max="10269" width="6.7109375" style="326" customWidth="1"/>
    <col min="10270" max="10270" width="3.7109375" style="326" customWidth="1"/>
    <col min="10271" max="10271" width="15.7109375" style="326" customWidth="1"/>
    <col min="10272" max="10517" width="9.140625" style="326"/>
    <col min="10518" max="10518" width="17.140625" style="326" customWidth="1"/>
    <col min="10519" max="10524" width="8.7109375" style="326" customWidth="1"/>
    <col min="10525" max="10525" width="6.7109375" style="326" customWidth="1"/>
    <col min="10526" max="10526" width="3.7109375" style="326" customWidth="1"/>
    <col min="10527" max="10527" width="15.7109375" style="326" customWidth="1"/>
    <col min="10528" max="10773" width="9.140625" style="326"/>
    <col min="10774" max="10774" width="17.140625" style="326" customWidth="1"/>
    <col min="10775" max="10780" width="8.7109375" style="326" customWidth="1"/>
    <col min="10781" max="10781" width="6.7109375" style="326" customWidth="1"/>
    <col min="10782" max="10782" width="3.7109375" style="326" customWidth="1"/>
    <col min="10783" max="10783" width="15.7109375" style="326" customWidth="1"/>
    <col min="10784" max="11029" width="9.140625" style="326"/>
    <col min="11030" max="11030" width="17.140625" style="326" customWidth="1"/>
    <col min="11031" max="11036" width="8.7109375" style="326" customWidth="1"/>
    <col min="11037" max="11037" width="6.7109375" style="326" customWidth="1"/>
    <col min="11038" max="11038" width="3.7109375" style="326" customWidth="1"/>
    <col min="11039" max="11039" width="15.7109375" style="326" customWidth="1"/>
    <col min="11040" max="11285" width="9.140625" style="326"/>
    <col min="11286" max="11286" width="17.140625" style="326" customWidth="1"/>
    <col min="11287" max="11292" width="8.7109375" style="326" customWidth="1"/>
    <col min="11293" max="11293" width="6.7109375" style="326" customWidth="1"/>
    <col min="11294" max="11294" width="3.7109375" style="326" customWidth="1"/>
    <col min="11295" max="11295" width="15.7109375" style="326" customWidth="1"/>
    <col min="11296" max="11541" width="9.140625" style="326"/>
    <col min="11542" max="11542" width="17.140625" style="326" customWidth="1"/>
    <col min="11543" max="11548" width="8.7109375" style="326" customWidth="1"/>
    <col min="11549" max="11549" width="6.7109375" style="326" customWidth="1"/>
    <col min="11550" max="11550" width="3.7109375" style="326" customWidth="1"/>
    <col min="11551" max="11551" width="15.7109375" style="326" customWidth="1"/>
    <col min="11552" max="11797" width="9.140625" style="326"/>
    <col min="11798" max="11798" width="17.140625" style="326" customWidth="1"/>
    <col min="11799" max="11804" width="8.7109375" style="326" customWidth="1"/>
    <col min="11805" max="11805" width="6.7109375" style="326" customWidth="1"/>
    <col min="11806" max="11806" width="3.7109375" style="326" customWidth="1"/>
    <col min="11807" max="11807" width="15.7109375" style="326" customWidth="1"/>
    <col min="11808" max="12053" width="9.140625" style="326"/>
    <col min="12054" max="12054" width="17.140625" style="326" customWidth="1"/>
    <col min="12055" max="12060" width="8.7109375" style="326" customWidth="1"/>
    <col min="12061" max="12061" width="6.7109375" style="326" customWidth="1"/>
    <col min="12062" max="12062" width="3.7109375" style="326" customWidth="1"/>
    <col min="12063" max="12063" width="15.7109375" style="326" customWidth="1"/>
    <col min="12064" max="12309" width="9.140625" style="326"/>
    <col min="12310" max="12310" width="17.140625" style="326" customWidth="1"/>
    <col min="12311" max="12316" width="8.7109375" style="326" customWidth="1"/>
    <col min="12317" max="12317" width="6.7109375" style="326" customWidth="1"/>
    <col min="12318" max="12318" width="3.7109375" style="326" customWidth="1"/>
    <col min="12319" max="12319" width="15.7109375" style="326" customWidth="1"/>
    <col min="12320" max="12565" width="9.140625" style="326"/>
    <col min="12566" max="12566" width="17.140625" style="326" customWidth="1"/>
    <col min="12567" max="12572" width="8.7109375" style="326" customWidth="1"/>
    <col min="12573" max="12573" width="6.7109375" style="326" customWidth="1"/>
    <col min="12574" max="12574" width="3.7109375" style="326" customWidth="1"/>
    <col min="12575" max="12575" width="15.7109375" style="326" customWidth="1"/>
    <col min="12576" max="12821" width="9.140625" style="326"/>
    <col min="12822" max="12822" width="17.140625" style="326" customWidth="1"/>
    <col min="12823" max="12828" width="8.7109375" style="326" customWidth="1"/>
    <col min="12829" max="12829" width="6.7109375" style="326" customWidth="1"/>
    <col min="12830" max="12830" width="3.7109375" style="326" customWidth="1"/>
    <col min="12831" max="12831" width="15.7109375" style="326" customWidth="1"/>
    <col min="12832" max="13077" width="9.140625" style="326"/>
    <col min="13078" max="13078" width="17.140625" style="326" customWidth="1"/>
    <col min="13079" max="13084" width="8.7109375" style="326" customWidth="1"/>
    <col min="13085" max="13085" width="6.7109375" style="326" customWidth="1"/>
    <col min="13086" max="13086" width="3.7109375" style="326" customWidth="1"/>
    <col min="13087" max="13087" width="15.7109375" style="326" customWidth="1"/>
    <col min="13088" max="13333" width="9.140625" style="326"/>
    <col min="13334" max="13334" width="17.140625" style="326" customWidth="1"/>
    <col min="13335" max="13340" width="8.7109375" style="326" customWidth="1"/>
    <col min="13341" max="13341" width="6.7109375" style="326" customWidth="1"/>
    <col min="13342" max="13342" width="3.7109375" style="326" customWidth="1"/>
    <col min="13343" max="13343" width="15.7109375" style="326" customWidth="1"/>
    <col min="13344" max="13589" width="9.140625" style="326"/>
    <col min="13590" max="13590" width="17.140625" style="326" customWidth="1"/>
    <col min="13591" max="13596" width="8.7109375" style="326" customWidth="1"/>
    <col min="13597" max="13597" width="6.7109375" style="326" customWidth="1"/>
    <col min="13598" max="13598" width="3.7109375" style="326" customWidth="1"/>
    <col min="13599" max="13599" width="15.7109375" style="326" customWidth="1"/>
    <col min="13600" max="13845" width="9.140625" style="326"/>
    <col min="13846" max="13846" width="17.140625" style="326" customWidth="1"/>
    <col min="13847" max="13852" width="8.7109375" style="326" customWidth="1"/>
    <col min="13853" max="13853" width="6.7109375" style="326" customWidth="1"/>
    <col min="13854" max="13854" width="3.7109375" style="326" customWidth="1"/>
    <col min="13855" max="13855" width="15.7109375" style="326" customWidth="1"/>
    <col min="13856" max="14101" width="9.140625" style="326"/>
    <col min="14102" max="14102" width="17.140625" style="326" customWidth="1"/>
    <col min="14103" max="14108" width="8.7109375" style="326" customWidth="1"/>
    <col min="14109" max="14109" width="6.7109375" style="326" customWidth="1"/>
    <col min="14110" max="14110" width="3.7109375" style="326" customWidth="1"/>
    <col min="14111" max="14111" width="15.7109375" style="326" customWidth="1"/>
    <col min="14112" max="14357" width="9.140625" style="326"/>
    <col min="14358" max="14358" width="17.140625" style="326" customWidth="1"/>
    <col min="14359" max="14364" width="8.7109375" style="326" customWidth="1"/>
    <col min="14365" max="14365" width="6.7109375" style="326" customWidth="1"/>
    <col min="14366" max="14366" width="3.7109375" style="326" customWidth="1"/>
    <col min="14367" max="14367" width="15.7109375" style="326" customWidth="1"/>
    <col min="14368" max="14613" width="9.140625" style="326"/>
    <col min="14614" max="14614" width="17.140625" style="326" customWidth="1"/>
    <col min="14615" max="14620" width="8.7109375" style="326" customWidth="1"/>
    <col min="14621" max="14621" width="6.7109375" style="326" customWidth="1"/>
    <col min="14622" max="14622" width="3.7109375" style="326" customWidth="1"/>
    <col min="14623" max="14623" width="15.7109375" style="326" customWidth="1"/>
    <col min="14624" max="14869" width="9.140625" style="326"/>
    <col min="14870" max="14870" width="17.140625" style="326" customWidth="1"/>
    <col min="14871" max="14876" width="8.7109375" style="326" customWidth="1"/>
    <col min="14877" max="14877" width="6.7109375" style="326" customWidth="1"/>
    <col min="14878" max="14878" width="3.7109375" style="326" customWidth="1"/>
    <col min="14879" max="14879" width="15.7109375" style="326" customWidth="1"/>
    <col min="14880" max="15125" width="9.140625" style="326"/>
    <col min="15126" max="15126" width="17.140625" style="326" customWidth="1"/>
    <col min="15127" max="15132" width="8.7109375" style="326" customWidth="1"/>
    <col min="15133" max="15133" width="6.7109375" style="326" customWidth="1"/>
    <col min="15134" max="15134" width="3.7109375" style="326" customWidth="1"/>
    <col min="15135" max="15135" width="15.7109375" style="326" customWidth="1"/>
    <col min="15136" max="15381" width="9.140625" style="326"/>
    <col min="15382" max="15382" width="17.140625" style="326" customWidth="1"/>
    <col min="15383" max="15388" width="8.7109375" style="326" customWidth="1"/>
    <col min="15389" max="15389" width="6.7109375" style="326" customWidth="1"/>
    <col min="15390" max="15390" width="3.7109375" style="326" customWidth="1"/>
    <col min="15391" max="15391" width="15.7109375" style="326" customWidth="1"/>
    <col min="15392" max="15637" width="9.140625" style="326"/>
    <col min="15638" max="15638" width="17.140625" style="326" customWidth="1"/>
    <col min="15639" max="15644" width="8.7109375" style="326" customWidth="1"/>
    <col min="15645" max="15645" width="6.7109375" style="326" customWidth="1"/>
    <col min="15646" max="15646" width="3.7109375" style="326" customWidth="1"/>
    <col min="15647" max="15647" width="15.7109375" style="326" customWidth="1"/>
    <col min="15648" max="15893" width="9.140625" style="326"/>
    <col min="15894" max="15894" width="17.140625" style="326" customWidth="1"/>
    <col min="15895" max="15900" width="8.7109375" style="326" customWidth="1"/>
    <col min="15901" max="15901" width="6.7109375" style="326" customWidth="1"/>
    <col min="15902" max="15902" width="3.7109375" style="326" customWidth="1"/>
    <col min="15903" max="15903" width="15.7109375" style="326" customWidth="1"/>
    <col min="15904" max="16149" width="9.140625" style="326"/>
    <col min="16150" max="16150" width="17.140625" style="326" customWidth="1"/>
    <col min="16151" max="16156" width="8.7109375" style="326" customWidth="1"/>
    <col min="16157" max="16157" width="6.7109375" style="326" customWidth="1"/>
    <col min="16158" max="16158" width="3.7109375" style="326" customWidth="1"/>
    <col min="16159" max="16159" width="15.7109375" style="326" customWidth="1"/>
    <col min="16160" max="16384" width="9.140625" style="326"/>
  </cols>
  <sheetData>
    <row r="1" spans="1:65" s="212" customFormat="1" ht="15" customHeight="1" x14ac:dyDescent="0.2">
      <c r="A1" s="390"/>
      <c r="B1" s="391"/>
      <c r="C1" s="391"/>
      <c r="D1" s="392"/>
      <c r="E1" s="399" t="s">
        <v>147</v>
      </c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1"/>
      <c r="AA1" s="211"/>
      <c r="AB1" s="211"/>
      <c r="AC1" s="211"/>
      <c r="AD1" s="211"/>
      <c r="AE1" s="211"/>
      <c r="AF1" s="211"/>
      <c r="AG1" s="211"/>
      <c r="AH1" s="211"/>
    </row>
    <row r="2" spans="1:65" s="212" customFormat="1" ht="15" customHeight="1" x14ac:dyDescent="0.2">
      <c r="A2" s="393"/>
      <c r="B2" s="394"/>
      <c r="C2" s="394"/>
      <c r="D2" s="395"/>
      <c r="E2" s="402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4"/>
      <c r="AA2" s="211"/>
      <c r="AB2" s="211"/>
      <c r="AC2" s="211"/>
      <c r="AD2" s="211"/>
      <c r="AE2" s="211"/>
      <c r="AF2" s="211"/>
      <c r="AG2" s="211"/>
      <c r="AH2" s="211"/>
      <c r="AT2" s="213">
        <f>+IF(AA7="","",IF(OR(AA7=AH7,AH14),AT7,IF(OR(AA7=AH15,AA7=AH16,AA7=AH9,AA7=AH10),AU7,IF(AA7=AH8,AV7,IF(AA7=AH11,AW7,IF(AA7=AH12,AX7,IF(AA7=AH17,AY7,"")))))))</f>
        <v>2</v>
      </c>
    </row>
    <row r="3" spans="1:65" s="212" customFormat="1" ht="15" customHeight="1" x14ac:dyDescent="0.2">
      <c r="A3" s="393"/>
      <c r="B3" s="394"/>
      <c r="C3" s="394"/>
      <c r="D3" s="395"/>
      <c r="E3" s="402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4"/>
      <c r="AA3" s="211"/>
      <c r="AB3" s="211"/>
      <c r="AC3" s="211"/>
      <c r="AD3" s="211"/>
      <c r="AE3" s="211"/>
      <c r="AF3" s="211"/>
      <c r="AG3" s="211"/>
      <c r="AH3" s="211"/>
      <c r="AT3" s="405" t="str">
        <f>CONCATENATE(AI7, " y ",AP7)</f>
        <v>Densidades y Materiales granulares</v>
      </c>
      <c r="AU3" s="407" t="str">
        <f>CONCATENATE(AQ7," , ",AL7, " , ",AR7," y ",AK7)</f>
        <v>Mezcla asfaltica , Diseños , Concreto hidráulico y Núcleos</v>
      </c>
      <c r="AV3" s="383" t="str">
        <f>+AJ7</f>
        <v>Apiques</v>
      </c>
      <c r="AW3" s="383" t="str">
        <f>+AM7</f>
        <v>Cemento asfaltico</v>
      </c>
      <c r="AX3" s="383" t="str">
        <f>+AN7</f>
        <v>Emulsión asfaltica</v>
      </c>
      <c r="AY3" s="383" t="str">
        <f>+AS7</f>
        <v>Otros</v>
      </c>
      <c r="AZ3" s="385" t="str">
        <f>+AH13</f>
        <v>Materiales pétreos</v>
      </c>
    </row>
    <row r="4" spans="1:65" s="212" customFormat="1" ht="15" customHeight="1" x14ac:dyDescent="0.2">
      <c r="A4" s="393"/>
      <c r="B4" s="394"/>
      <c r="C4" s="394"/>
      <c r="D4" s="395"/>
      <c r="E4" s="387" t="s">
        <v>148</v>
      </c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 t="s">
        <v>149</v>
      </c>
      <c r="V4" s="387"/>
      <c r="W4" s="387"/>
      <c r="X4" s="387"/>
      <c r="Y4" s="387"/>
      <c r="Z4" s="387"/>
      <c r="AA4" s="214"/>
      <c r="AB4" s="214"/>
      <c r="AC4" s="214"/>
      <c r="AD4" s="214"/>
      <c r="AE4" s="214"/>
      <c r="AF4" s="214"/>
      <c r="AG4" s="214"/>
      <c r="AH4" s="214"/>
      <c r="AT4" s="406"/>
      <c r="AU4" s="408"/>
      <c r="AV4" s="384"/>
      <c r="AW4" s="384"/>
      <c r="AX4" s="384"/>
      <c r="AY4" s="384"/>
      <c r="AZ4" s="386"/>
    </row>
    <row r="5" spans="1:65" s="212" customFormat="1" ht="15" customHeight="1" x14ac:dyDescent="0.2">
      <c r="A5" s="396"/>
      <c r="B5" s="397"/>
      <c r="C5" s="397"/>
      <c r="D5" s="398"/>
      <c r="E5" s="387" t="s">
        <v>139</v>
      </c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215" t="s">
        <v>150</v>
      </c>
      <c r="AB5" s="214"/>
      <c r="AC5" s="214"/>
      <c r="AD5" s="214"/>
      <c r="AE5" s="214"/>
      <c r="AF5" s="214"/>
      <c r="AG5" s="214"/>
      <c r="AH5" s="214"/>
      <c r="AT5" s="406"/>
      <c r="AU5" s="408"/>
      <c r="AV5" s="384"/>
      <c r="AW5" s="384"/>
      <c r="AX5" s="384"/>
      <c r="AY5" s="384"/>
      <c r="AZ5" s="386"/>
    </row>
    <row r="6" spans="1:65" s="225" customFormat="1" ht="15" customHeight="1" x14ac:dyDescent="0.2">
      <c r="A6" s="216"/>
      <c r="B6" s="217"/>
      <c r="C6" s="217"/>
      <c r="D6" s="217"/>
      <c r="E6" s="217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7"/>
      <c r="U6" s="217"/>
      <c r="V6" s="217"/>
      <c r="W6" s="217"/>
      <c r="X6" s="217"/>
      <c r="Y6" s="217"/>
      <c r="Z6" s="219"/>
      <c r="AA6" s="220" t="str">
        <f>+AH6</f>
        <v>Servicios</v>
      </c>
      <c r="AB6" s="220" t="s">
        <v>140</v>
      </c>
      <c r="AC6" s="221" t="str">
        <f>+B25</f>
        <v>Cliente:</v>
      </c>
      <c r="AD6" s="366" t="str">
        <f>+A39</f>
        <v>Revisó</v>
      </c>
      <c r="AE6" s="367"/>
      <c r="AF6" s="368"/>
      <c r="AG6" s="222"/>
      <c r="AH6" s="223" t="s">
        <v>151</v>
      </c>
      <c r="AI6" s="388" t="str">
        <f>+B11</f>
        <v>Material ensayado:</v>
      </c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406"/>
      <c r="AU6" s="408"/>
      <c r="AV6" s="384"/>
      <c r="AW6" s="384"/>
      <c r="AX6" s="384"/>
      <c r="AY6" s="384"/>
      <c r="AZ6" s="386"/>
      <c r="BA6" s="224"/>
      <c r="BB6" s="375" t="str">
        <f>+B14</f>
        <v>Fuente:</v>
      </c>
      <c r="BC6" s="376"/>
      <c r="BD6" s="376"/>
      <c r="BE6" s="376"/>
      <c r="BF6" s="376"/>
      <c r="BG6" s="376"/>
      <c r="BH6" s="376"/>
      <c r="BI6" s="376"/>
      <c r="BJ6" s="376"/>
      <c r="BK6" s="376"/>
      <c r="BL6" s="376"/>
      <c r="BM6" s="377"/>
    </row>
    <row r="7" spans="1:65" s="225" customFormat="1" ht="15" customHeight="1" x14ac:dyDescent="0.25">
      <c r="A7" s="226"/>
      <c r="B7" s="227"/>
      <c r="C7" s="227"/>
      <c r="D7" s="227"/>
      <c r="E7" s="227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9" t="s">
        <v>115</v>
      </c>
      <c r="R7" s="230"/>
      <c r="S7" s="231"/>
      <c r="T7" s="378"/>
      <c r="U7" s="378"/>
      <c r="V7" s="378"/>
      <c r="W7" s="378"/>
      <c r="X7" s="378"/>
      <c r="Y7" s="378"/>
      <c r="Z7" s="232"/>
      <c r="AA7" s="233" t="s">
        <v>152</v>
      </c>
      <c r="AB7" s="234" t="s">
        <v>141</v>
      </c>
      <c r="AC7" s="235" t="s">
        <v>153</v>
      </c>
      <c r="AD7" s="236" t="s">
        <v>154</v>
      </c>
      <c r="AE7" s="237" t="s">
        <v>155</v>
      </c>
      <c r="AF7" s="238" t="s">
        <v>156</v>
      </c>
      <c r="AG7" s="239">
        <v>1</v>
      </c>
      <c r="AH7" s="239" t="s">
        <v>157</v>
      </c>
      <c r="AI7" s="240" t="str">
        <f>+AH7</f>
        <v>Densidades</v>
      </c>
      <c r="AJ7" s="241" t="str">
        <f>+AH8</f>
        <v>Apiques</v>
      </c>
      <c r="AK7" s="241" t="str">
        <f>+AH9</f>
        <v>Núcleos</v>
      </c>
      <c r="AL7" s="241" t="str">
        <f>+AH10</f>
        <v>Diseños</v>
      </c>
      <c r="AM7" s="241" t="str">
        <f>+AH11</f>
        <v>Cemento asfaltico</v>
      </c>
      <c r="AN7" s="241" t="str">
        <f>+AH12</f>
        <v>Emulsión asfaltica</v>
      </c>
      <c r="AO7" s="241" t="str">
        <f>+AH13</f>
        <v>Materiales pétreos</v>
      </c>
      <c r="AP7" s="241" t="str">
        <f>+AH14</f>
        <v>Materiales granulares</v>
      </c>
      <c r="AQ7" s="241" t="str">
        <f>+AH15</f>
        <v>Mezcla asfaltica</v>
      </c>
      <c r="AR7" s="241" t="str">
        <f>+AH16</f>
        <v>Concreto hidráulico</v>
      </c>
      <c r="AS7" s="241" t="str">
        <f>+AH17</f>
        <v>Otros</v>
      </c>
      <c r="AT7" s="242">
        <v>1</v>
      </c>
      <c r="AU7" s="241">
        <v>2</v>
      </c>
      <c r="AV7" s="241">
        <v>3</v>
      </c>
      <c r="AW7" s="241">
        <v>4</v>
      </c>
      <c r="AX7" s="241">
        <v>5</v>
      </c>
      <c r="AY7" s="241">
        <v>6</v>
      </c>
      <c r="AZ7" s="243">
        <v>7</v>
      </c>
      <c r="BB7" s="244"/>
      <c r="BC7" s="245" t="str">
        <f>+AH7</f>
        <v>Densidades</v>
      </c>
      <c r="BD7" s="245" t="str">
        <f>+AH8</f>
        <v>Apiques</v>
      </c>
      <c r="BE7" s="245" t="str">
        <f>+AH9</f>
        <v>Núcleos</v>
      </c>
      <c r="BF7" s="245" t="str">
        <f>+AH10</f>
        <v>Diseños</v>
      </c>
      <c r="BG7" s="245" t="str">
        <f>+AH11</f>
        <v>Cemento asfaltico</v>
      </c>
      <c r="BH7" s="245" t="str">
        <f>+AH12</f>
        <v>Emulsión asfaltica</v>
      </c>
      <c r="BI7" s="245" t="str">
        <f>+AH13</f>
        <v>Materiales pétreos</v>
      </c>
      <c r="BJ7" s="245" t="str">
        <f>+AH14</f>
        <v>Materiales granulares</v>
      </c>
      <c r="BK7" s="245" t="str">
        <f>+AH15</f>
        <v>Mezcla asfaltica</v>
      </c>
      <c r="BL7" s="245" t="str">
        <f>+AH16</f>
        <v>Concreto hidráulico</v>
      </c>
      <c r="BM7" s="246" t="str">
        <f>+AH17</f>
        <v>Otros</v>
      </c>
    </row>
    <row r="8" spans="1:65" s="225" customFormat="1" ht="15" customHeight="1" x14ac:dyDescent="0.2">
      <c r="A8" s="226"/>
      <c r="B8" s="227"/>
      <c r="C8" s="227"/>
      <c r="D8" s="227"/>
      <c r="E8" s="227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7"/>
      <c r="U8" s="228"/>
      <c r="V8" s="379" t="str">
        <f>IF(T7="",AB11,CONCATENATE(AB7," ",AB8," ",AB9," ", AB10))</f>
        <v>Pagina xx de xx</v>
      </c>
      <c r="W8" s="379"/>
      <c r="X8" s="379"/>
      <c r="Y8" s="379"/>
      <c r="Z8" s="232"/>
      <c r="AA8" s="239"/>
      <c r="AB8" s="247" t="str">
        <f>IF(T7="","",1)</f>
        <v/>
      </c>
      <c r="AC8" s="235" t="s">
        <v>158</v>
      </c>
      <c r="AD8" s="349" t="s">
        <v>159</v>
      </c>
      <c r="AE8" s="350" t="s">
        <v>160</v>
      </c>
      <c r="AF8" s="355"/>
      <c r="AG8" s="229">
        <v>2</v>
      </c>
      <c r="AH8" s="229" t="s">
        <v>161</v>
      </c>
      <c r="AI8" s="248" t="s">
        <v>162</v>
      </c>
      <c r="AJ8" s="249" t="s">
        <v>163</v>
      </c>
      <c r="AK8" s="249" t="s">
        <v>164</v>
      </c>
      <c r="AL8" s="249" t="str">
        <f t="shared" ref="AL8:AL13" si="0">+AQ8</f>
        <v>MD-10</v>
      </c>
      <c r="AM8" s="249" t="s">
        <v>165</v>
      </c>
      <c r="AN8" s="249" t="s">
        <v>166</v>
      </c>
      <c r="AO8" s="249" t="s">
        <v>167</v>
      </c>
      <c r="AP8" s="249" t="s">
        <v>168</v>
      </c>
      <c r="AQ8" s="249" t="s">
        <v>164</v>
      </c>
      <c r="AR8" s="249" t="s">
        <v>169</v>
      </c>
      <c r="AS8" s="249" t="str">
        <f>+AI8:AI17</f>
        <v>Base granular tipo A</v>
      </c>
      <c r="AT8" s="248" t="str">
        <f>+AP8</f>
        <v>Base granular Tipo A</v>
      </c>
      <c r="AU8" s="249" t="str">
        <f>+AL8</f>
        <v>MD-10</v>
      </c>
      <c r="AV8" s="249" t="str">
        <f>+AJ8</f>
        <v>Ver perfil estratigráfico del suelo INV E-101 y 102-13</v>
      </c>
      <c r="AW8" s="249" t="str">
        <f t="shared" ref="AW8:AX10" si="1">+AM8</f>
        <v>Cemento asfaltico CA-14</v>
      </c>
      <c r="AX8" s="249" t="str">
        <f t="shared" si="1"/>
        <v>Emulsión asfaltica CRL-1 (60-100)</v>
      </c>
      <c r="AY8" s="249" t="str">
        <f>+AS8</f>
        <v>Base granular tipo A</v>
      </c>
      <c r="AZ8" s="250" t="str">
        <f>+AO8</f>
        <v>Grava 1"</v>
      </c>
      <c r="BB8" s="251">
        <v>1</v>
      </c>
      <c r="BC8" s="252" t="s">
        <v>170</v>
      </c>
      <c r="BD8" s="252" t="s">
        <v>171</v>
      </c>
      <c r="BE8" s="252" t="s">
        <v>170</v>
      </c>
      <c r="BF8" s="252"/>
      <c r="BG8" s="252" t="s">
        <v>172</v>
      </c>
      <c r="BH8" s="252" t="s">
        <v>172</v>
      </c>
      <c r="BI8" s="252" t="s">
        <v>172</v>
      </c>
      <c r="BJ8" s="252" t="s">
        <v>172</v>
      </c>
      <c r="BK8" s="253" t="s">
        <v>172</v>
      </c>
      <c r="BL8" s="252" t="s">
        <v>172</v>
      </c>
      <c r="BM8" s="254"/>
    </row>
    <row r="9" spans="1:65" s="225" customFormat="1" ht="15" customHeight="1" x14ac:dyDescent="0.2">
      <c r="A9" s="255"/>
      <c r="B9" s="380" t="s">
        <v>173</v>
      </c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256"/>
      <c r="AA9" s="229"/>
      <c r="AB9" s="257" t="s">
        <v>142</v>
      </c>
      <c r="AC9" s="235" t="s">
        <v>174</v>
      </c>
      <c r="AD9" s="349"/>
      <c r="AE9" s="350"/>
      <c r="AF9" s="355"/>
      <c r="AG9" s="258">
        <v>3</v>
      </c>
      <c r="AH9" s="229" t="s">
        <v>175</v>
      </c>
      <c r="AI9" s="248" t="s">
        <v>176</v>
      </c>
      <c r="AJ9" s="249"/>
      <c r="AK9" s="249" t="s">
        <v>177</v>
      </c>
      <c r="AL9" s="249" t="str">
        <f t="shared" si="0"/>
        <v>MD-12</v>
      </c>
      <c r="AM9" s="249" t="s">
        <v>178</v>
      </c>
      <c r="AN9" s="249" t="s">
        <v>179</v>
      </c>
      <c r="AO9" s="249" t="s">
        <v>180</v>
      </c>
      <c r="AP9" s="249" t="s">
        <v>181</v>
      </c>
      <c r="AQ9" s="249" t="s">
        <v>177</v>
      </c>
      <c r="AR9" s="249" t="s">
        <v>182</v>
      </c>
      <c r="AS9" s="249" t="str">
        <f t="shared" ref="AS9:AS17" si="2">+AI9:AI18</f>
        <v>Base granular tipo B</v>
      </c>
      <c r="AT9" s="248" t="str">
        <f t="shared" ref="AT9:AT17" si="3">+AP9</f>
        <v>Base granular Tipo B</v>
      </c>
      <c r="AU9" s="249" t="str">
        <f t="shared" ref="AU9:AU16" si="4">+AL9</f>
        <v>MD-12</v>
      </c>
      <c r="AV9" s="249"/>
      <c r="AW9" s="249" t="str">
        <f t="shared" si="1"/>
        <v>Cemento asfaltico modificado con GCR</v>
      </c>
      <c r="AX9" s="249" t="str">
        <f t="shared" si="1"/>
        <v>Emulsión asfaltica CRL-1 (100-250)</v>
      </c>
      <c r="AY9" s="249" t="str">
        <f t="shared" ref="AY9:AY49" si="5">+AS9</f>
        <v>Base granular tipo B</v>
      </c>
      <c r="AZ9" s="250" t="str">
        <f t="shared" ref="AZ9:AZ17" si="6">+AO9</f>
        <v>Grava ¾"</v>
      </c>
      <c r="BB9" s="251">
        <v>2</v>
      </c>
      <c r="BC9" s="252" t="s">
        <v>171</v>
      </c>
      <c r="BD9" s="252" t="s">
        <v>183</v>
      </c>
      <c r="BE9" s="252" t="s">
        <v>183</v>
      </c>
      <c r="BF9" s="252"/>
      <c r="BG9" s="252" t="s">
        <v>184</v>
      </c>
      <c r="BH9" s="252" t="s">
        <v>184</v>
      </c>
      <c r="BI9" s="252" t="s">
        <v>185</v>
      </c>
      <c r="BJ9" s="259" t="s">
        <v>186</v>
      </c>
      <c r="BK9" s="253" t="s">
        <v>187</v>
      </c>
      <c r="BL9" s="253" t="s">
        <v>170</v>
      </c>
      <c r="BM9" s="254"/>
    </row>
    <row r="10" spans="1:65" s="225" customFormat="1" ht="15" customHeight="1" x14ac:dyDescent="0.2">
      <c r="A10" s="260"/>
      <c r="B10" s="261"/>
      <c r="C10" s="261"/>
      <c r="D10" s="261"/>
      <c r="E10" s="261"/>
      <c r="F10" s="26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2"/>
      <c r="AA10" s="262"/>
      <c r="AB10" s="263">
        <v>2</v>
      </c>
      <c r="AC10" s="264" t="s">
        <v>188</v>
      </c>
      <c r="AD10" s="349"/>
      <c r="AE10" s="350"/>
      <c r="AF10" s="355"/>
      <c r="AG10" s="239">
        <v>4</v>
      </c>
      <c r="AH10" s="258" t="s">
        <v>189</v>
      </c>
      <c r="AI10" s="248" t="s">
        <v>190</v>
      </c>
      <c r="AJ10" s="249"/>
      <c r="AK10" s="249" t="s">
        <v>191</v>
      </c>
      <c r="AL10" s="249" t="str">
        <f t="shared" si="0"/>
        <v>MGCR Tipo 1</v>
      </c>
      <c r="AM10" s="249" t="s">
        <v>192</v>
      </c>
      <c r="AN10" s="249" t="s">
        <v>193</v>
      </c>
      <c r="AO10" s="249" t="s">
        <v>194</v>
      </c>
      <c r="AP10" s="249" t="s">
        <v>195</v>
      </c>
      <c r="AQ10" s="249" t="s">
        <v>196</v>
      </c>
      <c r="AR10" s="249" t="s">
        <v>197</v>
      </c>
      <c r="AS10" s="249" t="str">
        <f t="shared" si="2"/>
        <v>Base granular tipo C</v>
      </c>
      <c r="AT10" s="248" t="str">
        <f t="shared" si="3"/>
        <v>Base granular Tipo C</v>
      </c>
      <c r="AU10" s="249" t="str">
        <f t="shared" si="4"/>
        <v>MGCR Tipo 1</v>
      </c>
      <c r="AV10" s="249"/>
      <c r="AW10" s="249" t="str">
        <f t="shared" si="1"/>
        <v>Asfalto modificado para sello de fisuras</v>
      </c>
      <c r="AX10" s="249" t="str">
        <f t="shared" si="1"/>
        <v>Emulsión asfaltica CRR-1</v>
      </c>
      <c r="AY10" s="249" t="str">
        <f t="shared" si="5"/>
        <v>Base granular tipo C</v>
      </c>
      <c r="AZ10" s="250" t="str">
        <f t="shared" si="6"/>
        <v>Grava ½"</v>
      </c>
      <c r="BB10" s="251">
        <v>3</v>
      </c>
      <c r="BC10" s="252" t="s">
        <v>183</v>
      </c>
      <c r="BD10" s="259" t="s">
        <v>198</v>
      </c>
      <c r="BE10" s="259" t="s">
        <v>186</v>
      </c>
      <c r="BF10" s="259"/>
      <c r="BG10" s="252" t="s">
        <v>199</v>
      </c>
      <c r="BH10" s="252" t="s">
        <v>199</v>
      </c>
      <c r="BI10" s="259" t="str">
        <f>""</f>
        <v/>
      </c>
      <c r="BJ10" s="259" t="str">
        <f>""</f>
        <v/>
      </c>
      <c r="BK10" s="253" t="s">
        <v>200</v>
      </c>
      <c r="BL10" s="252" t="s">
        <v>183</v>
      </c>
      <c r="BM10" s="254"/>
    </row>
    <row r="11" spans="1:65" s="225" customFormat="1" ht="15" customHeight="1" x14ac:dyDescent="0.2">
      <c r="A11" s="260"/>
      <c r="B11" s="371" t="s">
        <v>201</v>
      </c>
      <c r="C11" s="371"/>
      <c r="D11" s="371"/>
      <c r="E11" s="371"/>
      <c r="F11" s="371"/>
      <c r="G11" s="371"/>
      <c r="H11" s="37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256"/>
      <c r="AA11" s="258"/>
      <c r="AB11" s="265" t="s">
        <v>143</v>
      </c>
      <c r="AC11" s="266"/>
      <c r="AD11" s="349" t="s">
        <v>261</v>
      </c>
      <c r="AE11" s="350" t="s">
        <v>262</v>
      </c>
      <c r="AF11" s="355"/>
      <c r="AG11" s="229">
        <v>5</v>
      </c>
      <c r="AH11" s="258" t="s">
        <v>204</v>
      </c>
      <c r="AI11" s="248" t="s">
        <v>205</v>
      </c>
      <c r="AJ11" s="249"/>
      <c r="AK11" s="249" t="s">
        <v>206</v>
      </c>
      <c r="AL11" s="249" t="str">
        <f t="shared" si="0"/>
        <v>Pavimento asfaltico reciclado MBR</v>
      </c>
      <c r="AM11" s="249"/>
      <c r="AN11" s="249"/>
      <c r="AO11" s="249" t="s">
        <v>207</v>
      </c>
      <c r="AP11" s="249" t="s">
        <v>208</v>
      </c>
      <c r="AQ11" s="249" t="s">
        <v>209</v>
      </c>
      <c r="AR11" s="267"/>
      <c r="AS11" s="249" t="str">
        <f t="shared" si="2"/>
        <v>Sub-base granular  tipo A</v>
      </c>
      <c r="AT11" s="248" t="str">
        <f t="shared" si="3"/>
        <v xml:space="preserve">Sub-base granular Tipo A </v>
      </c>
      <c r="AU11" s="249" t="str">
        <f t="shared" si="4"/>
        <v>Pavimento asfaltico reciclado MBR</v>
      </c>
      <c r="AV11" s="249"/>
      <c r="AW11" s="249"/>
      <c r="AX11" s="249"/>
      <c r="AY11" s="249" t="str">
        <f t="shared" si="5"/>
        <v>Sub-base granular  tipo A</v>
      </c>
      <c r="AZ11" s="250" t="str">
        <f t="shared" si="6"/>
        <v>Arena triturada de rio</v>
      </c>
      <c r="BB11" s="251">
        <v>4</v>
      </c>
      <c r="BC11" s="259" t="str">
        <f>""</f>
        <v/>
      </c>
      <c r="BD11" s="259" t="s">
        <v>186</v>
      </c>
      <c r="BE11" s="259" t="str">
        <f>""</f>
        <v/>
      </c>
      <c r="BF11" s="259"/>
      <c r="BG11" s="259" t="s">
        <v>185</v>
      </c>
      <c r="BH11" s="259" t="s">
        <v>185</v>
      </c>
      <c r="BI11" s="259" t="s">
        <v>210</v>
      </c>
      <c r="BJ11" s="259" t="s">
        <v>210</v>
      </c>
      <c r="BK11" s="259" t="str">
        <f>""</f>
        <v/>
      </c>
      <c r="BL11" s="253" t="s">
        <v>211</v>
      </c>
      <c r="BM11" s="254"/>
    </row>
    <row r="12" spans="1:65" s="225" customFormat="1" ht="15" customHeight="1" x14ac:dyDescent="0.2">
      <c r="A12" s="260"/>
      <c r="B12" s="372" t="s">
        <v>212</v>
      </c>
      <c r="C12" s="372"/>
      <c r="D12" s="372"/>
      <c r="E12" s="372"/>
      <c r="F12" s="372"/>
      <c r="G12" s="372"/>
      <c r="H12" s="372"/>
      <c r="I12" s="373" t="str">
        <f>+IF(I11="","",CONCATENATE(AB14," ",I11))</f>
        <v/>
      </c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256"/>
      <c r="AB12" s="258"/>
      <c r="AD12" s="349"/>
      <c r="AE12" s="350"/>
      <c r="AF12" s="355"/>
      <c r="AG12" s="258">
        <v>6</v>
      </c>
      <c r="AH12" s="268" t="s">
        <v>213</v>
      </c>
      <c r="AI12" s="248" t="s">
        <v>214</v>
      </c>
      <c r="AJ12" s="249"/>
      <c r="AK12" s="249" t="s">
        <v>215</v>
      </c>
      <c r="AL12" s="249" t="str">
        <f t="shared" si="0"/>
        <v>Fresado</v>
      </c>
      <c r="AM12" s="249"/>
      <c r="AN12" s="249"/>
      <c r="AO12" s="249" t="s">
        <v>216</v>
      </c>
      <c r="AP12" s="249" t="s">
        <v>217</v>
      </c>
      <c r="AQ12" s="249" t="s">
        <v>218</v>
      </c>
      <c r="AR12" s="249"/>
      <c r="AS12" s="249" t="str">
        <f t="shared" si="2"/>
        <v>Sub-base granular  tipo B</v>
      </c>
      <c r="AT12" s="248" t="str">
        <f t="shared" si="3"/>
        <v>Sub-base granular Tipo B</v>
      </c>
      <c r="AU12" s="249" t="str">
        <f t="shared" si="4"/>
        <v>Fresado</v>
      </c>
      <c r="AV12" s="249"/>
      <c r="AW12" s="249"/>
      <c r="AX12" s="249"/>
      <c r="AY12" s="249" t="str">
        <f t="shared" si="5"/>
        <v>Sub-base granular  tipo B</v>
      </c>
      <c r="AZ12" s="250" t="str">
        <f t="shared" si="6"/>
        <v>Arena triturada de cantera</v>
      </c>
      <c r="BB12" s="251">
        <v>5</v>
      </c>
      <c r="BC12" s="259" t="s">
        <v>219</v>
      </c>
      <c r="BD12" s="269" t="s">
        <v>220</v>
      </c>
      <c r="BE12" s="259" t="str">
        <f>""</f>
        <v/>
      </c>
      <c r="BF12" s="259"/>
      <c r="BG12" s="259" t="str">
        <f>""</f>
        <v/>
      </c>
      <c r="BH12" s="259" t="str">
        <f>""</f>
        <v/>
      </c>
      <c r="BI12" s="259" t="str">
        <f>""</f>
        <v/>
      </c>
      <c r="BJ12" s="259" t="str">
        <f>""</f>
        <v/>
      </c>
      <c r="BK12" s="259" t="str">
        <f>""</f>
        <v/>
      </c>
      <c r="BL12" s="259" t="str">
        <f>""</f>
        <v/>
      </c>
      <c r="BM12" s="254"/>
    </row>
    <row r="13" spans="1:65" s="274" customFormat="1" ht="15" customHeight="1" x14ac:dyDescent="0.2">
      <c r="A13" s="270"/>
      <c r="B13" s="271"/>
      <c r="C13" s="271"/>
      <c r="D13" s="271"/>
      <c r="E13" s="271"/>
      <c r="F13" s="271"/>
      <c r="G13" s="271"/>
      <c r="H13" s="271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272"/>
      <c r="AA13" s="268"/>
      <c r="AB13" s="273" t="s">
        <v>221</v>
      </c>
      <c r="AC13" s="268"/>
      <c r="AD13" s="349"/>
      <c r="AE13" s="350"/>
      <c r="AF13" s="355"/>
      <c r="AG13" s="239">
        <v>7</v>
      </c>
      <c r="AH13" s="268" t="s">
        <v>222</v>
      </c>
      <c r="AI13" s="248" t="s">
        <v>223</v>
      </c>
      <c r="AJ13" s="249"/>
      <c r="AK13" s="249"/>
      <c r="AL13" s="249" t="str">
        <f t="shared" si="0"/>
        <v>Fresado estabilizado con emulsión y cemento</v>
      </c>
      <c r="AM13" s="249"/>
      <c r="AN13" s="249"/>
      <c r="AO13" s="249" t="s">
        <v>224</v>
      </c>
      <c r="AP13" s="249" t="s">
        <v>225</v>
      </c>
      <c r="AQ13" s="249" t="s">
        <v>226</v>
      </c>
      <c r="AR13" s="249"/>
      <c r="AS13" s="249" t="str">
        <f t="shared" si="2"/>
        <v>Sub-base granular  tipo C</v>
      </c>
      <c r="AT13" s="248" t="str">
        <f t="shared" si="3"/>
        <v>Sub-base granular Tipo C</v>
      </c>
      <c r="AU13" s="249" t="str">
        <f t="shared" si="4"/>
        <v>Fresado estabilizado con emulsión y cemento</v>
      </c>
      <c r="AV13" s="249"/>
      <c r="AW13" s="249"/>
      <c r="AX13" s="249"/>
      <c r="AY13" s="249" t="str">
        <f t="shared" si="5"/>
        <v>Sub-base granular  tipo C</v>
      </c>
      <c r="AZ13" s="250" t="str">
        <f t="shared" si="6"/>
        <v>Arena natural</v>
      </c>
      <c r="BB13" s="251">
        <v>6</v>
      </c>
      <c r="BC13" s="259" t="str">
        <f>""</f>
        <v/>
      </c>
      <c r="BD13" s="259" t="str">
        <f>""</f>
        <v/>
      </c>
      <c r="BE13" s="259" t="s">
        <v>227</v>
      </c>
      <c r="BF13" s="269"/>
      <c r="BG13" s="259" t="str">
        <f>""</f>
        <v/>
      </c>
      <c r="BH13" s="259" t="str">
        <f>""</f>
        <v/>
      </c>
      <c r="BI13" s="259" t="str">
        <f>""</f>
        <v/>
      </c>
      <c r="BJ13" s="259" t="str">
        <f>""</f>
        <v/>
      </c>
      <c r="BK13" s="253" t="s">
        <v>228</v>
      </c>
      <c r="BL13" s="253" t="s">
        <v>228</v>
      </c>
      <c r="BM13" s="254"/>
    </row>
    <row r="14" spans="1:65" s="281" customFormat="1" ht="15" customHeight="1" x14ac:dyDescent="0.2">
      <c r="A14" s="275"/>
      <c r="B14" s="374" t="s">
        <v>229</v>
      </c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276"/>
      <c r="AA14" s="277"/>
      <c r="AB14" s="278" t="s">
        <v>230</v>
      </c>
      <c r="AC14" s="279"/>
      <c r="AD14" s="349" t="s">
        <v>202</v>
      </c>
      <c r="AE14" s="350" t="s">
        <v>203</v>
      </c>
      <c r="AF14" s="355"/>
      <c r="AG14" s="229">
        <v>8</v>
      </c>
      <c r="AH14" s="268" t="s">
        <v>231</v>
      </c>
      <c r="AI14" s="248" t="s">
        <v>232</v>
      </c>
      <c r="AJ14" s="249"/>
      <c r="AK14" s="249"/>
      <c r="AL14" s="249" t="str">
        <f>+AR8</f>
        <v>MR-43</v>
      </c>
      <c r="AM14" s="249"/>
      <c r="AN14" s="249"/>
      <c r="AO14" s="280" t="s">
        <v>233</v>
      </c>
      <c r="AP14" s="249" t="s">
        <v>234</v>
      </c>
      <c r="AQ14" s="249"/>
      <c r="AR14" s="249"/>
      <c r="AS14" s="249" t="str">
        <f t="shared" si="2"/>
        <v>Remanente</v>
      </c>
      <c r="AT14" s="248" t="str">
        <f t="shared" si="3"/>
        <v>Piedra rajón</v>
      </c>
      <c r="AU14" s="249" t="str">
        <f t="shared" si="4"/>
        <v>MR-43</v>
      </c>
      <c r="AV14" s="249"/>
      <c r="AW14" s="249"/>
      <c r="AX14" s="249"/>
      <c r="AY14" s="249" t="str">
        <f t="shared" si="5"/>
        <v>Remanente</v>
      </c>
      <c r="AZ14" s="250" t="str">
        <f t="shared" si="6"/>
        <v>Arena de peña</v>
      </c>
      <c r="BB14" s="251">
        <v>7</v>
      </c>
      <c r="BC14" s="259" t="str">
        <f>""</f>
        <v/>
      </c>
      <c r="BD14" s="269" t="s">
        <v>235</v>
      </c>
      <c r="BE14" s="259" t="str">
        <f>""</f>
        <v/>
      </c>
      <c r="BF14" s="269"/>
      <c r="BG14" s="259" t="str">
        <f>""</f>
        <v/>
      </c>
      <c r="BH14" s="259" t="str">
        <f>""</f>
        <v/>
      </c>
      <c r="BI14" s="259" t="str">
        <f>""</f>
        <v/>
      </c>
      <c r="BJ14" s="259" t="str">
        <f>""</f>
        <v/>
      </c>
      <c r="BK14" s="253" t="s">
        <v>236</v>
      </c>
      <c r="BL14" s="253" t="s">
        <v>236</v>
      </c>
      <c r="BM14" s="254"/>
    </row>
    <row r="15" spans="1:65" s="281" customFormat="1" ht="15" customHeight="1" x14ac:dyDescent="0.2">
      <c r="A15" s="251"/>
      <c r="B15" s="282"/>
      <c r="C15" s="282"/>
      <c r="D15" s="282"/>
      <c r="E15" s="282"/>
      <c r="F15" s="282"/>
      <c r="G15" s="282"/>
      <c r="H15" s="282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4"/>
      <c r="V15" s="284"/>
      <c r="W15" s="284"/>
      <c r="X15" s="284"/>
      <c r="Y15" s="284"/>
      <c r="Z15" s="276"/>
      <c r="AA15" s="285"/>
      <c r="AB15" s="286" t="s">
        <v>237</v>
      </c>
      <c r="AC15" s="285"/>
      <c r="AD15" s="349"/>
      <c r="AE15" s="350"/>
      <c r="AF15" s="355"/>
      <c r="AG15" s="258">
        <v>9</v>
      </c>
      <c r="AH15" s="268" t="s">
        <v>238</v>
      </c>
      <c r="AI15" s="248" t="s">
        <v>218</v>
      </c>
      <c r="AJ15" s="249"/>
      <c r="AK15" s="249"/>
      <c r="AL15" s="249" t="str">
        <f>+AR9</f>
        <v>3000 psi</v>
      </c>
      <c r="AM15" s="249"/>
      <c r="AN15" s="249"/>
      <c r="AO15" s="249" t="s">
        <v>239</v>
      </c>
      <c r="AP15" s="249" t="s">
        <v>240</v>
      </c>
      <c r="AQ15" s="249"/>
      <c r="AR15" s="249"/>
      <c r="AS15" s="249" t="str">
        <f t="shared" si="2"/>
        <v>Fresado</v>
      </c>
      <c r="AT15" s="248" t="str">
        <f t="shared" si="3"/>
        <v>Recebo común</v>
      </c>
      <c r="AU15" s="249" t="str">
        <f t="shared" si="4"/>
        <v>3000 psi</v>
      </c>
      <c r="AV15" s="249"/>
      <c r="AW15" s="249"/>
      <c r="AX15" s="249"/>
      <c r="AY15" s="249" t="str">
        <f t="shared" si="5"/>
        <v>Fresado</v>
      </c>
      <c r="AZ15" s="250" t="str">
        <f t="shared" si="6"/>
        <v>Agregados combinados MD-10</v>
      </c>
      <c r="BB15" s="251">
        <v>8</v>
      </c>
      <c r="BC15" s="259" t="str">
        <f>""</f>
        <v/>
      </c>
      <c r="BD15" s="259" t="str">
        <f>""</f>
        <v/>
      </c>
      <c r="BE15" s="259" t="str">
        <f>""</f>
        <v/>
      </c>
      <c r="BF15" s="280"/>
      <c r="BG15" s="259" t="str">
        <f>""</f>
        <v/>
      </c>
      <c r="BH15" s="259" t="str">
        <f>""</f>
        <v/>
      </c>
      <c r="BI15" s="259" t="str">
        <f>""</f>
        <v/>
      </c>
      <c r="BJ15" s="259" t="str">
        <f>""</f>
        <v/>
      </c>
      <c r="BK15" s="253" t="s">
        <v>219</v>
      </c>
      <c r="BL15" s="253" t="s">
        <v>219</v>
      </c>
      <c r="BM15" s="287"/>
    </row>
    <row r="16" spans="1:65" s="281" customFormat="1" ht="15" customHeight="1" x14ac:dyDescent="0.2">
      <c r="A16" s="251"/>
      <c r="B16" s="360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360"/>
      <c r="D16" s="360"/>
      <c r="E16" s="360"/>
      <c r="F16" s="360"/>
      <c r="G16" s="360"/>
      <c r="H16" s="360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276"/>
      <c r="AA16" s="285"/>
      <c r="AB16" s="285" t="s">
        <v>129</v>
      </c>
      <c r="AC16" s="285"/>
      <c r="AD16" s="349"/>
      <c r="AE16" s="350"/>
      <c r="AF16" s="355"/>
      <c r="AG16" s="239">
        <v>10</v>
      </c>
      <c r="AH16" s="268" t="s">
        <v>152</v>
      </c>
      <c r="AI16" s="248" t="s">
        <v>241</v>
      </c>
      <c r="AJ16" s="249"/>
      <c r="AK16" s="249"/>
      <c r="AL16" s="249" t="str">
        <f>+AR10</f>
        <v>2500 psi</v>
      </c>
      <c r="AM16" s="249"/>
      <c r="AN16" s="249"/>
      <c r="AO16" s="249" t="s">
        <v>242</v>
      </c>
      <c r="AP16" s="249" t="s">
        <v>243</v>
      </c>
      <c r="AQ16" s="249"/>
      <c r="AR16" s="249"/>
      <c r="AS16" s="249" t="str">
        <f t="shared" si="2"/>
        <v>Base estabilizada con emulsión y cemento</v>
      </c>
      <c r="AT16" s="248" t="str">
        <f t="shared" si="3"/>
        <v>Material filtrante de 3"</v>
      </c>
      <c r="AU16" s="249" t="str">
        <f t="shared" si="4"/>
        <v>2500 psi</v>
      </c>
      <c r="AV16" s="249"/>
      <c r="AW16" s="249"/>
      <c r="AX16" s="249"/>
      <c r="AY16" s="249" t="str">
        <f t="shared" si="5"/>
        <v>Base estabilizada con emulsión y cemento</v>
      </c>
      <c r="AZ16" s="250" t="str">
        <f t="shared" si="6"/>
        <v>Agregados combinados MD-12</v>
      </c>
      <c r="BB16" s="288">
        <v>9</v>
      </c>
      <c r="BC16" s="289" t="str">
        <f>""</f>
        <v/>
      </c>
      <c r="BD16" s="289" t="str">
        <f>""</f>
        <v/>
      </c>
      <c r="BE16" s="289" t="str">
        <f>""</f>
        <v/>
      </c>
      <c r="BF16" s="289"/>
      <c r="BG16" s="289" t="str">
        <f>""</f>
        <v/>
      </c>
      <c r="BH16" s="289" t="str">
        <f>""</f>
        <v/>
      </c>
      <c r="BI16" s="289" t="str">
        <f>""</f>
        <v/>
      </c>
      <c r="BJ16" s="289" t="str">
        <f>""</f>
        <v/>
      </c>
      <c r="BK16" s="289" t="str">
        <f>""</f>
        <v/>
      </c>
      <c r="BL16" s="290" t="s">
        <v>220</v>
      </c>
      <c r="BM16" s="291"/>
    </row>
    <row r="17" spans="1:65" s="281" customFormat="1" ht="15" customHeight="1" x14ac:dyDescent="0.2">
      <c r="A17" s="251"/>
      <c r="B17" s="360" t="str">
        <f t="shared" si="7"/>
        <v/>
      </c>
      <c r="C17" s="360"/>
      <c r="D17" s="360"/>
      <c r="E17" s="360"/>
      <c r="F17" s="360"/>
      <c r="G17" s="360"/>
      <c r="H17" s="360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276"/>
      <c r="AA17" s="285"/>
      <c r="AB17" s="285" t="s">
        <v>244</v>
      </c>
      <c r="AC17" s="285"/>
      <c r="AD17" s="351" t="s">
        <v>106</v>
      </c>
      <c r="AE17" s="353" t="s">
        <v>106</v>
      </c>
      <c r="AF17" s="355"/>
      <c r="AG17" s="290">
        <v>11</v>
      </c>
      <c r="AH17" s="290" t="s">
        <v>245</v>
      </c>
      <c r="AI17" s="248" t="s">
        <v>246</v>
      </c>
      <c r="AJ17" s="249"/>
      <c r="AK17" s="249"/>
      <c r="AL17" s="249"/>
      <c r="AM17" s="249"/>
      <c r="AN17" s="249"/>
      <c r="AO17" s="249" t="s">
        <v>247</v>
      </c>
      <c r="AP17" s="249" t="s">
        <v>248</v>
      </c>
      <c r="AQ17" s="249"/>
      <c r="AR17" s="249"/>
      <c r="AS17" s="249" t="str">
        <f t="shared" si="2"/>
        <v xml:space="preserve">70%SBG-A + 30% Fresado </v>
      </c>
      <c r="AT17" s="248" t="str">
        <f t="shared" si="3"/>
        <v>Material filtrante de 1"</v>
      </c>
      <c r="AU17" s="249" t="str">
        <f>+AK11</f>
        <v>Capa 1 MD-12 y Capa 2 MGCR-Tipo 1</v>
      </c>
      <c r="AV17" s="249"/>
      <c r="AW17" s="249"/>
      <c r="AX17" s="249"/>
      <c r="AY17" s="249" t="str">
        <f t="shared" si="5"/>
        <v xml:space="preserve">70%SBG-A + 30% Fresado </v>
      </c>
      <c r="AZ17" s="250" t="str">
        <f t="shared" si="6"/>
        <v>Agregados combinados MGCR Tipo 1</v>
      </c>
      <c r="BK17" s="280"/>
      <c r="BL17" s="280"/>
      <c r="BM17" s="280"/>
    </row>
    <row r="18" spans="1:65" s="281" customFormat="1" ht="15" customHeight="1" x14ac:dyDescent="0.2">
      <c r="A18" s="251"/>
      <c r="B18" s="360" t="str">
        <f t="shared" si="7"/>
        <v/>
      </c>
      <c r="C18" s="360"/>
      <c r="D18" s="360"/>
      <c r="E18" s="360"/>
      <c r="F18" s="360"/>
      <c r="G18" s="360"/>
      <c r="H18" s="36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276"/>
      <c r="AA18" s="285"/>
      <c r="AB18" s="285"/>
      <c r="AC18" s="285"/>
      <c r="AD18" s="349"/>
      <c r="AE18" s="350"/>
      <c r="AF18" s="355"/>
      <c r="AG18" s="292">
        <v>12</v>
      </c>
      <c r="AH18" s="285"/>
      <c r="AI18" s="251"/>
      <c r="AJ18" s="280"/>
      <c r="AK18" s="280"/>
      <c r="AL18" s="280"/>
      <c r="AM18" s="280"/>
      <c r="AN18" s="280"/>
      <c r="AO18" s="280"/>
      <c r="AP18" s="280"/>
      <c r="AQ18" s="280"/>
      <c r="AR18" s="280"/>
      <c r="AS18" s="249" t="str">
        <f>+AP14</f>
        <v>Piedra rajón</v>
      </c>
      <c r="AT18" s="248" t="str">
        <f>+AI14</f>
        <v>Remanente</v>
      </c>
      <c r="AU18" s="249" t="str">
        <f>+AK12</f>
        <v>Capa 1 MGCR Tipo 1 y capa 2 MD-12</v>
      </c>
      <c r="AV18" s="249"/>
      <c r="AW18" s="249"/>
      <c r="AX18" s="249"/>
      <c r="AY18" s="249" t="str">
        <f t="shared" si="5"/>
        <v>Piedra rajón</v>
      </c>
      <c r="AZ18" s="250"/>
    </row>
    <row r="19" spans="1:65" s="281" customFormat="1" ht="15" customHeight="1" x14ac:dyDescent="0.2">
      <c r="A19" s="251"/>
      <c r="B19" s="360" t="str">
        <f t="shared" si="7"/>
        <v/>
      </c>
      <c r="C19" s="360"/>
      <c r="D19" s="360"/>
      <c r="E19" s="360"/>
      <c r="F19" s="360"/>
      <c r="G19" s="360"/>
      <c r="H19" s="360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1"/>
      <c r="Y19" s="361"/>
      <c r="Z19" s="276"/>
      <c r="AA19" s="285"/>
      <c r="AB19" s="285"/>
      <c r="AC19" s="285"/>
      <c r="AD19" s="352"/>
      <c r="AE19" s="354"/>
      <c r="AF19" s="356"/>
      <c r="AG19" s="292">
        <v>13</v>
      </c>
      <c r="AH19" s="285"/>
      <c r="AI19" s="251"/>
      <c r="AJ19" s="280"/>
      <c r="AK19" s="280"/>
      <c r="AL19" s="280"/>
      <c r="AM19" s="280"/>
      <c r="AN19" s="280"/>
      <c r="AO19" s="280"/>
      <c r="AP19" s="280"/>
      <c r="AQ19" s="280"/>
      <c r="AR19" s="280"/>
      <c r="AS19" s="249" t="str">
        <f>+AP15</f>
        <v>Recebo común</v>
      </c>
      <c r="AT19" s="248" t="str">
        <f>+AI15</f>
        <v>Fresado</v>
      </c>
      <c r="AU19" s="249"/>
      <c r="AV19" s="249"/>
      <c r="AW19" s="249"/>
      <c r="AX19" s="249"/>
      <c r="AY19" s="249" t="str">
        <f t="shared" si="5"/>
        <v>Recebo común</v>
      </c>
      <c r="AZ19" s="250"/>
    </row>
    <row r="20" spans="1:65" s="281" customFormat="1" ht="15" customHeight="1" x14ac:dyDescent="0.2">
      <c r="A20" s="251"/>
      <c r="B20" s="360" t="str">
        <f t="shared" si="7"/>
        <v/>
      </c>
      <c r="C20" s="360"/>
      <c r="D20" s="360"/>
      <c r="E20" s="360"/>
      <c r="F20" s="360"/>
      <c r="G20" s="360"/>
      <c r="H20" s="360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276"/>
      <c r="AA20" s="285"/>
      <c r="AB20" s="285"/>
      <c r="AC20" s="285"/>
      <c r="AD20" s="279"/>
      <c r="AE20" s="279"/>
      <c r="AF20" s="279"/>
      <c r="AG20" s="292">
        <v>14</v>
      </c>
      <c r="AH20" s="285"/>
      <c r="AI20" s="251"/>
      <c r="AJ20" s="280"/>
      <c r="AK20" s="280"/>
      <c r="AL20" s="280"/>
      <c r="AM20" s="280"/>
      <c r="AN20" s="280"/>
      <c r="AO20" s="280"/>
      <c r="AP20" s="280"/>
      <c r="AQ20" s="280"/>
      <c r="AR20" s="280"/>
      <c r="AS20" s="249" t="str">
        <f>+AP16</f>
        <v>Material filtrante de 3"</v>
      </c>
      <c r="AT20" s="248" t="str">
        <f>+AI16</f>
        <v>Base estabilizada con emulsión y cemento</v>
      </c>
      <c r="AU20" s="249"/>
      <c r="AV20" s="249"/>
      <c r="AW20" s="249"/>
      <c r="AX20" s="249"/>
      <c r="AY20" s="249" t="str">
        <f t="shared" si="5"/>
        <v>Material filtrante de 3"</v>
      </c>
      <c r="AZ20" s="250"/>
    </row>
    <row r="21" spans="1:65" s="281" customFormat="1" ht="15" customHeight="1" x14ac:dyDescent="0.2">
      <c r="A21" s="251"/>
      <c r="B21" s="360" t="str">
        <f t="shared" si="7"/>
        <v/>
      </c>
      <c r="C21" s="360"/>
      <c r="D21" s="360"/>
      <c r="E21" s="360"/>
      <c r="F21" s="360"/>
      <c r="G21" s="360"/>
      <c r="H21" s="360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276"/>
      <c r="AA21" s="285"/>
      <c r="AB21" s="285"/>
      <c r="AC21" s="285"/>
      <c r="AD21" s="366" t="str">
        <f>+N39</f>
        <v>Aprobó</v>
      </c>
      <c r="AE21" s="367"/>
      <c r="AF21" s="368"/>
      <c r="AG21" s="292">
        <v>15</v>
      </c>
      <c r="AH21" s="285"/>
      <c r="AI21" s="251"/>
      <c r="AJ21" s="280"/>
      <c r="AK21" s="280"/>
      <c r="AL21" s="280"/>
      <c r="AM21" s="280"/>
      <c r="AN21" s="280"/>
      <c r="AO21" s="280"/>
      <c r="AP21" s="280"/>
      <c r="AQ21" s="280"/>
      <c r="AR21" s="280"/>
      <c r="AS21" s="249" t="str">
        <f>+AP17</f>
        <v>Material filtrante de 1"</v>
      </c>
      <c r="AT21" s="248" t="str">
        <f>+AI17</f>
        <v xml:space="preserve">70%SBG-A + 30% Fresado </v>
      </c>
      <c r="AU21" s="249"/>
      <c r="AV21" s="249"/>
      <c r="AW21" s="249"/>
      <c r="AX21" s="249"/>
      <c r="AY21" s="249" t="str">
        <f t="shared" si="5"/>
        <v>Material filtrante de 1"</v>
      </c>
      <c r="AZ21" s="250"/>
    </row>
    <row r="22" spans="1:65" s="281" customFormat="1" ht="15" customHeight="1" x14ac:dyDescent="0.2">
      <c r="A22" s="251"/>
      <c r="B22" s="360" t="str">
        <f t="shared" si="7"/>
        <v/>
      </c>
      <c r="C22" s="360"/>
      <c r="D22" s="360"/>
      <c r="E22" s="360"/>
      <c r="F22" s="360"/>
      <c r="G22" s="360"/>
      <c r="H22" s="360"/>
      <c r="I22" s="364"/>
      <c r="J22" s="364"/>
      <c r="K22" s="293" t="str">
        <f>IF(I22="","",IF(AA7="Apiques","",$AA$5))</f>
        <v/>
      </c>
      <c r="L22" s="294"/>
      <c r="M22" s="294"/>
      <c r="N22" s="365"/>
      <c r="O22" s="365"/>
      <c r="P22" s="293" t="str">
        <f>IF(N22="","",$AA$5)</f>
        <v/>
      </c>
      <c r="Q22" s="294"/>
      <c r="R22" s="294"/>
      <c r="S22" s="294"/>
      <c r="T22" s="294"/>
      <c r="U22" s="294"/>
      <c r="V22" s="294"/>
      <c r="W22" s="294"/>
      <c r="X22" s="294"/>
      <c r="Y22" s="294"/>
      <c r="Z22" s="276"/>
      <c r="AA22" s="285"/>
      <c r="AB22" s="285"/>
      <c r="AC22" s="285"/>
      <c r="AD22" s="236" t="s">
        <v>154</v>
      </c>
      <c r="AE22" s="237" t="s">
        <v>155</v>
      </c>
      <c r="AF22" s="238" t="s">
        <v>156</v>
      </c>
      <c r="AG22" s="292">
        <v>16</v>
      </c>
      <c r="AH22" s="285"/>
      <c r="AI22" s="251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 t="str">
        <f>+AO8</f>
        <v>Grava 1"</v>
      </c>
      <c r="AT22" s="251"/>
      <c r="AU22" s="280"/>
      <c r="AV22" s="280"/>
      <c r="AW22" s="280"/>
      <c r="AX22" s="280"/>
      <c r="AY22" s="249" t="str">
        <f t="shared" si="5"/>
        <v>Grava 1"</v>
      </c>
      <c r="AZ22" s="250"/>
    </row>
    <row r="23" spans="1:65" s="281" customFormat="1" ht="15" customHeight="1" x14ac:dyDescent="0.2">
      <c r="A23" s="251"/>
      <c r="B23" s="360" t="str">
        <f t="shared" si="7"/>
        <v/>
      </c>
      <c r="C23" s="360"/>
      <c r="D23" s="360"/>
      <c r="E23" s="360"/>
      <c r="F23" s="360"/>
      <c r="G23" s="360"/>
      <c r="H23" s="360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276"/>
      <c r="AA23" s="285"/>
      <c r="AB23" s="285"/>
      <c r="AC23" s="285"/>
      <c r="AD23" s="349" t="s">
        <v>249</v>
      </c>
      <c r="AE23" s="350" t="s">
        <v>250</v>
      </c>
      <c r="AF23" s="355"/>
      <c r="AG23" s="285"/>
      <c r="AH23" s="285"/>
      <c r="AI23" s="251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 t="str">
        <f t="shared" ref="AS23:AS31" si="8">+AO9</f>
        <v>Grava ¾"</v>
      </c>
      <c r="AT23" s="251"/>
      <c r="AU23" s="280"/>
      <c r="AV23" s="280"/>
      <c r="AW23" s="280"/>
      <c r="AX23" s="280"/>
      <c r="AY23" s="249" t="str">
        <f t="shared" si="5"/>
        <v>Grava ¾"</v>
      </c>
      <c r="AZ23" s="250"/>
    </row>
    <row r="24" spans="1:65" s="281" customFormat="1" ht="15" customHeight="1" x14ac:dyDescent="0.2">
      <c r="A24" s="251"/>
      <c r="B24" s="360" t="str">
        <f t="shared" si="7"/>
        <v/>
      </c>
      <c r="C24" s="360"/>
      <c r="D24" s="360"/>
      <c r="E24" s="360"/>
      <c r="F24" s="360"/>
      <c r="G24" s="360"/>
      <c r="H24" s="360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276"/>
      <c r="AA24" s="285"/>
      <c r="AB24" s="285"/>
      <c r="AC24" s="285"/>
      <c r="AD24" s="349"/>
      <c r="AE24" s="350"/>
      <c r="AF24" s="355"/>
      <c r="AG24" s="285"/>
      <c r="AH24" s="285"/>
      <c r="AI24" s="251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 t="str">
        <f t="shared" si="8"/>
        <v>Grava ½"</v>
      </c>
      <c r="AT24" s="251"/>
      <c r="AU24" s="280"/>
      <c r="AV24" s="280"/>
      <c r="AW24" s="280"/>
      <c r="AX24" s="280"/>
      <c r="AY24" s="249" t="str">
        <f t="shared" si="5"/>
        <v>Grava ½"</v>
      </c>
      <c r="AZ24" s="250"/>
    </row>
    <row r="25" spans="1:65" s="281" customFormat="1" ht="15" customHeight="1" x14ac:dyDescent="0.2">
      <c r="A25" s="251"/>
      <c r="B25" s="282" t="s">
        <v>253</v>
      </c>
      <c r="C25" s="282"/>
      <c r="D25" s="282"/>
      <c r="E25" s="282"/>
      <c r="F25" s="282"/>
      <c r="G25" s="282"/>
      <c r="H25" s="282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256"/>
      <c r="AA25" s="258"/>
      <c r="AB25" s="258"/>
      <c r="AC25" s="258"/>
      <c r="AD25" s="349"/>
      <c r="AE25" s="350"/>
      <c r="AF25" s="355"/>
      <c r="AG25" s="258"/>
      <c r="AI25" s="251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 t="str">
        <f t="shared" si="8"/>
        <v>Arena triturada de rio</v>
      </c>
      <c r="AT25" s="251"/>
      <c r="AU25" s="280"/>
      <c r="AV25" s="280"/>
      <c r="AW25" s="280"/>
      <c r="AX25" s="280"/>
      <c r="AY25" s="249" t="str">
        <f t="shared" si="5"/>
        <v>Arena triturada de rio</v>
      </c>
      <c r="AZ25" s="250"/>
    </row>
    <row r="26" spans="1:65" s="281" customFormat="1" ht="15" customHeight="1" x14ac:dyDescent="0.2">
      <c r="A26" s="251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29"/>
      <c r="U26" s="229"/>
      <c r="V26" s="229"/>
      <c r="W26" s="229"/>
      <c r="X26" s="229"/>
      <c r="Y26" s="229"/>
      <c r="Z26" s="256"/>
      <c r="AA26" s="258"/>
      <c r="AB26" s="258"/>
      <c r="AC26" s="258"/>
      <c r="AD26" s="349" t="s">
        <v>251</v>
      </c>
      <c r="AE26" s="350" t="s">
        <v>252</v>
      </c>
      <c r="AF26" s="355"/>
      <c r="AG26" s="258"/>
      <c r="AI26" s="251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 t="str">
        <f t="shared" si="8"/>
        <v>Arena triturada de cantera</v>
      </c>
      <c r="AT26" s="251"/>
      <c r="AU26" s="280"/>
      <c r="AV26" s="280"/>
      <c r="AW26" s="280"/>
      <c r="AX26" s="280"/>
      <c r="AY26" s="249" t="str">
        <f t="shared" si="5"/>
        <v>Arena triturada de cantera</v>
      </c>
      <c r="AZ26" s="250"/>
    </row>
    <row r="27" spans="1:65" s="281" customFormat="1" ht="15" customHeight="1" x14ac:dyDescent="0.2">
      <c r="A27" s="251"/>
      <c r="B27" s="282" t="s">
        <v>254</v>
      </c>
      <c r="C27" s="282"/>
      <c r="D27" s="282"/>
      <c r="E27" s="282"/>
      <c r="F27" s="282"/>
      <c r="G27" s="282"/>
      <c r="H27" s="28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256"/>
      <c r="AA27" s="258"/>
      <c r="AB27" s="258"/>
      <c r="AC27" s="258"/>
      <c r="AD27" s="349"/>
      <c r="AE27" s="350"/>
      <c r="AF27" s="355"/>
      <c r="AG27" s="258"/>
      <c r="AI27" s="251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 t="str">
        <f t="shared" si="8"/>
        <v>Arena natural</v>
      </c>
      <c r="AT27" s="251"/>
      <c r="AU27" s="280"/>
      <c r="AV27" s="280"/>
      <c r="AW27" s="280"/>
      <c r="AX27" s="280"/>
      <c r="AY27" s="249" t="str">
        <f t="shared" si="5"/>
        <v>Arena natural</v>
      </c>
      <c r="AZ27" s="250"/>
    </row>
    <row r="28" spans="1:65" s="281" customFormat="1" ht="15" customHeight="1" x14ac:dyDescent="0.2">
      <c r="A28" s="251"/>
      <c r="B28" s="282" t="s">
        <v>255</v>
      </c>
      <c r="C28" s="282"/>
      <c r="D28" s="282"/>
      <c r="E28" s="282"/>
      <c r="F28" s="282"/>
      <c r="G28" s="282"/>
      <c r="H28" s="28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256"/>
      <c r="AA28" s="258"/>
      <c r="AB28" s="258"/>
      <c r="AC28" s="258"/>
      <c r="AD28" s="349"/>
      <c r="AE28" s="350"/>
      <c r="AF28" s="355"/>
      <c r="AG28" s="258"/>
      <c r="AI28" s="251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 t="str">
        <f t="shared" si="8"/>
        <v>Arena de peña</v>
      </c>
      <c r="AT28" s="251"/>
      <c r="AU28" s="280"/>
      <c r="AV28" s="280"/>
      <c r="AW28" s="280"/>
      <c r="AX28" s="280"/>
      <c r="AY28" s="249" t="str">
        <f t="shared" si="5"/>
        <v>Arena de peña</v>
      </c>
      <c r="AZ28" s="250"/>
    </row>
    <row r="29" spans="1:65" s="281" customFormat="1" ht="15" customHeight="1" x14ac:dyDescent="0.2">
      <c r="A29" s="251"/>
      <c r="B29" s="282" t="s">
        <v>256</v>
      </c>
      <c r="C29" s="282"/>
      <c r="D29" s="282"/>
      <c r="E29" s="282"/>
      <c r="F29" s="282"/>
      <c r="G29" s="282"/>
      <c r="H29" s="282"/>
      <c r="I29" s="348">
        <f>+IF(AB10="","",AB10)</f>
        <v>2</v>
      </c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256"/>
      <c r="AA29" s="258"/>
      <c r="AB29" s="258"/>
      <c r="AC29" s="258"/>
      <c r="AD29" s="351" t="s">
        <v>106</v>
      </c>
      <c r="AE29" s="353" t="s">
        <v>106</v>
      </c>
      <c r="AF29" s="355"/>
      <c r="AG29" s="258"/>
      <c r="AI29" s="251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 t="str">
        <f t="shared" si="8"/>
        <v>Agregados combinados MD-10</v>
      </c>
      <c r="AT29" s="251"/>
      <c r="AU29" s="280"/>
      <c r="AV29" s="280"/>
      <c r="AW29" s="280"/>
      <c r="AX29" s="280"/>
      <c r="AY29" s="249" t="str">
        <f t="shared" si="5"/>
        <v>Agregados combinados MD-10</v>
      </c>
      <c r="AZ29" s="250"/>
    </row>
    <row r="30" spans="1:65" s="281" customFormat="1" ht="15" customHeight="1" x14ac:dyDescent="0.2">
      <c r="A30" s="251"/>
      <c r="B30" s="282"/>
      <c r="C30" s="282"/>
      <c r="D30" s="282"/>
      <c r="E30" s="282"/>
      <c r="F30" s="282"/>
      <c r="G30" s="282"/>
      <c r="H30" s="282"/>
      <c r="I30" s="295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96"/>
      <c r="AA30" s="258"/>
      <c r="AB30" s="258"/>
      <c r="AC30" s="258"/>
      <c r="AD30" s="349"/>
      <c r="AE30" s="350"/>
      <c r="AF30" s="355"/>
      <c r="AG30" s="258"/>
      <c r="AH30" s="258"/>
      <c r="AI30" s="251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 t="str">
        <f t="shared" si="8"/>
        <v>Agregados combinados MD-12</v>
      </c>
      <c r="AT30" s="251"/>
      <c r="AU30" s="280"/>
      <c r="AV30" s="280"/>
      <c r="AW30" s="280"/>
      <c r="AX30" s="280"/>
      <c r="AY30" s="249" t="str">
        <f t="shared" si="5"/>
        <v>Agregados combinados MD-12</v>
      </c>
      <c r="AZ30" s="250"/>
    </row>
    <row r="31" spans="1:65" s="281" customFormat="1" ht="15" customHeight="1" x14ac:dyDescent="0.25">
      <c r="A31" s="297"/>
      <c r="B31" s="298" t="s">
        <v>257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7"/>
      <c r="AA31" s="280"/>
      <c r="AB31" s="280"/>
      <c r="AC31" s="280"/>
      <c r="AD31" s="352"/>
      <c r="AE31" s="354"/>
      <c r="AF31" s="356"/>
      <c r="AG31" s="280"/>
      <c r="AH31" s="280"/>
      <c r="AI31" s="251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 t="str">
        <f t="shared" si="8"/>
        <v>Agregados combinados MGCR Tipo 1</v>
      </c>
      <c r="AT31" s="251"/>
      <c r="AU31" s="280"/>
      <c r="AV31" s="280"/>
      <c r="AW31" s="280"/>
      <c r="AX31" s="280"/>
      <c r="AY31" s="249" t="str">
        <f t="shared" si="5"/>
        <v>Agregados combinados MGCR Tipo 1</v>
      </c>
      <c r="AZ31" s="250"/>
    </row>
    <row r="32" spans="1:65" s="281" customFormat="1" ht="15" customHeight="1" x14ac:dyDescent="0.25">
      <c r="A32" s="301"/>
      <c r="B32" s="345" t="s">
        <v>258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02"/>
      <c r="AA32" s="280"/>
      <c r="AB32" s="280"/>
      <c r="AC32" s="280"/>
      <c r="AD32" s="285"/>
      <c r="AE32" s="285"/>
      <c r="AF32" s="285"/>
      <c r="AG32" s="280"/>
      <c r="AH32" s="280"/>
      <c r="AI32" s="251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 t="str">
        <f>+AJ8</f>
        <v>Ver perfil estratigráfico del suelo INV E-101 y 102-13</v>
      </c>
      <c r="AT32" s="251"/>
      <c r="AU32" s="280"/>
      <c r="AV32" s="280"/>
      <c r="AW32" s="280"/>
      <c r="AX32" s="280"/>
      <c r="AY32" s="249" t="str">
        <f t="shared" si="5"/>
        <v>Ver perfil estratigráfico del suelo INV E-101 y 102-13</v>
      </c>
      <c r="AZ32" s="250"/>
    </row>
    <row r="33" spans="1:52" s="281" customFormat="1" ht="15" customHeight="1" x14ac:dyDescent="0.2">
      <c r="A33" s="301"/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02"/>
      <c r="AA33" s="303"/>
      <c r="AB33" s="303"/>
      <c r="AC33" s="303"/>
      <c r="AD33" s="346" t="str">
        <f>+AD6</f>
        <v>Revisó</v>
      </c>
      <c r="AE33" s="347"/>
      <c r="AF33" s="344"/>
      <c r="AG33" s="303"/>
      <c r="AH33" s="303"/>
      <c r="AI33" s="251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 t="str">
        <f>+AK11</f>
        <v>Capa 1 MD-12 y Capa 2 MGCR-Tipo 1</v>
      </c>
      <c r="AT33" s="251"/>
      <c r="AU33" s="280"/>
      <c r="AV33" s="280"/>
      <c r="AW33" s="280"/>
      <c r="AX33" s="280"/>
      <c r="AY33" s="249" t="str">
        <f t="shared" si="5"/>
        <v>Capa 1 MD-12 y Capa 2 MGCR-Tipo 1</v>
      </c>
      <c r="AZ33" s="250"/>
    </row>
    <row r="34" spans="1:52" s="281" customFormat="1" ht="15" customHeight="1" x14ac:dyDescent="0.2">
      <c r="A34" s="301"/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02"/>
      <c r="AA34" s="303"/>
      <c r="AB34" s="303"/>
      <c r="AC34" s="303"/>
      <c r="AD34" s="299" t="s">
        <v>154</v>
      </c>
      <c r="AE34" s="300" t="s">
        <v>155</v>
      </c>
      <c r="AF34" s="344"/>
      <c r="AG34" s="303"/>
      <c r="AH34" s="303"/>
      <c r="AI34" s="251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 t="str">
        <f>+AK12</f>
        <v>Capa 1 MGCR Tipo 1 y capa 2 MD-12</v>
      </c>
      <c r="AT34" s="251"/>
      <c r="AU34" s="280"/>
      <c r="AV34" s="280"/>
      <c r="AW34" s="280"/>
      <c r="AX34" s="280"/>
      <c r="AY34" s="249" t="str">
        <f t="shared" si="5"/>
        <v>Capa 1 MGCR Tipo 1 y capa 2 MD-12</v>
      </c>
      <c r="AZ34" s="250"/>
    </row>
    <row r="35" spans="1:52" s="281" customFormat="1" ht="15" customHeight="1" x14ac:dyDescent="0.25">
      <c r="A35" s="301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02"/>
      <c r="AA35" s="303"/>
      <c r="AB35" s="303"/>
      <c r="AC35" s="303"/>
      <c r="AD35" s="275" t="s">
        <v>159</v>
      </c>
      <c r="AE35" s="296" t="s">
        <v>160</v>
      </c>
      <c r="AF35" s="344"/>
      <c r="AG35" s="303"/>
      <c r="AH35" s="303"/>
      <c r="AI35" s="251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 t="str">
        <f>+AL8</f>
        <v>MD-10</v>
      </c>
      <c r="AT35" s="251"/>
      <c r="AU35" s="280"/>
      <c r="AV35" s="280"/>
      <c r="AW35" s="280"/>
      <c r="AX35" s="280"/>
      <c r="AY35" s="249" t="str">
        <f t="shared" si="5"/>
        <v>MD-10</v>
      </c>
      <c r="AZ35" s="250"/>
    </row>
    <row r="36" spans="1:52" s="281" customFormat="1" ht="15" customHeight="1" x14ac:dyDescent="0.25">
      <c r="A36" s="301"/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02"/>
      <c r="AA36" s="303"/>
      <c r="AB36" s="303"/>
      <c r="AC36" s="303"/>
      <c r="AD36" s="275" t="str">
        <f>+AD11</f>
        <v>Karen Flórez Barón</v>
      </c>
      <c r="AE36" s="296" t="str">
        <f>+AE11</f>
        <v>Auxiliar de Acreditación</v>
      </c>
      <c r="AF36" s="344"/>
      <c r="AG36" s="303"/>
      <c r="AH36" s="303"/>
      <c r="AI36" s="251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 t="str">
        <f t="shared" ref="AS36:AS43" si="9">+AL9</f>
        <v>MD-12</v>
      </c>
      <c r="AT36" s="251"/>
      <c r="AU36" s="280"/>
      <c r="AV36" s="280"/>
      <c r="AW36" s="280"/>
      <c r="AX36" s="280"/>
      <c r="AY36" s="249" t="str">
        <f t="shared" si="5"/>
        <v>MD-12</v>
      </c>
      <c r="AZ36" s="250"/>
    </row>
    <row r="37" spans="1:52" s="281" customFormat="1" ht="15" customHeight="1" x14ac:dyDescent="0.25">
      <c r="A37" s="301"/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02"/>
      <c r="AA37" s="303"/>
      <c r="AB37" s="303"/>
      <c r="AC37" s="303"/>
      <c r="AD37" s="275" t="s">
        <v>202</v>
      </c>
      <c r="AE37" s="296" t="s">
        <v>203</v>
      </c>
      <c r="AF37" s="344"/>
      <c r="AG37" s="303"/>
      <c r="AH37" s="303"/>
      <c r="AI37" s="251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 t="str">
        <f t="shared" si="9"/>
        <v>MGCR Tipo 1</v>
      </c>
      <c r="AT37" s="251"/>
      <c r="AU37" s="280"/>
      <c r="AV37" s="280"/>
      <c r="AW37" s="280"/>
      <c r="AX37" s="280"/>
      <c r="AY37" s="249" t="str">
        <f t="shared" si="5"/>
        <v>MGCR Tipo 1</v>
      </c>
      <c r="AZ37" s="250"/>
    </row>
    <row r="38" spans="1:52" s="281" customFormat="1" ht="15" customHeight="1" x14ac:dyDescent="0.25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8"/>
      <c r="AA38" s="303"/>
      <c r="AB38" s="303"/>
      <c r="AC38" s="303"/>
      <c r="AD38" s="304" t="s">
        <v>106</v>
      </c>
      <c r="AE38" s="305" t="s">
        <v>106</v>
      </c>
      <c r="AF38" s="344"/>
      <c r="AG38" s="303"/>
      <c r="AH38" s="303"/>
      <c r="AI38" s="251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 t="str">
        <f t="shared" si="9"/>
        <v>Pavimento asfaltico reciclado MBR</v>
      </c>
      <c r="AT38" s="251"/>
      <c r="AU38" s="280"/>
      <c r="AV38" s="280"/>
      <c r="AW38" s="280"/>
      <c r="AX38" s="280"/>
      <c r="AY38" s="249" t="str">
        <f t="shared" si="5"/>
        <v>Pavimento asfaltico reciclado MBR</v>
      </c>
      <c r="AZ38" s="250"/>
    </row>
    <row r="39" spans="1:52" s="281" customFormat="1" ht="15" customHeight="1" x14ac:dyDescent="0.2">
      <c r="A39" s="357" t="s">
        <v>259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 t="s">
        <v>74</v>
      </c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9"/>
      <c r="AA39" s="309"/>
      <c r="AB39" s="309"/>
      <c r="AC39" s="309"/>
      <c r="AD39" s="346" t="str">
        <f>+AD21</f>
        <v>Aprobó</v>
      </c>
      <c r="AE39" s="347"/>
      <c r="AF39" s="344"/>
      <c r="AG39" s="309"/>
      <c r="AH39" s="309"/>
      <c r="AI39" s="251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 t="str">
        <f t="shared" si="9"/>
        <v>Fresado</v>
      </c>
      <c r="AT39" s="251"/>
      <c r="AU39" s="280"/>
      <c r="AV39" s="280"/>
      <c r="AW39" s="280"/>
      <c r="AX39" s="280"/>
      <c r="AY39" s="249" t="str">
        <f t="shared" si="5"/>
        <v>Fresado</v>
      </c>
      <c r="AZ39" s="250"/>
    </row>
    <row r="40" spans="1:52" s="281" customFormat="1" ht="15" customHeight="1" x14ac:dyDescent="0.25">
      <c r="A40" s="310"/>
      <c r="B40" s="311"/>
      <c r="C40" s="336"/>
      <c r="D40" s="336"/>
      <c r="E40" s="336"/>
      <c r="F40" s="336"/>
      <c r="G40" s="336"/>
      <c r="H40" s="336"/>
      <c r="I40" s="336"/>
      <c r="J40" s="336"/>
      <c r="K40" s="336"/>
      <c r="L40" s="311"/>
      <c r="M40" s="311"/>
      <c r="N40" s="280"/>
      <c r="O40" s="280"/>
      <c r="P40" s="336"/>
      <c r="Q40" s="336"/>
      <c r="R40" s="336"/>
      <c r="S40" s="336"/>
      <c r="T40" s="336"/>
      <c r="U40" s="336"/>
      <c r="V40" s="336"/>
      <c r="W40" s="336"/>
      <c r="X40" s="336"/>
      <c r="Y40" s="280"/>
      <c r="Z40" s="287"/>
      <c r="AA40" s="280"/>
      <c r="AB40" s="312"/>
      <c r="AC40" s="312"/>
      <c r="AD40" s="275" t="str">
        <f>+AD23</f>
        <v>Cindy Nathaly Sastoque G</v>
      </c>
      <c r="AE40" s="296" t="str">
        <f>+AE23</f>
        <v>Coordinador Técnico</v>
      </c>
      <c r="AF40" s="344"/>
      <c r="AG40" s="312"/>
      <c r="AH40" s="312"/>
      <c r="AI40" s="251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 t="str">
        <f t="shared" si="9"/>
        <v>Fresado estabilizado con emulsión y cemento</v>
      </c>
      <c r="AT40" s="251"/>
      <c r="AU40" s="280"/>
      <c r="AV40" s="280"/>
      <c r="AW40" s="280"/>
      <c r="AX40" s="280"/>
      <c r="AY40" s="249" t="str">
        <f t="shared" si="5"/>
        <v>Fresado estabilizado con emulsión y cemento</v>
      </c>
      <c r="AZ40" s="250"/>
    </row>
    <row r="41" spans="1:52" s="313" customFormat="1" ht="15" customHeight="1" x14ac:dyDescent="0.2">
      <c r="A41" s="310"/>
      <c r="B41" s="311"/>
      <c r="C41" s="336"/>
      <c r="D41" s="336"/>
      <c r="E41" s="336"/>
      <c r="F41" s="336"/>
      <c r="G41" s="336"/>
      <c r="H41" s="336"/>
      <c r="I41" s="336"/>
      <c r="J41" s="336"/>
      <c r="K41" s="336"/>
      <c r="L41" s="311"/>
      <c r="M41" s="311"/>
      <c r="N41" s="280"/>
      <c r="O41" s="280"/>
      <c r="P41" s="336"/>
      <c r="Q41" s="336"/>
      <c r="R41" s="336"/>
      <c r="S41" s="336"/>
      <c r="T41" s="336"/>
      <c r="U41" s="336"/>
      <c r="V41" s="336"/>
      <c r="W41" s="336"/>
      <c r="X41" s="336"/>
      <c r="Y41" s="280"/>
      <c r="Z41" s="287"/>
      <c r="AA41" s="280"/>
      <c r="AB41" s="312"/>
      <c r="AC41" s="312"/>
      <c r="AD41" s="275" t="s">
        <v>251</v>
      </c>
      <c r="AE41" s="296" t="str">
        <f>+AE26</f>
        <v>Líder Operativo</v>
      </c>
      <c r="AF41" s="280"/>
      <c r="AG41" s="312"/>
      <c r="AH41" s="312"/>
      <c r="AI41" s="270"/>
      <c r="AJ41" s="268"/>
      <c r="AK41" s="268"/>
      <c r="AL41" s="268"/>
      <c r="AM41" s="268"/>
      <c r="AN41" s="268"/>
      <c r="AO41" s="268"/>
      <c r="AP41" s="268"/>
      <c r="AQ41" s="268"/>
      <c r="AR41" s="268"/>
      <c r="AS41" s="280" t="str">
        <f t="shared" si="9"/>
        <v>MR-43</v>
      </c>
      <c r="AT41" s="251"/>
      <c r="AU41" s="280"/>
      <c r="AV41" s="280"/>
      <c r="AW41" s="280"/>
      <c r="AX41" s="280"/>
      <c r="AY41" s="249" t="str">
        <f t="shared" si="5"/>
        <v>MR-43</v>
      </c>
      <c r="AZ41" s="250"/>
    </row>
    <row r="42" spans="1:52" s="313" customFormat="1" ht="15" customHeight="1" x14ac:dyDescent="0.2">
      <c r="A42" s="310"/>
      <c r="B42" s="311"/>
      <c r="C42" s="337"/>
      <c r="D42" s="337"/>
      <c r="E42" s="337"/>
      <c r="F42" s="337"/>
      <c r="G42" s="337"/>
      <c r="H42" s="337"/>
      <c r="I42" s="337"/>
      <c r="J42" s="337"/>
      <c r="K42" s="337"/>
      <c r="L42" s="311"/>
      <c r="M42" s="311"/>
      <c r="N42" s="311"/>
      <c r="O42" s="311"/>
      <c r="P42" s="337"/>
      <c r="Q42" s="337"/>
      <c r="R42" s="337"/>
      <c r="S42" s="337"/>
      <c r="T42" s="337"/>
      <c r="U42" s="337"/>
      <c r="V42" s="337"/>
      <c r="W42" s="337"/>
      <c r="X42" s="337"/>
      <c r="Y42" s="311"/>
      <c r="Z42" s="314"/>
      <c r="AA42" s="311"/>
      <c r="AB42" s="311"/>
      <c r="AC42" s="311"/>
      <c r="AD42" s="304" t="s">
        <v>106</v>
      </c>
      <c r="AE42" s="305" t="s">
        <v>106</v>
      </c>
      <c r="AF42" s="303"/>
      <c r="AG42" s="311"/>
      <c r="AH42" s="311"/>
      <c r="AI42" s="270"/>
      <c r="AJ42" s="268"/>
      <c r="AK42" s="268"/>
      <c r="AL42" s="268"/>
      <c r="AM42" s="268"/>
      <c r="AN42" s="268"/>
      <c r="AO42" s="268"/>
      <c r="AP42" s="268"/>
      <c r="AQ42" s="268"/>
      <c r="AR42" s="268"/>
      <c r="AS42" s="280" t="str">
        <f t="shared" si="9"/>
        <v>3000 psi</v>
      </c>
      <c r="AT42" s="251"/>
      <c r="AU42" s="280"/>
      <c r="AV42" s="280"/>
      <c r="AW42" s="280"/>
      <c r="AX42" s="280"/>
      <c r="AY42" s="249" t="str">
        <f t="shared" si="5"/>
        <v>3000 psi</v>
      </c>
      <c r="AZ42" s="250"/>
    </row>
    <row r="43" spans="1:52" s="313" customFormat="1" ht="15" customHeight="1" x14ac:dyDescent="0.2">
      <c r="A43" s="338" t="s">
        <v>106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 t="s">
        <v>106</v>
      </c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40"/>
      <c r="AA43" s="315"/>
      <c r="AB43" s="316"/>
      <c r="AC43" s="316"/>
      <c r="AD43" s="303"/>
      <c r="AE43" s="303"/>
      <c r="AF43" s="303"/>
      <c r="AG43" s="316"/>
      <c r="AH43" s="316"/>
      <c r="AI43" s="270"/>
      <c r="AJ43" s="268"/>
      <c r="AK43" s="268"/>
      <c r="AL43" s="268"/>
      <c r="AM43" s="268"/>
      <c r="AN43" s="268"/>
      <c r="AO43" s="268"/>
      <c r="AP43" s="268"/>
      <c r="AQ43" s="268"/>
      <c r="AR43" s="268"/>
      <c r="AS43" s="280" t="str">
        <f t="shared" si="9"/>
        <v>2500 psi</v>
      </c>
      <c r="AT43" s="251"/>
      <c r="AU43" s="280"/>
      <c r="AV43" s="280"/>
      <c r="AW43" s="280"/>
      <c r="AX43" s="280"/>
      <c r="AY43" s="249" t="str">
        <f t="shared" si="5"/>
        <v>2500 psi</v>
      </c>
      <c r="AZ43" s="250"/>
    </row>
    <row r="44" spans="1:52" s="313" customFormat="1" ht="15" customHeight="1" x14ac:dyDescent="0.2">
      <c r="A44" s="341" t="str">
        <f>IF(A43="","",VLOOKUP(A43,AD35:AE38,2,0))</f>
        <v>--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 t="str">
        <f>IF(N43="","",VLOOKUP(N43,AD40:AE42,2,0))</f>
        <v>--</v>
      </c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3"/>
      <c r="AA44" s="317"/>
      <c r="AB44" s="318"/>
      <c r="AC44" s="318"/>
      <c r="AD44" s="303"/>
      <c r="AE44" s="303"/>
      <c r="AF44" s="303"/>
      <c r="AG44" s="318"/>
      <c r="AH44" s="318"/>
      <c r="AI44" s="270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 t="str">
        <f>+AM8</f>
        <v>Cemento asfaltico CA-14</v>
      </c>
      <c r="AT44" s="270"/>
      <c r="AU44" s="268"/>
      <c r="AV44" s="268"/>
      <c r="AW44" s="268"/>
      <c r="AX44" s="268"/>
      <c r="AY44" s="249" t="str">
        <f t="shared" si="5"/>
        <v>Cemento asfaltico CA-14</v>
      </c>
      <c r="AZ44" s="250"/>
    </row>
    <row r="45" spans="1:52" s="324" customFormat="1" ht="15" customHeight="1" thickBot="1" x14ac:dyDescent="0.25">
      <c r="A45" s="319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1"/>
      <c r="AA45" s="317"/>
      <c r="AB45" s="317"/>
      <c r="AC45" s="317"/>
      <c r="AD45" s="303"/>
      <c r="AE45" s="303"/>
      <c r="AF45" s="303"/>
      <c r="AG45" s="317"/>
      <c r="AH45" s="317"/>
      <c r="AI45" s="322"/>
      <c r="AJ45" s="323"/>
      <c r="AK45" s="323"/>
      <c r="AL45" s="323"/>
      <c r="AM45" s="323"/>
      <c r="AN45" s="323"/>
      <c r="AO45" s="323"/>
      <c r="AP45" s="323"/>
      <c r="AQ45" s="323"/>
      <c r="AR45" s="323"/>
      <c r="AS45" s="268" t="str">
        <f>+AM9</f>
        <v>Cemento asfaltico modificado con GCR</v>
      </c>
      <c r="AT45" s="270"/>
      <c r="AU45" s="268"/>
      <c r="AV45" s="268"/>
      <c r="AW45" s="268"/>
      <c r="AX45" s="268"/>
      <c r="AY45" s="249" t="str">
        <f t="shared" si="5"/>
        <v>Cemento asfaltico modificado con GCR</v>
      </c>
      <c r="AZ45" s="250"/>
    </row>
    <row r="46" spans="1:52" s="324" customFormat="1" ht="15" customHeight="1" thickTop="1" x14ac:dyDescent="0.2">
      <c r="A46" s="334" t="s">
        <v>260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25"/>
      <c r="AB46" s="325"/>
      <c r="AC46" s="325"/>
      <c r="AD46" s="303"/>
      <c r="AE46" s="303"/>
      <c r="AF46" s="303"/>
      <c r="AG46" s="325"/>
      <c r="AH46" s="325"/>
      <c r="AI46" s="322"/>
      <c r="AJ46" s="323"/>
      <c r="AK46" s="323"/>
      <c r="AL46" s="323"/>
      <c r="AM46" s="323"/>
      <c r="AN46" s="323"/>
      <c r="AO46" s="323"/>
      <c r="AP46" s="323"/>
      <c r="AQ46" s="323"/>
      <c r="AR46" s="323"/>
      <c r="AS46" s="268" t="str">
        <f>+AM10</f>
        <v>Asfalto modificado para sello de fisuras</v>
      </c>
      <c r="AT46" s="270"/>
      <c r="AU46" s="268"/>
      <c r="AV46" s="268"/>
      <c r="AW46" s="268"/>
      <c r="AX46" s="268"/>
      <c r="AY46" s="249" t="str">
        <f t="shared" si="5"/>
        <v>Asfalto modificado para sello de fisuras</v>
      </c>
      <c r="AZ46" s="250"/>
    </row>
    <row r="47" spans="1:52" s="313" customFormat="1" ht="15" customHeight="1" x14ac:dyDescent="0.2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25"/>
      <c r="AB47" s="325"/>
      <c r="AC47" s="325"/>
      <c r="AD47" s="303"/>
      <c r="AE47" s="303"/>
      <c r="AF47" s="303"/>
      <c r="AG47" s="325"/>
      <c r="AH47" s="325"/>
      <c r="AI47" s="270"/>
      <c r="AJ47" s="268"/>
      <c r="AK47" s="268"/>
      <c r="AL47" s="268"/>
      <c r="AM47" s="268"/>
      <c r="AN47" s="268"/>
      <c r="AO47" s="268"/>
      <c r="AP47" s="268"/>
      <c r="AQ47" s="268"/>
      <c r="AR47" s="268"/>
      <c r="AS47" s="268" t="str">
        <f>+AN8</f>
        <v>Emulsión asfaltica CRL-1 (60-100)</v>
      </c>
      <c r="AT47" s="270"/>
      <c r="AU47" s="268"/>
      <c r="AV47" s="268"/>
      <c r="AW47" s="268"/>
      <c r="AX47" s="268"/>
      <c r="AY47" s="249" t="str">
        <f t="shared" si="5"/>
        <v>Emulsión asfaltica CRL-1 (60-100)</v>
      </c>
      <c r="AZ47" s="250"/>
    </row>
    <row r="48" spans="1:52" s="313" customFormat="1" ht="15" customHeight="1" x14ac:dyDescent="0.2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25"/>
      <c r="AB48" s="325"/>
      <c r="AC48" s="325"/>
      <c r="AD48" s="303"/>
      <c r="AE48" s="303"/>
      <c r="AF48" s="309"/>
      <c r="AG48" s="325"/>
      <c r="AH48" s="325"/>
      <c r="AI48" s="270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 t="str">
        <f>+AN9</f>
        <v>Emulsión asfaltica CRL-1 (100-250)</v>
      </c>
      <c r="AT48" s="270"/>
      <c r="AU48" s="268"/>
      <c r="AV48" s="268"/>
      <c r="AW48" s="268"/>
      <c r="AX48" s="268"/>
      <c r="AY48" s="249" t="str">
        <f t="shared" si="5"/>
        <v>Emulsión asfaltica CRL-1 (100-250)</v>
      </c>
      <c r="AZ48" s="250"/>
    </row>
    <row r="49" spans="30:52" s="313" customFormat="1" ht="27.95" customHeight="1" x14ac:dyDescent="0.2">
      <c r="AD49" s="309"/>
      <c r="AE49" s="309"/>
      <c r="AF49" s="312"/>
      <c r="AI49" s="270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 t="str">
        <f>+AN10</f>
        <v>Emulsión asfaltica CRR-1</v>
      </c>
      <c r="AT49" s="270"/>
      <c r="AU49" s="268"/>
      <c r="AV49" s="268"/>
      <c r="AW49" s="268"/>
      <c r="AX49" s="268"/>
      <c r="AY49" s="249" t="str">
        <f t="shared" si="5"/>
        <v>Emulsión asfaltica CRR-1</v>
      </c>
      <c r="AZ49" s="250"/>
    </row>
    <row r="50" spans="30:52" x14ac:dyDescent="0.2">
      <c r="AD50" s="312"/>
      <c r="AE50" s="312"/>
      <c r="AF50" s="312"/>
      <c r="AI50" s="260"/>
      <c r="AJ50" s="327"/>
      <c r="AK50" s="327"/>
      <c r="AL50" s="327"/>
      <c r="AM50" s="327"/>
      <c r="AN50" s="327"/>
      <c r="AO50" s="327"/>
      <c r="AP50" s="327"/>
      <c r="AQ50" s="327"/>
      <c r="AR50" s="327"/>
      <c r="AS50" s="327"/>
      <c r="AT50" s="260"/>
      <c r="AU50" s="327"/>
      <c r="AV50" s="327"/>
      <c r="AW50" s="327"/>
      <c r="AX50" s="327"/>
      <c r="AY50" s="327"/>
      <c r="AZ50" s="328"/>
    </row>
    <row r="51" spans="30:52" x14ac:dyDescent="0.2">
      <c r="AD51" s="312"/>
      <c r="AE51" s="312"/>
      <c r="AF51" s="311"/>
      <c r="AI51" s="260"/>
      <c r="AJ51" s="327"/>
      <c r="AK51" s="327"/>
      <c r="AL51" s="327"/>
      <c r="AM51" s="327"/>
      <c r="AN51" s="327"/>
      <c r="AO51" s="327"/>
      <c r="AP51" s="327"/>
      <c r="AQ51" s="327"/>
      <c r="AR51" s="327"/>
      <c r="AS51" s="327"/>
      <c r="AT51" s="260"/>
      <c r="AU51" s="327"/>
      <c r="AV51" s="327"/>
      <c r="AW51" s="327"/>
      <c r="AX51" s="327"/>
      <c r="AY51" s="327"/>
      <c r="AZ51" s="328"/>
    </row>
    <row r="52" spans="30:52" x14ac:dyDescent="0.2">
      <c r="AD52" s="311"/>
      <c r="AE52" s="311"/>
      <c r="AF52" s="316"/>
      <c r="AI52" s="329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29"/>
      <c r="AU52" s="330"/>
      <c r="AV52" s="330"/>
      <c r="AW52" s="330"/>
      <c r="AX52" s="330"/>
      <c r="AY52" s="330"/>
      <c r="AZ52" s="331"/>
    </row>
    <row r="53" spans="30:52" x14ac:dyDescent="0.2">
      <c r="AD53" s="316"/>
      <c r="AE53" s="316"/>
      <c r="AF53" s="318"/>
    </row>
    <row r="54" spans="30:52" x14ac:dyDescent="0.2">
      <c r="AD54" s="318"/>
      <c r="AE54" s="318"/>
      <c r="AF54" s="317"/>
    </row>
    <row r="55" spans="30:52" x14ac:dyDescent="0.2">
      <c r="AD55" s="317"/>
      <c r="AE55" s="317"/>
      <c r="AF55" s="325"/>
    </row>
    <row r="56" spans="30:52" x14ac:dyDescent="0.2">
      <c r="AD56" s="325"/>
      <c r="AE56" s="325"/>
      <c r="AF56" s="325"/>
    </row>
    <row r="57" spans="30:52" x14ac:dyDescent="0.2">
      <c r="AD57" s="325"/>
      <c r="AE57" s="325"/>
      <c r="AF57" s="325"/>
    </row>
    <row r="58" spans="30:52" x14ac:dyDescent="0.2">
      <c r="AD58" s="325"/>
      <c r="AE58" s="325"/>
      <c r="AF58" s="313"/>
    </row>
    <row r="59" spans="30:52" x14ac:dyDescent="0.2">
      <c r="AD59" s="313"/>
      <c r="AE59" s="313"/>
    </row>
  </sheetData>
  <sheetProtection algorithmName="SHA-512" hashValue="R84TRdAlRw7RSNtDno3h/DD6swsRPtFrv9tKPFYlwqgTHNPpWxTeUBmIASYB3ja0iamD0806KwHZ+QjI30T0bA==" saltValue="Kj/yQb1HdDxmYf7jrml46A==" spinCount="100000" sheet="1" objects="1" scenarios="1" formatCells="0" formatColumns="0" formatRows="0"/>
  <mergeCells count="82">
    <mergeCell ref="AW3:AW6"/>
    <mergeCell ref="A1:D5"/>
    <mergeCell ref="E1:Z3"/>
    <mergeCell ref="AT3:AT6"/>
    <mergeCell ref="AU3:AU6"/>
    <mergeCell ref="AV3:AV6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F17:AF19"/>
    <mergeCell ref="B16:H16"/>
    <mergeCell ref="I16:Y16"/>
    <mergeCell ref="B11:H11"/>
    <mergeCell ref="I11:Y11"/>
    <mergeCell ref="AD14:AD16"/>
    <mergeCell ref="AE14:AE16"/>
    <mergeCell ref="AF14:AF16"/>
    <mergeCell ref="B12:H12"/>
    <mergeCell ref="I12:Y13"/>
    <mergeCell ref="AD11:AD13"/>
    <mergeCell ref="AE11:AE13"/>
    <mergeCell ref="AF11:AF13"/>
    <mergeCell ref="B19:H19"/>
    <mergeCell ref="I19:Y19"/>
    <mergeCell ref="B14:Y14"/>
    <mergeCell ref="AD17:AD19"/>
    <mergeCell ref="AE17:AE19"/>
    <mergeCell ref="B17:H17"/>
    <mergeCell ref="I17:Y17"/>
    <mergeCell ref="B18:H18"/>
    <mergeCell ref="I18:Y18"/>
    <mergeCell ref="AF23:AF25"/>
    <mergeCell ref="B21:H21"/>
    <mergeCell ref="I21:Y21"/>
    <mergeCell ref="B22:H22"/>
    <mergeCell ref="I22:J22"/>
    <mergeCell ref="N22:O22"/>
    <mergeCell ref="B23:H23"/>
    <mergeCell ref="I23:Y23"/>
    <mergeCell ref="AD21:AF21"/>
    <mergeCell ref="B24:H24"/>
    <mergeCell ref="I24:Y24"/>
    <mergeCell ref="I25:Y25"/>
    <mergeCell ref="B20:H20"/>
    <mergeCell ref="I20:Y20"/>
    <mergeCell ref="I27:Y27"/>
    <mergeCell ref="I28:Y28"/>
    <mergeCell ref="AD33:AE33"/>
    <mergeCell ref="AD23:AD25"/>
    <mergeCell ref="AE23:AE25"/>
    <mergeCell ref="AF33:AF40"/>
    <mergeCell ref="B32:Y37"/>
    <mergeCell ref="AD39:AE39"/>
    <mergeCell ref="I29:Y29"/>
    <mergeCell ref="AD26:AD28"/>
    <mergeCell ref="AE26:AE28"/>
    <mergeCell ref="AD29:AD31"/>
    <mergeCell ref="AE29:AE31"/>
    <mergeCell ref="AF29:AF31"/>
    <mergeCell ref="AF26:AF28"/>
    <mergeCell ref="A39:M39"/>
    <mergeCell ref="N39:Z39"/>
    <mergeCell ref="A46:Z48"/>
    <mergeCell ref="C40:K42"/>
    <mergeCell ref="P40:X42"/>
    <mergeCell ref="A43:M43"/>
    <mergeCell ref="N43:Z43"/>
    <mergeCell ref="A44:M44"/>
    <mergeCell ref="N44:Z44"/>
  </mergeCells>
  <conditionalFormatting sqref="I28">
    <cfRule type="cellIs" dxfId="1" priority="2" operator="lessThan">
      <formula>$I$27</formula>
    </cfRule>
  </conditionalFormatting>
  <conditionalFormatting sqref="AB8">
    <cfRule type="cellIs" dxfId="0" priority="1" operator="greaterThan">
      <formula>$AB$10</formula>
    </cfRule>
  </conditionalFormatting>
  <dataValidations count="7">
    <dataValidation type="list" allowBlank="1" showInputMessage="1" showErrorMessage="1" sqref="AA7">
      <formula1>$AH$7:$AH$16</formula1>
    </dataValidation>
    <dataValidation type="list" allowBlank="1" showInputMessage="1" showErrorMessage="1" sqref="I25:Y25">
      <formula1>$AC$7:$AC$10</formula1>
    </dataValidation>
    <dataValidation type="list" allowBlank="1" showInputMessage="1" showErrorMessage="1" sqref="N43:Z43">
      <formula1>$AD$40:$AD$42</formula1>
    </dataValidation>
    <dataValidation type="list" allowBlank="1" showInputMessage="1" showErrorMessage="1" sqref="AA43">
      <formula1>$AD$23:$AD$29</formula1>
    </dataValidation>
    <dataValidation type="list" allowBlank="1" showInputMessage="1" showErrorMessage="1" sqref="I11:Y11">
      <formula1>$AR$8:$AR$11</formula1>
    </dataValidation>
    <dataValidation type="list" allowBlank="1" showInputMessage="1" showErrorMessage="1" sqref="I19:Y19">
      <formula1>$AB$16:$AB$19</formula1>
    </dataValidation>
    <dataValidation type="list" allowBlank="1" showInputMessage="1" showErrorMessage="1" sqref="A43:M43">
      <formula1>$AD$35:$AD$38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 57-41 Torre 8 Piso 8 CEMSA - CP: 1113111            
Pbx: 3779555  - Información: Línea 195     
www.umv.gov.co111311&amp;C&amp;"Arial,Normal"&amp;6Página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showGridLines="0" tabSelected="1" view="pageBreakPreview" zoomScaleNormal="80" zoomScaleSheetLayoutView="100" workbookViewId="0">
      <selection activeCell="C5" sqref="C5:O5"/>
    </sheetView>
  </sheetViews>
  <sheetFormatPr baseColWidth="10" defaultRowHeight="12" x14ac:dyDescent="0.2"/>
  <cols>
    <col min="1" max="1" width="5.7109375" style="121" customWidth="1"/>
    <col min="2" max="2" width="9.42578125" style="121" customWidth="1"/>
    <col min="3" max="3" width="10.7109375" style="121" customWidth="1"/>
    <col min="4" max="4" width="9.5703125" style="121" customWidth="1"/>
    <col min="5" max="5" width="6.85546875" style="121" customWidth="1"/>
    <col min="6" max="7" width="6.7109375" style="121" customWidth="1"/>
    <col min="8" max="9" width="7.5703125" style="121" customWidth="1"/>
    <col min="10" max="11" width="10.7109375" style="121" customWidth="1"/>
    <col min="12" max="12" width="9.42578125" style="121" customWidth="1"/>
    <col min="13" max="13" width="8" style="121" customWidth="1"/>
    <col min="14" max="14" width="9.85546875" style="121" customWidth="1"/>
    <col min="15" max="15" width="9.42578125" style="121" customWidth="1"/>
    <col min="16" max="16" width="8.7109375" style="121" hidden="1" customWidth="1"/>
    <col min="17" max="20" width="6.5703125" style="121" hidden="1" customWidth="1"/>
    <col min="21" max="21" width="6" style="121" hidden="1" customWidth="1"/>
    <col min="22" max="25" width="6.5703125" style="121" hidden="1" customWidth="1"/>
    <col min="26" max="28" width="8.5703125" style="121" hidden="1" customWidth="1"/>
    <col min="29" max="31" width="11.42578125" style="121" hidden="1" customWidth="1"/>
    <col min="32" max="33" width="0" style="121" hidden="1" customWidth="1"/>
    <col min="34" max="16384" width="11.42578125" style="121"/>
  </cols>
  <sheetData>
    <row r="1" spans="1:31" ht="15" customHeight="1" x14ac:dyDescent="0.2">
      <c r="A1" s="443"/>
      <c r="B1" s="444"/>
      <c r="C1" s="449" t="s">
        <v>144</v>
      </c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156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31" ht="15" customHeight="1" x14ac:dyDescent="0.2">
      <c r="A2" s="445"/>
      <c r="B2" s="446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157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1:31" ht="15" customHeight="1" x14ac:dyDescent="0.2">
      <c r="A3" s="445"/>
      <c r="B3" s="446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157"/>
      <c r="Q3" s="155"/>
      <c r="R3" s="155"/>
      <c r="S3" s="155"/>
      <c r="T3" s="155"/>
      <c r="U3" s="155"/>
      <c r="V3" s="155"/>
      <c r="W3" s="155"/>
      <c r="X3" s="155"/>
      <c r="Y3" s="122"/>
      <c r="Z3" s="122"/>
      <c r="AA3" s="122"/>
      <c r="AB3" s="122"/>
    </row>
    <row r="4" spans="1:31" ht="15" customHeight="1" x14ac:dyDescent="0.2">
      <c r="A4" s="445"/>
      <c r="B4" s="446"/>
      <c r="C4" s="454" t="s">
        <v>111</v>
      </c>
      <c r="D4" s="454"/>
      <c r="E4" s="454"/>
      <c r="F4" s="454"/>
      <c r="G4" s="454"/>
      <c r="H4" s="454"/>
      <c r="I4" s="454"/>
      <c r="J4" s="454"/>
      <c r="K4" s="454"/>
      <c r="L4" s="454"/>
      <c r="M4" s="451" t="s">
        <v>264</v>
      </c>
      <c r="N4" s="452"/>
      <c r="O4" s="453"/>
      <c r="P4" s="158"/>
      <c r="Q4" s="155"/>
      <c r="R4" s="159"/>
      <c r="S4" s="155"/>
      <c r="T4" s="155"/>
      <c r="U4" s="155"/>
      <c r="V4" s="155"/>
      <c r="W4" s="155"/>
      <c r="X4" s="155"/>
      <c r="Y4" s="122"/>
      <c r="Z4" s="122"/>
      <c r="AA4" s="122"/>
      <c r="AB4" s="122"/>
    </row>
    <row r="5" spans="1:31" ht="15" customHeight="1" x14ac:dyDescent="0.2">
      <c r="A5" s="447"/>
      <c r="B5" s="448"/>
      <c r="C5" s="450" t="s">
        <v>263</v>
      </c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197" t="s">
        <v>140</v>
      </c>
      <c r="Q5" s="155"/>
      <c r="R5" s="155"/>
      <c r="S5" s="155"/>
      <c r="T5" s="155"/>
      <c r="U5" s="155"/>
      <c r="V5" s="155"/>
      <c r="W5" s="155"/>
      <c r="X5" s="155"/>
      <c r="Y5" s="122"/>
      <c r="Z5" s="122"/>
      <c r="AA5" s="122"/>
      <c r="AB5" s="122"/>
    </row>
    <row r="6" spans="1:31" ht="17.100000000000001" customHeight="1" x14ac:dyDescent="0.2">
      <c r="A6" s="189"/>
      <c r="B6" s="190"/>
      <c r="C6" s="190"/>
      <c r="D6" s="186"/>
      <c r="E6" s="186"/>
      <c r="F6" s="186"/>
      <c r="G6" s="186"/>
      <c r="H6" s="186"/>
      <c r="I6" s="186"/>
      <c r="J6" s="178"/>
      <c r="K6" s="178"/>
      <c r="L6" s="180"/>
      <c r="M6" s="180"/>
      <c r="N6" s="180"/>
      <c r="O6" s="181"/>
      <c r="P6" s="198" t="s">
        <v>141</v>
      </c>
      <c r="Q6" s="155"/>
      <c r="R6" s="119"/>
      <c r="S6" s="119"/>
      <c r="T6" s="119"/>
      <c r="U6" s="160"/>
      <c r="V6" s="161"/>
      <c r="W6" s="161"/>
      <c r="X6" s="161"/>
      <c r="Y6" s="122"/>
      <c r="Z6" s="122"/>
      <c r="AA6" s="122"/>
      <c r="AB6" s="122"/>
    </row>
    <row r="7" spans="1:31" ht="17.100000000000001" customHeight="1" x14ac:dyDescent="0.2">
      <c r="A7" s="191"/>
      <c r="B7" s="192"/>
      <c r="C7" s="192"/>
      <c r="D7" s="187"/>
      <c r="F7" s="207"/>
      <c r="G7" s="207"/>
      <c r="I7" s="206"/>
      <c r="J7" s="206"/>
      <c r="K7" s="207" t="s">
        <v>115</v>
      </c>
      <c r="L7" s="442" t="str">
        <f>IF('1. Encabezado'!T7="","",'1. Encabezado'!T7)</f>
        <v/>
      </c>
      <c r="M7" s="442"/>
      <c r="N7" s="442"/>
      <c r="O7" s="183"/>
      <c r="P7" s="199" t="str">
        <f>IF(L7="","",2)</f>
        <v/>
      </c>
      <c r="Q7" s="155"/>
      <c r="R7" s="119"/>
      <c r="S7" s="120"/>
      <c r="T7" s="119"/>
      <c r="U7" s="162"/>
      <c r="V7" s="161"/>
      <c r="W7" s="161"/>
      <c r="X7" s="161"/>
      <c r="Y7" s="122"/>
      <c r="Z7" s="122"/>
      <c r="AA7" s="122"/>
      <c r="AB7" s="122"/>
      <c r="AE7" s="121" t="str">
        <f>+B9</f>
        <v>Muestra tomada en :</v>
      </c>
    </row>
    <row r="8" spans="1:31" ht="19.5" customHeight="1" x14ac:dyDescent="0.2">
      <c r="A8" s="191"/>
      <c r="B8" s="192"/>
      <c r="C8" s="192"/>
      <c r="D8" s="187"/>
      <c r="E8" s="203"/>
      <c r="F8" s="203"/>
      <c r="G8" s="204"/>
      <c r="I8" s="205"/>
      <c r="J8" s="205"/>
      <c r="K8" s="205"/>
      <c r="L8" s="409" t="str">
        <f>IF(L7="",P10,CONCATENATE(P6," ",P7," ",P8," ", P9))</f>
        <v>Pagina xx de xx</v>
      </c>
      <c r="M8" s="409"/>
      <c r="N8" s="409"/>
      <c r="O8" s="183"/>
      <c r="P8" s="200" t="s">
        <v>142</v>
      </c>
      <c r="Q8" s="155"/>
      <c r="R8" s="119"/>
      <c r="S8" s="120"/>
      <c r="T8" s="119"/>
      <c r="U8" s="161"/>
      <c r="V8" s="161"/>
      <c r="W8" s="161"/>
      <c r="X8" s="161"/>
      <c r="Y8" s="122"/>
      <c r="Z8" s="122"/>
      <c r="AA8" s="122"/>
      <c r="AB8" s="122"/>
      <c r="AE8" s="121" t="s">
        <v>128</v>
      </c>
    </row>
    <row r="9" spans="1:31" ht="17.100000000000001" customHeight="1" x14ac:dyDescent="0.2">
      <c r="A9" s="191"/>
      <c r="B9" s="435" t="s">
        <v>125</v>
      </c>
      <c r="C9" s="435"/>
      <c r="D9" s="182"/>
      <c r="E9" s="187"/>
      <c r="F9" s="187"/>
      <c r="G9" s="187"/>
      <c r="H9" s="187"/>
      <c r="I9" s="187"/>
      <c r="J9" s="179"/>
      <c r="K9" s="179"/>
      <c r="L9" s="184"/>
      <c r="M9" s="184"/>
      <c r="N9" s="184"/>
      <c r="O9" s="185"/>
      <c r="P9" s="200" t="str">
        <f>IF(L7="","",'1. Encabezado'!AB10)</f>
        <v/>
      </c>
      <c r="Q9" s="155"/>
      <c r="R9" s="119"/>
      <c r="S9" s="120"/>
      <c r="T9" s="119"/>
      <c r="U9" s="161"/>
      <c r="V9" s="161"/>
      <c r="W9" s="161"/>
      <c r="X9" s="161"/>
      <c r="Y9" s="122"/>
      <c r="Z9" s="122"/>
      <c r="AA9" s="122"/>
      <c r="AB9" s="122"/>
      <c r="AE9" s="121" t="s">
        <v>129</v>
      </c>
    </row>
    <row r="10" spans="1:31" ht="17.100000000000001" customHeight="1" x14ac:dyDescent="0.2">
      <c r="A10" s="193"/>
      <c r="B10" s="194"/>
      <c r="C10" s="194"/>
      <c r="D10" s="188"/>
      <c r="E10" s="188"/>
      <c r="F10" s="188"/>
      <c r="G10" s="188"/>
      <c r="H10" s="188"/>
      <c r="I10" s="188"/>
      <c r="J10" s="202"/>
      <c r="K10" s="202"/>
      <c r="L10" s="195"/>
      <c r="M10" s="195"/>
      <c r="N10" s="195"/>
      <c r="O10" s="196"/>
      <c r="P10" s="201" t="s">
        <v>143</v>
      </c>
      <c r="Q10" s="163"/>
      <c r="R10" s="164"/>
      <c r="S10" s="165"/>
      <c r="T10" s="166"/>
      <c r="U10" s="164"/>
      <c r="V10" s="164"/>
      <c r="W10" s="164"/>
      <c r="X10" s="164"/>
      <c r="Y10" s="164"/>
      <c r="Z10" s="164"/>
      <c r="AA10" s="164"/>
      <c r="AB10" s="164"/>
    </row>
    <row r="11" spans="1:31" ht="23.25" customHeight="1" x14ac:dyDescent="0.2">
      <c r="A11" s="412" t="s">
        <v>46</v>
      </c>
      <c r="B11" s="413"/>
      <c r="C11" s="412" t="s">
        <v>130</v>
      </c>
      <c r="D11" s="413"/>
      <c r="E11" s="436" t="s">
        <v>119</v>
      </c>
      <c r="F11" s="414" t="s">
        <v>121</v>
      </c>
      <c r="G11" s="415"/>
      <c r="H11" s="431" t="s">
        <v>110</v>
      </c>
      <c r="I11" s="432"/>
      <c r="J11" s="432"/>
      <c r="K11" s="433"/>
      <c r="L11" s="412" t="s">
        <v>120</v>
      </c>
      <c r="M11" s="413"/>
      <c r="N11" s="412" t="s">
        <v>138</v>
      </c>
      <c r="O11" s="413"/>
      <c r="P11" s="434" t="s">
        <v>70</v>
      </c>
      <c r="Q11" s="430" t="s">
        <v>71</v>
      </c>
      <c r="R11" s="430"/>
      <c r="S11" s="430"/>
      <c r="T11" s="430"/>
      <c r="U11" s="430"/>
      <c r="V11" s="430"/>
      <c r="W11" s="430"/>
      <c r="X11" s="430"/>
      <c r="Y11" s="430"/>
      <c r="Z11" s="430"/>
      <c r="AA11" s="430"/>
      <c r="AB11" s="430"/>
      <c r="AD11" s="121" t="str">
        <f>+F11</f>
        <v>Falla se da dentro del 1/3 medio de luz libre?</v>
      </c>
    </row>
    <row r="12" spans="1:31" ht="47.25" customHeight="1" x14ac:dyDescent="0.2">
      <c r="A12" s="172" t="s">
        <v>11</v>
      </c>
      <c r="B12" s="173" t="s">
        <v>112</v>
      </c>
      <c r="C12" s="174" t="s">
        <v>113</v>
      </c>
      <c r="D12" s="173" t="s">
        <v>114</v>
      </c>
      <c r="E12" s="436"/>
      <c r="F12" s="416"/>
      <c r="G12" s="417"/>
      <c r="H12" s="173" t="s">
        <v>75</v>
      </c>
      <c r="I12" s="173" t="s">
        <v>69</v>
      </c>
      <c r="J12" s="173" t="s">
        <v>124</v>
      </c>
      <c r="K12" s="173" t="s">
        <v>134</v>
      </c>
      <c r="L12" s="173" t="s">
        <v>145</v>
      </c>
      <c r="M12" s="173" t="s">
        <v>146</v>
      </c>
      <c r="N12" s="173" t="s">
        <v>131</v>
      </c>
      <c r="O12" s="173" t="s">
        <v>132</v>
      </c>
      <c r="P12" s="434"/>
      <c r="Q12" s="143" t="s">
        <v>75</v>
      </c>
      <c r="R12" s="143" t="s">
        <v>75</v>
      </c>
      <c r="S12" s="143" t="s">
        <v>75</v>
      </c>
      <c r="T12" s="143" t="s">
        <v>69</v>
      </c>
      <c r="U12" s="143" t="s">
        <v>69</v>
      </c>
      <c r="V12" s="143" t="s">
        <v>69</v>
      </c>
      <c r="W12" s="143" t="s">
        <v>124</v>
      </c>
      <c r="X12" s="144" t="s">
        <v>124</v>
      </c>
      <c r="Y12" s="144" t="s">
        <v>124</v>
      </c>
      <c r="Z12" s="144" t="s">
        <v>134</v>
      </c>
      <c r="AA12" s="144" t="s">
        <v>134</v>
      </c>
      <c r="AB12" s="144" t="s">
        <v>134</v>
      </c>
      <c r="AD12" s="121" t="s">
        <v>123</v>
      </c>
    </row>
    <row r="13" spans="1:31" ht="18" customHeight="1" x14ac:dyDescent="0.2">
      <c r="A13" s="170"/>
      <c r="B13" s="438"/>
      <c r="C13" s="439"/>
      <c r="D13" s="440" t="str">
        <f>IF(C13="","",C13+E13)</f>
        <v/>
      </c>
      <c r="E13" s="427"/>
      <c r="F13" s="418"/>
      <c r="G13" s="419"/>
      <c r="H13" s="138" t="str">
        <f>+IF(Q13="","",AVERAGE(Q13:S13))</f>
        <v/>
      </c>
      <c r="I13" s="138" t="str">
        <f>+IF(T13="","",AVERAGE(T13:V13))</f>
        <v/>
      </c>
      <c r="J13" s="154" t="str">
        <f>+IF(W13="","",AVERAGE(W13:Y13))</f>
        <v/>
      </c>
      <c r="K13" s="154" t="str">
        <f>+IF(Z13="","",AVERAGE(Z13:AB13))</f>
        <v/>
      </c>
      <c r="L13" s="152"/>
      <c r="M13" s="153" t="str">
        <f>+IF(L13="","",L13*101.97)</f>
        <v/>
      </c>
      <c r="N13" s="141" t="str">
        <f>IF(F13="","",IF(F13="Sí",(((L13*1000)*J13)/(H13*((I13)^2))),(3*(L13*1000)*K13)/(H13*(I13^2))))</f>
        <v/>
      </c>
      <c r="O13" s="441" t="str">
        <f>+IF(N13="","",AVERAGE(N13:N14))</f>
        <v/>
      </c>
      <c r="P13" s="142" t="str">
        <f>+IF(N13="","",N13*10.197)</f>
        <v/>
      </c>
      <c r="Q13" s="145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D13" s="121" t="s">
        <v>122</v>
      </c>
    </row>
    <row r="14" spans="1:31" ht="18" customHeight="1" x14ac:dyDescent="0.2">
      <c r="A14" s="171"/>
      <c r="B14" s="423"/>
      <c r="C14" s="424"/>
      <c r="D14" s="426"/>
      <c r="E14" s="428"/>
      <c r="F14" s="420"/>
      <c r="G14" s="421"/>
      <c r="H14" s="138" t="str">
        <f t="shared" ref="H14:H15" si="0">+IF(Q14="","",AVERAGE(Q14:S14))</f>
        <v/>
      </c>
      <c r="I14" s="138" t="str">
        <f t="shared" ref="I14:I15" si="1">+IF(T14="","",AVERAGE(T14:V14))</f>
        <v/>
      </c>
      <c r="J14" s="138" t="str">
        <f t="shared" ref="J14:J15" si="2">+IF(W14="","",AVERAGE(W14:Y14))</f>
        <v/>
      </c>
      <c r="K14" s="138" t="str">
        <f t="shared" ref="K14:K20" si="3">+IF(Z14="","",AVERAGE(Z14:AB14))</f>
        <v/>
      </c>
      <c r="L14" s="139"/>
      <c r="M14" s="140" t="str">
        <f t="shared" ref="M14:M15" si="4">+IF(L14="","",L14*101.97)</f>
        <v/>
      </c>
      <c r="N14" s="141" t="str">
        <f t="shared" ref="N14:N20" si="5">IF(F14="","",IF(F14="Sí",(((L14*1000)*J14)/(H14*((I14)^2))),(3*(L14*1000)*K14)/(H14*(I14^2))))</f>
        <v/>
      </c>
      <c r="O14" s="437"/>
      <c r="P14" s="142" t="str">
        <f t="shared" ref="P14:P20" si="6">+IF(N14="","",N14*10.197)</f>
        <v/>
      </c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</row>
    <row r="15" spans="1:31" ht="18" customHeight="1" x14ac:dyDescent="0.2">
      <c r="A15" s="171"/>
      <c r="B15" s="422"/>
      <c r="C15" s="424"/>
      <c r="D15" s="425" t="str">
        <f>IF(C15="","",C15+E15)</f>
        <v/>
      </c>
      <c r="E15" s="429"/>
      <c r="F15" s="420"/>
      <c r="G15" s="421"/>
      <c r="H15" s="138" t="str">
        <f t="shared" si="0"/>
        <v/>
      </c>
      <c r="I15" s="138" t="str">
        <f t="shared" si="1"/>
        <v/>
      </c>
      <c r="J15" s="138" t="str">
        <f t="shared" si="2"/>
        <v/>
      </c>
      <c r="K15" s="138" t="str">
        <f t="shared" si="3"/>
        <v/>
      </c>
      <c r="L15" s="139"/>
      <c r="M15" s="140" t="str">
        <f t="shared" si="4"/>
        <v/>
      </c>
      <c r="N15" s="141" t="str">
        <f t="shared" si="5"/>
        <v/>
      </c>
      <c r="O15" s="437" t="str">
        <f>+IF(N15="","",AVERAGE(N15:N16))</f>
        <v/>
      </c>
      <c r="P15" s="142" t="str">
        <f t="shared" si="6"/>
        <v/>
      </c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</row>
    <row r="16" spans="1:31" ht="18" customHeight="1" x14ac:dyDescent="0.2">
      <c r="A16" s="171"/>
      <c r="B16" s="423"/>
      <c r="C16" s="424"/>
      <c r="D16" s="426"/>
      <c r="E16" s="428"/>
      <c r="F16" s="420"/>
      <c r="G16" s="421"/>
      <c r="H16" s="138" t="str">
        <f t="shared" ref="H16:H20" si="7">+IF(Q16="","",AVERAGE(Q16:S16))</f>
        <v/>
      </c>
      <c r="I16" s="138" t="str">
        <f t="shared" ref="I16:I20" si="8">+IF(T16="","",AVERAGE(T16:V16))</f>
        <v/>
      </c>
      <c r="J16" s="138" t="str">
        <f t="shared" ref="J16:J20" si="9">+IF(W16="","",AVERAGE(W16:Y16))</f>
        <v/>
      </c>
      <c r="K16" s="138" t="str">
        <f t="shared" si="3"/>
        <v/>
      </c>
      <c r="L16" s="139"/>
      <c r="M16" s="140" t="str">
        <f t="shared" ref="M16:M20" si="10">+IF(L16="","",L16*101.97)</f>
        <v/>
      </c>
      <c r="N16" s="141" t="str">
        <f t="shared" si="5"/>
        <v/>
      </c>
      <c r="O16" s="437"/>
      <c r="P16" s="142" t="str">
        <f t="shared" si="6"/>
        <v/>
      </c>
      <c r="Q16" s="147"/>
      <c r="R16" s="148"/>
      <c r="S16" s="148"/>
      <c r="T16" s="148"/>
      <c r="U16" s="148"/>
      <c r="V16" s="148"/>
      <c r="W16" s="146"/>
      <c r="X16" s="146"/>
      <c r="Y16" s="146"/>
      <c r="Z16" s="146"/>
      <c r="AA16" s="146"/>
      <c r="AB16" s="146"/>
    </row>
    <row r="17" spans="1:28" ht="18" customHeight="1" x14ac:dyDescent="0.2">
      <c r="A17" s="171"/>
      <c r="B17" s="422"/>
      <c r="C17" s="424"/>
      <c r="D17" s="425" t="str">
        <f t="shared" ref="D17" si="11">IF(C17="","",C17+E17)</f>
        <v/>
      </c>
      <c r="E17" s="429"/>
      <c r="F17" s="420"/>
      <c r="G17" s="421"/>
      <c r="H17" s="138" t="str">
        <f t="shared" si="7"/>
        <v/>
      </c>
      <c r="I17" s="138" t="str">
        <f t="shared" si="8"/>
        <v/>
      </c>
      <c r="J17" s="138" t="str">
        <f t="shared" si="9"/>
        <v/>
      </c>
      <c r="K17" s="138" t="str">
        <f t="shared" si="3"/>
        <v/>
      </c>
      <c r="L17" s="139"/>
      <c r="M17" s="140" t="str">
        <f t="shared" si="10"/>
        <v/>
      </c>
      <c r="N17" s="141" t="str">
        <f t="shared" si="5"/>
        <v/>
      </c>
      <c r="O17" s="437" t="str">
        <f>+IF(N17="","",AVERAGE(N17:N18))</f>
        <v/>
      </c>
      <c r="P17" s="142" t="str">
        <f t="shared" si="6"/>
        <v/>
      </c>
      <c r="Q17" s="146"/>
      <c r="R17" s="146"/>
      <c r="S17" s="146"/>
      <c r="T17" s="149"/>
      <c r="U17" s="149"/>
      <c r="V17" s="149"/>
      <c r="W17" s="146"/>
      <c r="X17" s="146"/>
      <c r="Y17" s="146"/>
      <c r="Z17" s="146"/>
      <c r="AA17" s="146"/>
      <c r="AB17" s="146"/>
    </row>
    <row r="18" spans="1:28" ht="18" customHeight="1" x14ac:dyDescent="0.2">
      <c r="A18" s="171"/>
      <c r="B18" s="423"/>
      <c r="C18" s="424"/>
      <c r="D18" s="425"/>
      <c r="E18" s="428"/>
      <c r="F18" s="420"/>
      <c r="G18" s="421"/>
      <c r="H18" s="138" t="str">
        <f t="shared" si="7"/>
        <v/>
      </c>
      <c r="I18" s="138" t="str">
        <f t="shared" si="8"/>
        <v/>
      </c>
      <c r="J18" s="138" t="str">
        <f t="shared" si="9"/>
        <v/>
      </c>
      <c r="K18" s="138" t="str">
        <f t="shared" si="3"/>
        <v/>
      </c>
      <c r="L18" s="139"/>
      <c r="M18" s="140" t="str">
        <f t="shared" si="10"/>
        <v/>
      </c>
      <c r="N18" s="141" t="str">
        <f t="shared" si="5"/>
        <v/>
      </c>
      <c r="O18" s="437"/>
      <c r="P18" s="142" t="str">
        <f t="shared" si="6"/>
        <v/>
      </c>
      <c r="Q18" s="146"/>
      <c r="R18" s="146"/>
      <c r="S18" s="146"/>
      <c r="T18" s="150"/>
      <c r="U18" s="150"/>
      <c r="V18" s="150"/>
      <c r="W18" s="146"/>
      <c r="X18" s="146"/>
      <c r="Y18" s="146"/>
      <c r="Z18" s="146"/>
      <c r="AA18" s="146"/>
      <c r="AB18" s="146"/>
    </row>
    <row r="19" spans="1:28" ht="18" customHeight="1" x14ac:dyDescent="0.2">
      <c r="A19" s="171"/>
      <c r="B19" s="422"/>
      <c r="C19" s="424"/>
      <c r="D19" s="455" t="str">
        <f t="shared" ref="D19" si="12">IF(C19="","",C19+E19)</f>
        <v/>
      </c>
      <c r="E19" s="429"/>
      <c r="F19" s="420"/>
      <c r="G19" s="421"/>
      <c r="H19" s="138" t="str">
        <f t="shared" si="7"/>
        <v/>
      </c>
      <c r="I19" s="138" t="str">
        <f t="shared" si="8"/>
        <v/>
      </c>
      <c r="J19" s="138" t="str">
        <f t="shared" si="9"/>
        <v/>
      </c>
      <c r="K19" s="138" t="str">
        <f t="shared" si="3"/>
        <v/>
      </c>
      <c r="L19" s="139"/>
      <c r="M19" s="140" t="str">
        <f t="shared" si="10"/>
        <v/>
      </c>
      <c r="N19" s="141" t="str">
        <f t="shared" si="5"/>
        <v/>
      </c>
      <c r="O19" s="437" t="str">
        <f>+IF(N19="","",AVERAGE(N19:N20))</f>
        <v/>
      </c>
      <c r="P19" s="142" t="str">
        <f t="shared" si="6"/>
        <v/>
      </c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</row>
    <row r="20" spans="1:28" ht="18" customHeight="1" x14ac:dyDescent="0.2">
      <c r="A20" s="171"/>
      <c r="B20" s="423"/>
      <c r="C20" s="424"/>
      <c r="D20" s="425"/>
      <c r="E20" s="428"/>
      <c r="F20" s="420"/>
      <c r="G20" s="421"/>
      <c r="H20" s="138" t="str">
        <f t="shared" si="7"/>
        <v/>
      </c>
      <c r="I20" s="138" t="str">
        <f t="shared" si="8"/>
        <v/>
      </c>
      <c r="J20" s="138" t="str">
        <f t="shared" si="9"/>
        <v/>
      </c>
      <c r="K20" s="138" t="str">
        <f t="shared" si="3"/>
        <v/>
      </c>
      <c r="L20" s="139"/>
      <c r="M20" s="140" t="str">
        <f t="shared" si="10"/>
        <v/>
      </c>
      <c r="N20" s="141" t="str">
        <f t="shared" si="5"/>
        <v/>
      </c>
      <c r="O20" s="437"/>
      <c r="P20" s="177" t="str">
        <f t="shared" si="6"/>
        <v/>
      </c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</row>
    <row r="21" spans="1:28" ht="15" customHeight="1" x14ac:dyDescent="0.2">
      <c r="A21" s="208" t="s">
        <v>72</v>
      </c>
      <c r="B21" s="151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60"/>
      <c r="P21" s="410" t="s">
        <v>133</v>
      </c>
      <c r="Q21" s="411"/>
      <c r="R21" s="411"/>
    </row>
    <row r="22" spans="1:28" ht="15" customHeight="1" x14ac:dyDescent="0.2">
      <c r="A22" s="332"/>
      <c r="B22" s="333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10"/>
      <c r="P22" s="167" t="s">
        <v>135</v>
      </c>
    </row>
    <row r="23" spans="1:28" ht="15" customHeight="1" x14ac:dyDescent="0.2">
      <c r="A23" s="332"/>
      <c r="B23" s="333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10"/>
      <c r="P23" s="167" t="s">
        <v>136</v>
      </c>
    </row>
    <row r="24" spans="1:28" ht="15" customHeight="1" thickBot="1" x14ac:dyDescent="0.25">
      <c r="A24" s="461"/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3"/>
      <c r="P24" s="167" t="s">
        <v>137</v>
      </c>
    </row>
    <row r="25" spans="1:28" ht="15" customHeight="1" thickTop="1" thickBot="1" x14ac:dyDescent="0.25">
      <c r="A25" s="457" t="s">
        <v>73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168"/>
    </row>
    <row r="26" spans="1:28" ht="15" customHeight="1" thickTop="1" x14ac:dyDescent="0.2">
      <c r="A26" s="458"/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167"/>
    </row>
    <row r="27" spans="1:28" ht="12.75" customHeight="1" x14ac:dyDescent="0.2">
      <c r="A27" s="456" t="s">
        <v>116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169"/>
    </row>
    <row r="28" spans="1:28" ht="21.75" customHeight="1" x14ac:dyDescent="0.2">
      <c r="A28" s="456"/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176"/>
    </row>
    <row r="29" spans="1:28" ht="27.95" customHeight="1" x14ac:dyDescent="0.2">
      <c r="P29" s="175"/>
    </row>
  </sheetData>
  <sheetProtection algorithmName="SHA-512" hashValue="dFyY3SebwcfSSJ2/+HPxmVCswvbOJAXEL6JFoEtlflPmUO1p/ZafXYpC62eVBCKdOtq8m/k9Ojj0HaafAHBC/w==" saltValue="ETDzWg3C/YJBDOuvHlG/vg==" spinCount="100000" sheet="1" formatCells="0" formatColumns="0" formatRows="0"/>
  <mergeCells count="51">
    <mergeCell ref="A27:O28"/>
    <mergeCell ref="A25:O25"/>
    <mergeCell ref="A26:O26"/>
    <mergeCell ref="C21:O21"/>
    <mergeCell ref="A24:O24"/>
    <mergeCell ref="B17:B18"/>
    <mergeCell ref="B19:B20"/>
    <mergeCell ref="C19:C20"/>
    <mergeCell ref="D19:D20"/>
    <mergeCell ref="O19:O20"/>
    <mergeCell ref="F19:G19"/>
    <mergeCell ref="F20:G20"/>
    <mergeCell ref="E19:E20"/>
    <mergeCell ref="L7:N7"/>
    <mergeCell ref="A1:B5"/>
    <mergeCell ref="C1:O3"/>
    <mergeCell ref="C5:O5"/>
    <mergeCell ref="M4:O4"/>
    <mergeCell ref="C4:L4"/>
    <mergeCell ref="B9:C9"/>
    <mergeCell ref="C11:D11"/>
    <mergeCell ref="E11:E12"/>
    <mergeCell ref="N11:O11"/>
    <mergeCell ref="C17:C18"/>
    <mergeCell ref="D17:D18"/>
    <mergeCell ref="O17:O18"/>
    <mergeCell ref="F17:G17"/>
    <mergeCell ref="F18:G18"/>
    <mergeCell ref="E17:E18"/>
    <mergeCell ref="O15:O16"/>
    <mergeCell ref="F16:G16"/>
    <mergeCell ref="B13:B14"/>
    <mergeCell ref="C13:C14"/>
    <mergeCell ref="D13:D14"/>
    <mergeCell ref="O13:O14"/>
    <mergeCell ref="L8:N8"/>
    <mergeCell ref="P21:R21"/>
    <mergeCell ref="A11:B11"/>
    <mergeCell ref="F11:G12"/>
    <mergeCell ref="F13:G13"/>
    <mergeCell ref="F14:G14"/>
    <mergeCell ref="F15:G15"/>
    <mergeCell ref="B15:B16"/>
    <mergeCell ref="C15:C16"/>
    <mergeCell ref="D15:D16"/>
    <mergeCell ref="E13:E14"/>
    <mergeCell ref="E15:E16"/>
    <mergeCell ref="Q11:AB11"/>
    <mergeCell ref="H11:K11"/>
    <mergeCell ref="P11:P12"/>
    <mergeCell ref="L11:M11"/>
  </mergeCells>
  <dataValidations count="3">
    <dataValidation type="list" allowBlank="1" showInputMessage="1" showErrorMessage="1" sqref="F13:G20">
      <formula1>$AD$12:$AD$13</formula1>
    </dataValidation>
    <dataValidation type="list" allowBlank="1" showInputMessage="1" showErrorMessage="1" sqref="B13:B20 D9 O8">
      <formula1>$AE$8:$AE$9</formula1>
    </dataValidation>
    <dataValidation type="list" allowBlank="1" showInputMessage="1" showErrorMessage="1" sqref="C21:O21">
      <formula1>$P$22:$P$24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orientation="landscape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28" workbookViewId="0">
      <selection activeCell="G30" sqref="G30"/>
    </sheetView>
  </sheetViews>
  <sheetFormatPr baseColWidth="10" defaultRowHeight="12.75" x14ac:dyDescent="0.2"/>
  <cols>
    <col min="1" max="2" width="21.7109375" style="124" customWidth="1"/>
    <col min="3" max="3" width="22.7109375" style="124" customWidth="1"/>
    <col min="4" max="16384" width="11.42578125" style="124"/>
  </cols>
  <sheetData>
    <row r="1" spans="1:3" x14ac:dyDescent="0.2">
      <c r="A1" s="123" t="s">
        <v>76</v>
      </c>
      <c r="B1" s="123" t="s">
        <v>77</v>
      </c>
      <c r="C1" s="123" t="s">
        <v>78</v>
      </c>
    </row>
    <row r="2" spans="1:3" ht="39.950000000000003" customHeight="1" x14ac:dyDescent="0.2">
      <c r="A2" s="125" t="s">
        <v>79</v>
      </c>
      <c r="B2" s="125" t="s">
        <v>80</v>
      </c>
      <c r="C2" s="126">
        <v>2</v>
      </c>
    </row>
    <row r="3" spans="1:3" ht="39.950000000000003" customHeight="1" x14ac:dyDescent="0.2">
      <c r="A3" s="125" t="s">
        <v>81</v>
      </c>
      <c r="B3" s="125" t="s">
        <v>80</v>
      </c>
      <c r="C3" s="126">
        <v>3</v>
      </c>
    </row>
    <row r="4" spans="1:3" ht="39.950000000000003" customHeight="1" x14ac:dyDescent="0.2">
      <c r="A4" s="125" t="s">
        <v>82</v>
      </c>
      <c r="B4" s="125" t="s">
        <v>80</v>
      </c>
      <c r="C4" s="126">
        <v>7</v>
      </c>
    </row>
    <row r="5" spans="1:3" ht="39.950000000000003" customHeight="1" x14ac:dyDescent="0.25">
      <c r="A5" s="125" t="s">
        <v>83</v>
      </c>
      <c r="B5" s="125" t="s">
        <v>80</v>
      </c>
      <c r="C5" s="127"/>
    </row>
    <row r="6" spans="1:3" ht="39.950000000000003" customHeight="1" x14ac:dyDescent="0.2">
      <c r="A6" s="125" t="s">
        <v>84</v>
      </c>
      <c r="B6" s="125" t="s">
        <v>80</v>
      </c>
      <c r="C6" s="126">
        <v>6</v>
      </c>
    </row>
    <row r="7" spans="1:3" ht="39.950000000000003" customHeight="1" x14ac:dyDescent="0.2">
      <c r="A7" s="125" t="s">
        <v>85</v>
      </c>
      <c r="B7" s="125" t="s">
        <v>80</v>
      </c>
      <c r="C7" s="126">
        <v>4</v>
      </c>
    </row>
    <row r="8" spans="1:3" ht="39.950000000000003" customHeight="1" x14ac:dyDescent="0.2">
      <c r="A8" s="125" t="s">
        <v>86</v>
      </c>
      <c r="B8" s="125" t="s">
        <v>80</v>
      </c>
      <c r="C8" s="126">
        <v>8</v>
      </c>
    </row>
    <row r="9" spans="1:3" ht="39.950000000000003" customHeight="1" x14ac:dyDescent="0.2">
      <c r="A9" s="125" t="s">
        <v>87</v>
      </c>
      <c r="B9" s="125" t="s">
        <v>80</v>
      </c>
      <c r="C9" s="128"/>
    </row>
    <row r="10" spans="1:3" ht="39.950000000000003" customHeight="1" x14ac:dyDescent="0.2">
      <c r="A10" s="125" t="s">
        <v>88</v>
      </c>
      <c r="B10" s="125" t="s">
        <v>80</v>
      </c>
      <c r="C10" s="126">
        <v>9</v>
      </c>
    </row>
    <row r="11" spans="1:3" ht="39.950000000000003" customHeight="1" x14ac:dyDescent="0.2">
      <c r="A11" s="125" t="s">
        <v>89</v>
      </c>
      <c r="B11" s="125" t="s">
        <v>80</v>
      </c>
      <c r="C11" s="128"/>
    </row>
    <row r="12" spans="1:3" ht="39.950000000000003" customHeight="1" x14ac:dyDescent="0.2">
      <c r="A12" s="125" t="s">
        <v>90</v>
      </c>
      <c r="B12" s="125" t="s">
        <v>91</v>
      </c>
      <c r="C12" s="126">
        <v>1</v>
      </c>
    </row>
    <row r="13" spans="1:3" ht="39.950000000000003" customHeight="1" x14ac:dyDescent="0.2">
      <c r="A13" s="125" t="s">
        <v>92</v>
      </c>
      <c r="B13" s="125" t="s">
        <v>93</v>
      </c>
      <c r="C13" s="126"/>
    </row>
    <row r="14" spans="1:3" ht="39.950000000000003" customHeight="1" x14ac:dyDescent="0.2">
      <c r="A14" s="129" t="s">
        <v>94</v>
      </c>
      <c r="B14" s="125" t="s">
        <v>93</v>
      </c>
      <c r="C14" s="130"/>
    </row>
    <row r="15" spans="1:3" ht="39.950000000000003" customHeight="1" x14ac:dyDescent="0.2">
      <c r="A15" s="129" t="s">
        <v>95</v>
      </c>
      <c r="B15" s="125" t="s">
        <v>93</v>
      </c>
      <c r="C15" s="126"/>
    </row>
    <row r="16" spans="1:3" ht="39.950000000000003" customHeight="1" x14ac:dyDescent="0.2">
      <c r="A16" s="129" t="s">
        <v>96</v>
      </c>
      <c r="B16" s="125" t="s">
        <v>93</v>
      </c>
      <c r="C16" s="126"/>
    </row>
    <row r="17" spans="1:3" ht="39.950000000000003" customHeight="1" x14ac:dyDescent="0.2">
      <c r="A17" s="125" t="s">
        <v>97</v>
      </c>
      <c r="B17" s="125" t="s">
        <v>93</v>
      </c>
      <c r="C17" s="128"/>
    </row>
    <row r="18" spans="1:3" ht="39.950000000000003" customHeight="1" x14ac:dyDescent="0.2">
      <c r="A18" s="129" t="s">
        <v>98</v>
      </c>
      <c r="B18" s="125" t="s">
        <v>93</v>
      </c>
      <c r="C18" s="126"/>
    </row>
    <row r="19" spans="1:3" ht="39.950000000000003" customHeight="1" x14ac:dyDescent="0.2">
      <c r="A19" s="129" t="s">
        <v>99</v>
      </c>
      <c r="B19" s="125" t="s">
        <v>93</v>
      </c>
      <c r="C19" s="126"/>
    </row>
    <row r="20" spans="1:3" ht="39.950000000000003" customHeight="1" x14ac:dyDescent="0.2">
      <c r="A20" s="129" t="s">
        <v>100</v>
      </c>
      <c r="B20" s="125" t="s">
        <v>93</v>
      </c>
      <c r="C20" s="126"/>
    </row>
    <row r="21" spans="1:3" ht="39.950000000000003" customHeight="1" x14ac:dyDescent="0.2">
      <c r="A21" s="129" t="s">
        <v>101</v>
      </c>
      <c r="B21" s="125" t="s">
        <v>93</v>
      </c>
      <c r="C21" s="126"/>
    </row>
    <row r="22" spans="1:3" ht="39.950000000000003" customHeight="1" x14ac:dyDescent="0.2">
      <c r="A22" s="125" t="s">
        <v>102</v>
      </c>
      <c r="B22" s="125" t="s">
        <v>93</v>
      </c>
      <c r="C22" s="128"/>
    </row>
    <row r="23" spans="1:3" ht="39.950000000000003" customHeight="1" x14ac:dyDescent="0.2">
      <c r="A23" s="125" t="s">
        <v>103</v>
      </c>
      <c r="B23" s="125" t="s">
        <v>93</v>
      </c>
      <c r="C23" s="128"/>
    </row>
    <row r="24" spans="1:3" ht="39.950000000000003" customHeight="1" x14ac:dyDescent="0.2">
      <c r="A24" s="125" t="s">
        <v>104</v>
      </c>
      <c r="B24" s="125" t="s">
        <v>93</v>
      </c>
      <c r="C24" s="128"/>
    </row>
    <row r="25" spans="1:3" ht="39.950000000000003" customHeight="1" x14ac:dyDescent="0.2">
      <c r="A25" s="129" t="s">
        <v>105</v>
      </c>
      <c r="B25" s="125" t="s">
        <v>93</v>
      </c>
      <c r="C25" s="126"/>
    </row>
    <row r="26" spans="1:3" ht="39.950000000000003" customHeight="1" x14ac:dyDescent="0.2">
      <c r="A26" s="131" t="s">
        <v>106</v>
      </c>
      <c r="B26" s="132" t="s">
        <v>106</v>
      </c>
      <c r="C26" s="126"/>
    </row>
    <row r="27" spans="1:3" ht="39.950000000000003" customHeight="1" x14ac:dyDescent="0.2">
      <c r="A27" s="464" t="s">
        <v>107</v>
      </c>
      <c r="B27" s="465"/>
      <c r="C27" s="466"/>
    </row>
    <row r="28" spans="1:3" ht="39.950000000000003" customHeight="1" x14ac:dyDescent="0.2">
      <c r="A28" s="129" t="s">
        <v>108</v>
      </c>
      <c r="B28" s="133" t="s">
        <v>126</v>
      </c>
      <c r="C28" s="126"/>
    </row>
    <row r="29" spans="1:3" ht="39.950000000000003" customHeight="1" x14ac:dyDescent="0.2">
      <c r="A29" s="125" t="s">
        <v>90</v>
      </c>
      <c r="B29" s="125" t="s">
        <v>91</v>
      </c>
      <c r="C29" s="126">
        <v>1</v>
      </c>
    </row>
    <row r="30" spans="1:3" ht="39.950000000000003" customHeight="1" x14ac:dyDescent="0.2">
      <c r="A30" s="134" t="s">
        <v>106</v>
      </c>
      <c r="B30" s="135" t="s">
        <v>106</v>
      </c>
      <c r="C30" s="126"/>
    </row>
    <row r="31" spans="1:3" ht="39.950000000000003" customHeight="1" x14ac:dyDescent="0.2"/>
    <row r="32" spans="1:3" ht="39.950000000000003" customHeight="1" x14ac:dyDescent="0.2">
      <c r="A32" s="467" t="s">
        <v>74</v>
      </c>
      <c r="B32" s="468"/>
      <c r="C32" s="469"/>
    </row>
    <row r="33" spans="1:3" ht="39.950000000000003" customHeight="1" x14ac:dyDescent="0.2">
      <c r="A33" s="125" t="s">
        <v>127</v>
      </c>
      <c r="B33" s="133" t="s">
        <v>109</v>
      </c>
      <c r="C33" s="128"/>
    </row>
    <row r="34" spans="1:3" ht="39.950000000000003" customHeight="1" x14ac:dyDescent="0.2">
      <c r="A34" s="125" t="s">
        <v>117</v>
      </c>
      <c r="B34" s="125" t="s">
        <v>118</v>
      </c>
      <c r="C34" s="128"/>
    </row>
    <row r="35" spans="1:3" ht="39.950000000000003" customHeight="1" x14ac:dyDescent="0.2">
      <c r="A35" s="136" t="s">
        <v>106</v>
      </c>
      <c r="B35" s="137" t="s">
        <v>106</v>
      </c>
      <c r="C35" s="128"/>
    </row>
  </sheetData>
  <mergeCells count="2">
    <mergeCell ref="A27:C27"/>
    <mergeCell ref="A32:C3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AH44"/>
  <sheetViews>
    <sheetView showGridLines="0" view="pageBreakPreview" zoomScale="55" zoomScaleSheetLayoutView="55" workbookViewId="0">
      <selection activeCell="D34" sqref="D34:Q34"/>
    </sheetView>
  </sheetViews>
  <sheetFormatPr baseColWidth="10" defaultRowHeight="15" x14ac:dyDescent="0.25"/>
  <cols>
    <col min="1" max="1" width="2" customWidth="1"/>
    <col min="2" max="2" width="9.140625" customWidth="1"/>
    <col min="3" max="3" width="13.42578125" customWidth="1"/>
    <col min="4" max="4" width="3.5703125" customWidth="1"/>
    <col min="5" max="6" width="15.5703125" customWidth="1"/>
    <col min="7" max="7" width="10" customWidth="1"/>
    <col min="8" max="8" width="13.42578125" customWidth="1"/>
    <col min="9" max="9" width="14.85546875" customWidth="1"/>
    <col min="10" max="10" width="10.28515625" customWidth="1"/>
    <col min="11" max="11" width="9.7109375" customWidth="1"/>
    <col min="12" max="12" width="11.28515625" customWidth="1"/>
    <col min="13" max="13" width="10.7109375" customWidth="1"/>
    <col min="14" max="14" width="12" customWidth="1"/>
    <col min="15" max="15" width="10.7109375" customWidth="1"/>
    <col min="16" max="16" width="4" customWidth="1"/>
    <col min="17" max="17" width="17" customWidth="1"/>
    <col min="18" max="18" width="10.85546875" customWidth="1"/>
    <col min="19" max="19" width="13" customWidth="1"/>
    <col min="20" max="20" width="11.28515625" customWidth="1"/>
    <col min="21" max="21" width="9.7109375" customWidth="1"/>
    <col min="22" max="22" width="14.42578125" customWidth="1"/>
    <col min="23" max="23" width="13.85546875" customWidth="1"/>
    <col min="24" max="25" width="11.85546875" customWidth="1"/>
    <col min="26" max="26" width="20.42578125" customWidth="1"/>
    <col min="27" max="27" width="12.140625" customWidth="1"/>
    <col min="28" max="28" width="13.140625" customWidth="1"/>
    <col min="29" max="29" width="11.85546875" customWidth="1"/>
    <col min="30" max="30" width="15.140625" customWidth="1"/>
    <col min="31" max="31" width="14.28515625" customWidth="1"/>
    <col min="32" max="32" width="13.140625" customWidth="1"/>
    <col min="33" max="33" width="12.85546875" customWidth="1"/>
    <col min="34" max="34" width="14.85546875" customWidth="1"/>
  </cols>
  <sheetData>
    <row r="1" spans="2:34" ht="15.75" thickBot="1" x14ac:dyDescent="0.3"/>
    <row r="2" spans="2:34" ht="15.75" customHeight="1" x14ac:dyDescent="0.25">
      <c r="B2" s="517"/>
      <c r="C2" s="517"/>
      <c r="D2" s="517"/>
      <c r="E2" s="517"/>
      <c r="F2" s="520" t="s">
        <v>0</v>
      </c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</row>
    <row r="3" spans="2:34" ht="16.5" customHeight="1" x14ac:dyDescent="0.25">
      <c r="B3" s="518"/>
      <c r="C3" s="518"/>
      <c r="D3" s="518"/>
      <c r="E3" s="518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2"/>
      <c r="Z3" s="115" t="s">
        <v>61</v>
      </c>
      <c r="AA3" s="115" t="s">
        <v>55</v>
      </c>
      <c r="AB3" s="115" t="s">
        <v>56</v>
      </c>
      <c r="AC3" s="115" t="s">
        <v>57</v>
      </c>
      <c r="AD3" s="115" t="s">
        <v>58</v>
      </c>
      <c r="AE3" s="115" t="s">
        <v>59</v>
      </c>
      <c r="AF3" s="115" t="s">
        <v>60</v>
      </c>
      <c r="AG3" s="115"/>
      <c r="AH3" s="115"/>
    </row>
    <row r="4" spans="2:34" ht="20.25" customHeight="1" x14ac:dyDescent="0.3">
      <c r="B4" s="518"/>
      <c r="C4" s="518"/>
      <c r="D4" s="518"/>
      <c r="E4" s="518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2"/>
      <c r="Z4" s="117">
        <v>5</v>
      </c>
      <c r="AA4" s="117">
        <v>2204</v>
      </c>
      <c r="AB4" s="117">
        <v>2315</v>
      </c>
      <c r="AC4" s="117">
        <v>3465</v>
      </c>
      <c r="AD4" s="117">
        <v>629</v>
      </c>
      <c r="AE4" s="117">
        <v>16</v>
      </c>
      <c r="AF4" s="117">
        <v>14</v>
      </c>
      <c r="AG4" s="115"/>
      <c r="AH4" s="115"/>
    </row>
    <row r="5" spans="2:34" ht="21.75" customHeight="1" x14ac:dyDescent="0.3">
      <c r="B5" s="518"/>
      <c r="C5" s="518"/>
      <c r="D5" s="518"/>
      <c r="E5" s="518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2"/>
      <c r="Z5" s="117"/>
      <c r="AA5" s="117">
        <f>+AA4/Z4</f>
        <v>440.8</v>
      </c>
      <c r="AB5" s="117">
        <f>+AB4/Z4</f>
        <v>463</v>
      </c>
      <c r="AC5" s="117">
        <f>+AC4/Z4</f>
        <v>693</v>
      </c>
      <c r="AD5" s="117">
        <f>+AD4/Z4</f>
        <v>125.8</v>
      </c>
      <c r="AE5" s="117">
        <f>+AE4/Z4</f>
        <v>3.2</v>
      </c>
      <c r="AF5" s="117">
        <f>+AF4/Z4</f>
        <v>2.8</v>
      </c>
      <c r="AG5" s="115"/>
      <c r="AH5" s="115"/>
    </row>
    <row r="6" spans="2:34" ht="20.25" customHeight="1" thickBot="1" x14ac:dyDescent="0.35">
      <c r="B6" s="519"/>
      <c r="C6" s="519"/>
      <c r="D6" s="519"/>
      <c r="E6" s="519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4"/>
      <c r="Z6" s="117"/>
      <c r="AA6" s="117"/>
      <c r="AB6" s="117"/>
      <c r="AC6" s="117"/>
      <c r="AD6" s="117"/>
      <c r="AE6" s="117"/>
      <c r="AF6" s="117"/>
      <c r="AG6" s="115"/>
      <c r="AH6" s="115"/>
    </row>
    <row r="7" spans="2:34" ht="15" customHeight="1" x14ac:dyDescent="0.25">
      <c r="B7" s="1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</row>
    <row r="8" spans="2:34" ht="240.75" customHeight="1" x14ac:dyDescent="0.3">
      <c r="B8" s="525" t="s">
        <v>1</v>
      </c>
      <c r="C8" s="526"/>
      <c r="D8" s="526"/>
      <c r="E8" s="527" t="e">
        <f>#REF!</f>
        <v>#REF!</v>
      </c>
      <c r="F8" s="527"/>
      <c r="G8" s="527"/>
      <c r="H8" s="527"/>
      <c r="I8" s="527"/>
      <c r="J8" s="528" t="s">
        <v>42</v>
      </c>
      <c r="K8" s="528"/>
      <c r="L8" s="529" t="s">
        <v>43</v>
      </c>
      <c r="M8" s="529"/>
      <c r="N8" s="529"/>
      <c r="O8" s="529"/>
      <c r="P8" s="106"/>
      <c r="Q8" s="107"/>
      <c r="R8" s="530" t="s">
        <v>2</v>
      </c>
      <c r="S8" s="530"/>
      <c r="T8" s="530"/>
      <c r="U8" s="531" t="e">
        <f>#REF!</f>
        <v>#REF!</v>
      </c>
      <c r="V8" s="531"/>
      <c r="W8" s="531"/>
      <c r="X8" s="61"/>
      <c r="Y8" s="62"/>
      <c r="AA8" s="5"/>
    </row>
    <row r="9" spans="2:34" ht="18" x14ac:dyDescent="0.25">
      <c r="B9" s="532"/>
      <c r="C9" s="533"/>
      <c r="D9" s="533"/>
      <c r="E9" s="63" t="s">
        <v>3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113">
        <f>AB9/AA9</f>
        <v>625</v>
      </c>
      <c r="AA9" s="111">
        <v>6</v>
      </c>
      <c r="AB9" s="110">
        <v>3750</v>
      </c>
      <c r="AC9" s="110" t="s">
        <v>50</v>
      </c>
    </row>
    <row r="10" spans="2:34" ht="58.5" customHeight="1" x14ac:dyDescent="0.3">
      <c r="B10" s="525" t="s">
        <v>4</v>
      </c>
      <c r="C10" s="526"/>
      <c r="D10" s="526"/>
      <c r="E10" s="536" t="e">
        <f>+#REF!</f>
        <v>#REF!</v>
      </c>
      <c r="F10" s="536"/>
      <c r="G10" s="536"/>
      <c r="H10" s="536"/>
      <c r="I10" s="536"/>
      <c r="J10" s="536"/>
      <c r="K10" s="536"/>
      <c r="L10" s="536"/>
      <c r="M10" s="536"/>
      <c r="N10" s="536"/>
      <c r="O10" s="536"/>
      <c r="P10" s="536"/>
      <c r="Q10" s="536"/>
      <c r="R10" s="534" t="s">
        <v>44</v>
      </c>
      <c r="S10" s="534"/>
      <c r="T10" s="534"/>
      <c r="U10" s="535" t="e">
        <f>+#REF!</f>
        <v>#REF!</v>
      </c>
      <c r="V10" s="535"/>
      <c r="W10" s="535"/>
      <c r="X10" s="64"/>
      <c r="Y10" s="63"/>
      <c r="Z10" s="114">
        <f t="shared" ref="Z10:Z11" si="0">AB10/AA10</f>
        <v>631.66666666666663</v>
      </c>
      <c r="AA10" s="111">
        <v>6</v>
      </c>
      <c r="AB10" s="110">
        <v>3790</v>
      </c>
      <c r="AC10" s="110" t="s">
        <v>51</v>
      </c>
    </row>
    <row r="11" spans="2:34" ht="18" x14ac:dyDescent="0.25">
      <c r="B11" s="65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114">
        <f t="shared" si="0"/>
        <v>954.16666666666663</v>
      </c>
      <c r="AA11" s="111">
        <v>6</v>
      </c>
      <c r="AB11" s="110">
        <v>5725</v>
      </c>
      <c r="AC11" s="110" t="s">
        <v>52</v>
      </c>
    </row>
    <row r="12" spans="2:34" ht="28.5" customHeight="1" thickBot="1" x14ac:dyDescent="0.35">
      <c r="B12" s="515" t="s">
        <v>5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114">
        <f>AB12/AA13</f>
        <v>205.66666666666666</v>
      </c>
      <c r="AA12" s="111"/>
      <c r="AB12" s="110">
        <v>1234</v>
      </c>
      <c r="AC12" s="110" t="s">
        <v>53</v>
      </c>
    </row>
    <row r="13" spans="2:34" ht="16.5" customHeight="1" x14ac:dyDescent="0.25">
      <c r="B13" s="513" t="s">
        <v>6</v>
      </c>
      <c r="C13" s="510"/>
      <c r="D13" s="510"/>
      <c r="E13" s="514"/>
      <c r="F13" s="506" t="s">
        <v>7</v>
      </c>
      <c r="G13" s="507"/>
      <c r="H13" s="507"/>
      <c r="I13" s="507"/>
      <c r="J13" s="507"/>
      <c r="K13" s="507"/>
      <c r="L13" s="507"/>
      <c r="M13" s="507"/>
      <c r="N13" s="507"/>
      <c r="O13" s="508"/>
      <c r="P13" s="509" t="s">
        <v>8</v>
      </c>
      <c r="Q13" s="510"/>
      <c r="R13" s="511" t="s">
        <v>9</v>
      </c>
      <c r="S13" s="512"/>
      <c r="T13" s="512"/>
      <c r="U13" s="512"/>
      <c r="V13" s="512"/>
      <c r="W13" s="512"/>
      <c r="X13" s="512"/>
      <c r="Y13" s="512"/>
      <c r="Z13" s="113">
        <f>AB13/AA13</f>
        <v>3</v>
      </c>
      <c r="AA13" s="112">
        <v>6</v>
      </c>
      <c r="AB13" s="110">
        <v>18</v>
      </c>
      <c r="AC13" s="110" t="s">
        <v>54</v>
      </c>
    </row>
    <row r="14" spans="2:34" ht="144" x14ac:dyDescent="0.25">
      <c r="B14" s="66" t="s">
        <v>32</v>
      </c>
      <c r="C14" s="67" t="s">
        <v>10</v>
      </c>
      <c r="D14" s="68" t="s">
        <v>11</v>
      </c>
      <c r="E14" s="69" t="s">
        <v>12</v>
      </c>
      <c r="F14" s="66" t="s">
        <v>13</v>
      </c>
      <c r="G14" s="67" t="s">
        <v>14</v>
      </c>
      <c r="H14" s="67" t="s">
        <v>41</v>
      </c>
      <c r="I14" s="67" t="s">
        <v>15</v>
      </c>
      <c r="J14" s="67" t="s">
        <v>39</v>
      </c>
      <c r="K14" s="67" t="s">
        <v>17</v>
      </c>
      <c r="L14" s="67" t="s">
        <v>18</v>
      </c>
      <c r="M14" s="70" t="s">
        <v>19</v>
      </c>
      <c r="N14" s="70" t="s">
        <v>33</v>
      </c>
      <c r="O14" s="71" t="s">
        <v>34</v>
      </c>
      <c r="P14" s="72" t="s">
        <v>11</v>
      </c>
      <c r="Q14" s="67" t="s">
        <v>13</v>
      </c>
      <c r="R14" s="67" t="s">
        <v>14</v>
      </c>
      <c r="S14" s="67" t="s">
        <v>15</v>
      </c>
      <c r="T14" s="67" t="s">
        <v>16</v>
      </c>
      <c r="U14" s="67" t="s">
        <v>17</v>
      </c>
      <c r="V14" s="67" t="s">
        <v>20</v>
      </c>
      <c r="W14" s="70" t="s">
        <v>19</v>
      </c>
      <c r="X14" s="70" t="s">
        <v>33</v>
      </c>
      <c r="Y14" s="71" t="s">
        <v>34</v>
      </c>
    </row>
    <row r="15" spans="2:34" ht="37.5" customHeight="1" x14ac:dyDescent="0.25">
      <c r="B15" s="485" t="e">
        <f>+#REF!</f>
        <v>#REF!</v>
      </c>
      <c r="C15" s="499" t="s">
        <v>45</v>
      </c>
      <c r="D15" s="73">
        <v>1</v>
      </c>
      <c r="E15" s="498" t="e">
        <f>+#REF!</f>
        <v>#REF!</v>
      </c>
      <c r="F15" s="491" t="e">
        <f>+E15+G15</f>
        <v>#REF!</v>
      </c>
      <c r="G15" s="74">
        <v>7</v>
      </c>
      <c r="H15" s="109" t="e">
        <f>+#REF!</f>
        <v>#REF!</v>
      </c>
      <c r="I15" s="74">
        <v>151.30000000000001</v>
      </c>
      <c r="J15" s="74">
        <v>302.39999999999998</v>
      </c>
      <c r="K15" s="74">
        <v>598.20000000000005</v>
      </c>
      <c r="L15" s="75">
        <f t="shared" ref="L15:L16" si="1">K15*101.97</f>
        <v>60998.454000000005</v>
      </c>
      <c r="M15" s="96">
        <f>L15/(3.1416*(I15/10)^2/4)</f>
        <v>339.27360620764108</v>
      </c>
      <c r="N15" s="76">
        <f t="shared" ref="N15:N16" si="2">M15/0.07</f>
        <v>4846.7658029663007</v>
      </c>
      <c r="O15" s="484">
        <f>+(N15+N16)/2</f>
        <v>4832.1238607038249</v>
      </c>
      <c r="P15" s="77">
        <v>3</v>
      </c>
      <c r="Q15" s="494" t="e">
        <f>+E15+R15</f>
        <v>#REF!</v>
      </c>
      <c r="R15" s="78">
        <v>28</v>
      </c>
      <c r="S15" s="74"/>
      <c r="T15" s="74"/>
      <c r="U15" s="74"/>
      <c r="V15" s="75">
        <f t="shared" ref="V15:V16" si="3">U15*101.97</f>
        <v>0</v>
      </c>
      <c r="W15" s="96" t="e">
        <f t="shared" ref="W15:W16" si="4">V15/(3.1416*(S15/10)^2/4)</f>
        <v>#DIV/0!</v>
      </c>
      <c r="X15" s="76" t="e">
        <f t="shared" ref="X15:X16" si="5">W15/0.07</f>
        <v>#DIV/0!</v>
      </c>
      <c r="Y15" s="484" t="e">
        <f>+(X15+X16)/2</f>
        <v>#DIV/0!</v>
      </c>
      <c r="Z15" s="51" t="s">
        <v>36</v>
      </c>
      <c r="AA15" s="51" t="s">
        <v>37</v>
      </c>
      <c r="AB15" s="52" t="s">
        <v>35</v>
      </c>
      <c r="AC15" s="51" t="s">
        <v>38</v>
      </c>
    </row>
    <row r="16" spans="2:34" ht="24.75" customHeight="1" x14ac:dyDescent="0.25">
      <c r="B16" s="485"/>
      <c r="C16" s="499"/>
      <c r="D16" s="73">
        <v>2</v>
      </c>
      <c r="E16" s="498"/>
      <c r="F16" s="491"/>
      <c r="G16" s="74">
        <f>+G15</f>
        <v>7</v>
      </c>
      <c r="H16" s="109" t="e">
        <f>+#REF!</f>
        <v>#REF!</v>
      </c>
      <c r="I16" s="74">
        <v>151.19999999999999</v>
      </c>
      <c r="J16" s="74">
        <v>301.3</v>
      </c>
      <c r="K16" s="74">
        <v>593.79999999999995</v>
      </c>
      <c r="L16" s="75">
        <f t="shared" si="1"/>
        <v>60549.785999999993</v>
      </c>
      <c r="M16" s="96">
        <f t="shared" ref="M16" si="6">L16/(3.1416*(I16/10)^2/4)</f>
        <v>337.22373429089447</v>
      </c>
      <c r="N16" s="76">
        <f t="shared" si="2"/>
        <v>4817.4819184413491</v>
      </c>
      <c r="O16" s="484"/>
      <c r="P16" s="77">
        <v>4</v>
      </c>
      <c r="Q16" s="494"/>
      <c r="R16" s="78">
        <v>28</v>
      </c>
      <c r="S16" s="74"/>
      <c r="T16" s="74"/>
      <c r="U16" s="74"/>
      <c r="V16" s="75">
        <f t="shared" si="3"/>
        <v>0</v>
      </c>
      <c r="W16" s="96" t="e">
        <f t="shared" si="4"/>
        <v>#DIV/0!</v>
      </c>
      <c r="X16" s="76" t="e">
        <f t="shared" si="5"/>
        <v>#DIV/0!</v>
      </c>
      <c r="Y16" s="484"/>
      <c r="Z16" s="48">
        <f>+(O15+O17)/2</f>
        <v>2416.0619303519125</v>
      </c>
      <c r="AA16" s="48" t="e">
        <f>+(Y15+Y17)/2</f>
        <v>#DIV/0!</v>
      </c>
      <c r="AB16" s="49" t="e">
        <f>+Z16/AA16*100</f>
        <v>#DIV/0!</v>
      </c>
      <c r="AC16" s="50" t="e">
        <f>+AA16/Z16</f>
        <v>#DIV/0!</v>
      </c>
    </row>
    <row r="17" spans="2:33" ht="21" customHeight="1" x14ac:dyDescent="0.25">
      <c r="B17" s="496"/>
      <c r="C17" s="500"/>
      <c r="D17" s="73">
        <v>5</v>
      </c>
      <c r="E17" s="502"/>
      <c r="F17" s="504"/>
      <c r="G17" s="74"/>
      <c r="H17" s="79"/>
      <c r="I17" s="74"/>
      <c r="J17" s="74"/>
      <c r="K17" s="74"/>
      <c r="L17" s="75"/>
      <c r="M17" s="96"/>
      <c r="N17" s="76"/>
      <c r="O17" s="484"/>
      <c r="P17" s="77">
        <v>7</v>
      </c>
      <c r="Q17" s="494"/>
      <c r="R17" s="78"/>
      <c r="S17" s="74"/>
      <c r="T17" s="74"/>
      <c r="U17" s="74"/>
      <c r="V17" s="75"/>
      <c r="W17" s="96"/>
      <c r="X17" s="76"/>
      <c r="Y17" s="484"/>
      <c r="AA17" t="s">
        <v>3</v>
      </c>
    </row>
    <row r="18" spans="2:33" ht="21" customHeight="1" x14ac:dyDescent="0.25">
      <c r="B18" s="497"/>
      <c r="C18" s="501"/>
      <c r="D18" s="73">
        <v>6</v>
      </c>
      <c r="E18" s="503"/>
      <c r="F18" s="505"/>
      <c r="G18" s="74"/>
      <c r="H18" s="79"/>
      <c r="I18" s="74"/>
      <c r="J18" s="74"/>
      <c r="K18" s="74"/>
      <c r="L18" s="75"/>
      <c r="M18" s="96"/>
      <c r="N18" s="76"/>
      <c r="O18" s="484"/>
      <c r="P18" s="77">
        <v>8</v>
      </c>
      <c r="Q18" s="494"/>
      <c r="R18" s="78"/>
      <c r="S18" s="74"/>
      <c r="T18" s="74"/>
      <c r="U18" s="74"/>
      <c r="V18" s="75"/>
      <c r="W18" s="96"/>
      <c r="X18" s="76"/>
      <c r="Y18" s="484"/>
      <c r="Z18" s="6">
        <f>+(O15+O17)/2*1.39</f>
        <v>3358.326083189158</v>
      </c>
      <c r="AA18" s="7" t="s">
        <v>3</v>
      </c>
      <c r="AB18" s="7"/>
      <c r="AC18" s="8"/>
      <c r="AD18" s="7"/>
      <c r="AE18" s="6"/>
      <c r="AF18" s="7"/>
      <c r="AG18" s="9"/>
    </row>
    <row r="19" spans="2:33" ht="21" customHeight="1" x14ac:dyDescent="0.25">
      <c r="B19" s="485"/>
      <c r="C19" s="499"/>
      <c r="D19" s="73">
        <v>1</v>
      </c>
      <c r="E19" s="498"/>
      <c r="F19" s="491"/>
      <c r="G19" s="74"/>
      <c r="H19" s="74"/>
      <c r="I19" s="74"/>
      <c r="J19" s="74"/>
      <c r="K19" s="79"/>
      <c r="L19" s="75"/>
      <c r="M19" s="96"/>
      <c r="N19" s="76"/>
      <c r="O19" s="484"/>
      <c r="P19" s="77">
        <v>3</v>
      </c>
      <c r="Q19" s="494"/>
      <c r="R19" s="78"/>
      <c r="S19" s="74"/>
      <c r="T19" s="74"/>
      <c r="U19" s="74"/>
      <c r="V19" s="75"/>
      <c r="W19" s="96"/>
      <c r="X19" s="76"/>
      <c r="Y19" s="484"/>
      <c r="Z19" s="8"/>
      <c r="AA19" s="8"/>
      <c r="AB19" s="10"/>
      <c r="AC19" s="10"/>
      <c r="AD19" s="11"/>
      <c r="AE19" s="12"/>
      <c r="AF19" s="12"/>
      <c r="AG19" s="12"/>
    </row>
    <row r="20" spans="2:33" ht="21" customHeight="1" x14ac:dyDescent="0.25">
      <c r="B20" s="485"/>
      <c r="C20" s="499"/>
      <c r="D20" s="73">
        <v>2</v>
      </c>
      <c r="E20" s="498"/>
      <c r="F20" s="491"/>
      <c r="G20" s="74"/>
      <c r="H20" s="74"/>
      <c r="I20" s="74"/>
      <c r="J20" s="74"/>
      <c r="K20" s="74"/>
      <c r="L20" s="75"/>
      <c r="M20" s="96"/>
      <c r="N20" s="76"/>
      <c r="O20" s="484"/>
      <c r="P20" s="77">
        <v>4</v>
      </c>
      <c r="Q20" s="494"/>
      <c r="R20" s="78"/>
      <c r="S20" s="74"/>
      <c r="T20" s="74"/>
      <c r="U20" s="74"/>
      <c r="V20" s="75"/>
      <c r="W20" s="96"/>
      <c r="X20" s="76"/>
      <c r="Y20" s="484"/>
      <c r="Z20" s="47">
        <f>6190.7*0.07</f>
        <v>433.34900000000005</v>
      </c>
      <c r="AA20" s="47"/>
      <c r="AB20" s="13"/>
      <c r="AC20" s="13"/>
      <c r="AD20" s="47"/>
      <c r="AE20" s="14"/>
      <c r="AF20" s="14"/>
      <c r="AG20" s="14"/>
    </row>
    <row r="21" spans="2:33" ht="30" customHeight="1" x14ac:dyDescent="0.25">
      <c r="B21" s="485"/>
      <c r="C21" s="487"/>
      <c r="D21" s="73">
        <v>1</v>
      </c>
      <c r="E21" s="498"/>
      <c r="F21" s="491"/>
      <c r="G21" s="74"/>
      <c r="H21" s="74"/>
      <c r="I21" s="74"/>
      <c r="J21" s="74"/>
      <c r="K21" s="74"/>
      <c r="L21" s="75"/>
      <c r="M21" s="96"/>
      <c r="N21" s="76"/>
      <c r="O21" s="484"/>
      <c r="P21" s="77">
        <v>3</v>
      </c>
      <c r="Q21" s="494"/>
      <c r="R21" s="78"/>
      <c r="S21" s="74"/>
      <c r="T21" s="74"/>
      <c r="U21" s="74"/>
      <c r="V21" s="75"/>
      <c r="W21" s="96"/>
      <c r="X21" s="76"/>
      <c r="Y21" s="484"/>
    </row>
    <row r="22" spans="2:33" ht="34.5" customHeight="1" x14ac:dyDescent="0.25">
      <c r="B22" s="485"/>
      <c r="C22" s="487"/>
      <c r="D22" s="73">
        <v>2</v>
      </c>
      <c r="E22" s="498"/>
      <c r="F22" s="491"/>
      <c r="G22" s="74"/>
      <c r="H22" s="74"/>
      <c r="I22" s="74"/>
      <c r="J22" s="74"/>
      <c r="K22" s="74"/>
      <c r="L22" s="75"/>
      <c r="M22" s="96"/>
      <c r="N22" s="76"/>
      <c r="O22" s="484"/>
      <c r="P22" s="77">
        <v>4</v>
      </c>
      <c r="Q22" s="494"/>
      <c r="R22" s="78"/>
      <c r="S22" s="74"/>
      <c r="T22" s="74"/>
      <c r="U22" s="74"/>
      <c r="V22" s="75"/>
      <c r="W22" s="96"/>
      <c r="X22" s="76"/>
      <c r="Y22" s="484"/>
      <c r="AA22" s="95"/>
    </row>
    <row r="23" spans="2:33" ht="34.5" customHeight="1" x14ac:dyDescent="0.25">
      <c r="B23" s="485"/>
      <c r="C23" s="487"/>
      <c r="D23" s="73">
        <v>1</v>
      </c>
      <c r="E23" s="489"/>
      <c r="F23" s="491"/>
      <c r="G23" s="74"/>
      <c r="H23" s="74"/>
      <c r="I23" s="74"/>
      <c r="J23" s="74"/>
      <c r="K23" s="74"/>
      <c r="L23" s="75"/>
      <c r="M23" s="96"/>
      <c r="N23" s="76"/>
      <c r="O23" s="484"/>
      <c r="P23" s="80">
        <v>3</v>
      </c>
      <c r="Q23" s="494"/>
      <c r="R23" s="78"/>
      <c r="S23" s="74"/>
      <c r="T23" s="74"/>
      <c r="U23" s="74"/>
      <c r="V23" s="75"/>
      <c r="W23" s="96"/>
      <c r="X23" s="76"/>
      <c r="Y23" s="484"/>
    </row>
    <row r="24" spans="2:33" ht="34.5" customHeight="1" x14ac:dyDescent="0.25">
      <c r="B24" s="485"/>
      <c r="C24" s="487"/>
      <c r="D24" s="73">
        <v>2</v>
      </c>
      <c r="E24" s="489"/>
      <c r="F24" s="491"/>
      <c r="G24" s="74"/>
      <c r="H24" s="74"/>
      <c r="I24" s="74"/>
      <c r="J24" s="74"/>
      <c r="K24" s="74"/>
      <c r="L24" s="75"/>
      <c r="M24" s="96"/>
      <c r="N24" s="76"/>
      <c r="O24" s="484"/>
      <c r="P24" s="80">
        <v>4</v>
      </c>
      <c r="Q24" s="494"/>
      <c r="R24" s="78"/>
      <c r="S24" s="74"/>
      <c r="T24" s="74"/>
      <c r="U24" s="74"/>
      <c r="V24" s="75"/>
      <c r="W24" s="96"/>
      <c r="X24" s="76"/>
      <c r="Y24" s="484"/>
    </row>
    <row r="25" spans="2:33" ht="34.5" customHeight="1" x14ac:dyDescent="0.25">
      <c r="B25" s="496"/>
      <c r="C25" s="487"/>
      <c r="D25" s="73">
        <v>1</v>
      </c>
      <c r="E25" s="489"/>
      <c r="F25" s="491"/>
      <c r="G25" s="74"/>
      <c r="H25" s="74"/>
      <c r="I25" s="74"/>
      <c r="J25" s="74"/>
      <c r="K25" s="74"/>
      <c r="L25" s="75"/>
      <c r="M25" s="96"/>
      <c r="N25" s="76"/>
      <c r="O25" s="484"/>
      <c r="P25" s="80">
        <v>3</v>
      </c>
      <c r="Q25" s="494"/>
      <c r="R25" s="78"/>
      <c r="S25" s="74"/>
      <c r="T25" s="74"/>
      <c r="U25" s="74"/>
      <c r="V25" s="75"/>
      <c r="W25" s="96"/>
      <c r="X25" s="76"/>
      <c r="Y25" s="484"/>
    </row>
    <row r="26" spans="2:33" ht="34.5" customHeight="1" x14ac:dyDescent="0.25">
      <c r="B26" s="497"/>
      <c r="C26" s="487"/>
      <c r="D26" s="73">
        <v>2</v>
      </c>
      <c r="E26" s="489"/>
      <c r="F26" s="491"/>
      <c r="G26" s="74"/>
      <c r="H26" s="74"/>
      <c r="I26" s="74"/>
      <c r="J26" s="74"/>
      <c r="K26" s="74"/>
      <c r="L26" s="75"/>
      <c r="M26" s="96"/>
      <c r="N26" s="76"/>
      <c r="O26" s="484"/>
      <c r="P26" s="80">
        <v>4</v>
      </c>
      <c r="Q26" s="494"/>
      <c r="R26" s="78"/>
      <c r="S26" s="74"/>
      <c r="T26" s="74"/>
      <c r="U26" s="74"/>
      <c r="V26" s="75"/>
      <c r="W26" s="96"/>
      <c r="X26" s="76"/>
      <c r="Y26" s="484"/>
      <c r="AA26" s="95"/>
    </row>
    <row r="27" spans="2:33" ht="21" customHeight="1" x14ac:dyDescent="0.25">
      <c r="B27" s="485"/>
      <c r="C27" s="487"/>
      <c r="D27" s="73">
        <v>1</v>
      </c>
      <c r="E27" s="489"/>
      <c r="F27" s="491"/>
      <c r="G27" s="74"/>
      <c r="H27" s="74"/>
      <c r="I27" s="74"/>
      <c r="J27" s="74"/>
      <c r="K27" s="74"/>
      <c r="L27" s="75"/>
      <c r="M27" s="96"/>
      <c r="N27" s="76"/>
      <c r="O27" s="484"/>
      <c r="P27" s="80">
        <v>3</v>
      </c>
      <c r="Q27" s="494"/>
      <c r="R27" s="78"/>
      <c r="S27" s="74"/>
      <c r="T27" s="74"/>
      <c r="U27" s="74"/>
      <c r="V27" s="75"/>
      <c r="W27" s="96"/>
      <c r="X27" s="76"/>
      <c r="Y27" s="484"/>
    </row>
    <row r="28" spans="2:33" ht="21" customHeight="1" thickBot="1" x14ac:dyDescent="0.3">
      <c r="B28" s="486"/>
      <c r="C28" s="488"/>
      <c r="D28" s="81">
        <v>2</v>
      </c>
      <c r="E28" s="490"/>
      <c r="F28" s="492"/>
      <c r="G28" s="82"/>
      <c r="H28" s="82"/>
      <c r="I28" s="82"/>
      <c r="J28" s="82"/>
      <c r="K28" s="82"/>
      <c r="L28" s="83"/>
      <c r="M28" s="105"/>
      <c r="N28" s="84"/>
      <c r="O28" s="493"/>
      <c r="P28" s="85">
        <v>4</v>
      </c>
      <c r="Q28" s="495"/>
      <c r="R28" s="86"/>
      <c r="S28" s="82"/>
      <c r="T28" s="82"/>
      <c r="U28" s="82"/>
      <c r="V28" s="83"/>
      <c r="W28" s="105"/>
      <c r="X28" s="84"/>
      <c r="Y28" s="493"/>
    </row>
    <row r="29" spans="2:33" ht="18.75" x14ac:dyDescent="0.3">
      <c r="B29" s="87"/>
      <c r="C29" s="88" t="s">
        <v>3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9"/>
      <c r="Z29" s="115"/>
      <c r="AA29" s="115" t="s">
        <v>62</v>
      </c>
      <c r="AB29" s="115" t="s">
        <v>63</v>
      </c>
    </row>
    <row r="30" spans="2:33" ht="83.25" customHeight="1" x14ac:dyDescent="0.3">
      <c r="B30" s="473" t="s">
        <v>21</v>
      </c>
      <c r="C30" s="474"/>
      <c r="D30" s="479" t="e">
        <f>+E8</f>
        <v>#REF!</v>
      </c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108"/>
      <c r="X30" s="108"/>
      <c r="Y30" s="89"/>
      <c r="Z30" s="118" t="s">
        <v>66</v>
      </c>
      <c r="AA30" s="49">
        <f>+O15</f>
        <v>4832.1238607038249</v>
      </c>
      <c r="AB30" s="49" t="e">
        <f>+Y15</f>
        <v>#DIV/0!</v>
      </c>
      <c r="AD30" s="95"/>
    </row>
    <row r="31" spans="2:33" ht="40.5" customHeight="1" x14ac:dyDescent="0.3">
      <c r="B31" s="97"/>
      <c r="C31" s="98"/>
      <c r="D31" s="480" t="e">
        <f>#REF!</f>
        <v>#REF!</v>
      </c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89"/>
      <c r="Z31" s="118" t="s">
        <v>67</v>
      </c>
      <c r="AA31" s="116">
        <f>+AA30*0.07</f>
        <v>338.24867024926778</v>
      </c>
      <c r="AB31" s="116" t="e">
        <f>+AB30*0.07</f>
        <v>#DIV/0!</v>
      </c>
    </row>
    <row r="32" spans="2:33" ht="51" customHeight="1" x14ac:dyDescent="0.3">
      <c r="B32" s="90"/>
      <c r="C32" s="91"/>
      <c r="D32" s="481" t="s">
        <v>48</v>
      </c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89"/>
      <c r="Z32" s="115"/>
      <c r="AA32" s="50"/>
      <c r="AB32" s="50"/>
      <c r="AC32" s="14"/>
    </row>
    <row r="33" spans="2:28" ht="21" customHeight="1" x14ac:dyDescent="0.3">
      <c r="B33" s="87"/>
      <c r="C33" s="88"/>
      <c r="D33" s="483" t="s">
        <v>68</v>
      </c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88"/>
      <c r="X33" s="88"/>
      <c r="Y33" s="89"/>
      <c r="Z33" s="115"/>
      <c r="AA33" s="50"/>
      <c r="AB33" s="116"/>
    </row>
    <row r="34" spans="2:28" ht="19.5" x14ac:dyDescent="0.3">
      <c r="B34" s="87"/>
      <c r="C34" s="88"/>
      <c r="D34" s="483" t="s">
        <v>49</v>
      </c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94"/>
      <c r="S34" s="94"/>
      <c r="T34" s="94"/>
      <c r="U34" s="94"/>
      <c r="V34" s="94"/>
      <c r="W34" s="88"/>
      <c r="X34" s="88"/>
      <c r="Y34" s="89"/>
    </row>
    <row r="35" spans="2:28" ht="19.5" customHeight="1" x14ac:dyDescent="0.3">
      <c r="B35" s="87"/>
      <c r="C35" s="88"/>
      <c r="D35" s="93" t="s">
        <v>40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88"/>
      <c r="X35" s="88"/>
      <c r="Y35" s="89"/>
    </row>
    <row r="36" spans="2:28" x14ac:dyDescent="0.25">
      <c r="B36" s="55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56"/>
      <c r="AA36" s="10"/>
    </row>
    <row r="37" spans="2:28" ht="26.45" customHeight="1" x14ac:dyDescent="0.25">
      <c r="B37" s="5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56"/>
      <c r="AA37" s="99"/>
    </row>
    <row r="38" spans="2:28" ht="16.5" x14ac:dyDescent="0.3">
      <c r="B38" s="58"/>
      <c r="C38" s="475" t="s">
        <v>22</v>
      </c>
      <c r="D38" s="475"/>
      <c r="E38" s="17"/>
      <c r="F38" s="17"/>
      <c r="G38" s="18"/>
      <c r="H38" s="18"/>
      <c r="I38" s="476" t="s">
        <v>23</v>
      </c>
      <c r="J38" s="476"/>
      <c r="K38" s="19"/>
      <c r="L38" s="19"/>
      <c r="M38" s="20"/>
      <c r="N38" s="20"/>
      <c r="O38" s="21"/>
      <c r="P38" s="21"/>
      <c r="Q38" s="21"/>
      <c r="R38" s="477" t="s">
        <v>24</v>
      </c>
      <c r="S38" s="477"/>
      <c r="T38" s="57"/>
      <c r="U38" s="57"/>
      <c r="V38" s="57"/>
      <c r="W38" s="21"/>
      <c r="X38" s="21"/>
      <c r="Y38" s="56"/>
    </row>
    <row r="39" spans="2:28" ht="15" customHeight="1" x14ac:dyDescent="0.3">
      <c r="B39" s="58"/>
      <c r="C39" s="59"/>
      <c r="D39" s="53"/>
      <c r="E39" s="478" t="s">
        <v>31</v>
      </c>
      <c r="F39" s="478"/>
      <c r="G39" s="100"/>
      <c r="H39" s="100"/>
      <c r="I39" s="101"/>
      <c r="J39" s="101"/>
      <c r="K39" s="482" t="s">
        <v>64</v>
      </c>
      <c r="L39" s="482"/>
      <c r="M39" s="482"/>
      <c r="N39" s="102"/>
      <c r="O39" s="102"/>
      <c r="P39" s="88"/>
      <c r="Q39" s="88"/>
      <c r="R39" s="88"/>
      <c r="S39" s="88"/>
      <c r="T39" s="470" t="s">
        <v>47</v>
      </c>
      <c r="U39" s="470"/>
      <c r="V39" s="470"/>
      <c r="W39" s="21"/>
      <c r="X39" s="21"/>
      <c r="Y39" s="56"/>
      <c r="AB39" s="10"/>
    </row>
    <row r="40" spans="2:28" ht="15" customHeight="1" x14ac:dyDescent="0.3">
      <c r="B40" s="60"/>
      <c r="C40" s="18"/>
      <c r="D40" s="54"/>
      <c r="E40" s="471" t="s">
        <v>30</v>
      </c>
      <c r="F40" s="471"/>
      <c r="G40" s="88"/>
      <c r="H40" s="88"/>
      <c r="I40" s="88"/>
      <c r="J40" s="103"/>
      <c r="K40" s="471" t="s">
        <v>65</v>
      </c>
      <c r="L40" s="471"/>
      <c r="M40" s="471"/>
      <c r="N40" s="104"/>
      <c r="O40" s="104"/>
      <c r="P40" s="88"/>
      <c r="Q40" s="88"/>
      <c r="R40" s="88"/>
      <c r="S40" s="88"/>
      <c r="T40" s="472" t="s">
        <v>25</v>
      </c>
      <c r="U40" s="472"/>
      <c r="V40" s="472"/>
      <c r="W40" s="21"/>
      <c r="X40" s="21"/>
      <c r="Y40" s="56"/>
    </row>
    <row r="41" spans="2:28" x14ac:dyDescent="0.25">
      <c r="B41" s="22"/>
      <c r="C41" s="23"/>
      <c r="D41" s="24"/>
      <c r="E41" s="24"/>
      <c r="F41" s="24"/>
      <c r="G41" s="15"/>
      <c r="H41" s="15"/>
      <c r="I41" s="15"/>
      <c r="J41" s="25"/>
      <c r="K41" s="26"/>
      <c r="L41" s="27"/>
      <c r="M41" s="27"/>
      <c r="N41" s="27"/>
      <c r="O41" s="28"/>
      <c r="P41" s="15"/>
      <c r="Q41" s="15"/>
      <c r="R41" s="15"/>
      <c r="S41" s="15"/>
      <c r="T41" s="15"/>
      <c r="U41" s="15"/>
      <c r="V41" s="15"/>
      <c r="W41" s="15"/>
      <c r="X41" s="15"/>
      <c r="Y41" s="16"/>
    </row>
    <row r="42" spans="2:28" x14ac:dyDescent="0.25">
      <c r="B42" s="22"/>
      <c r="C42" s="15"/>
      <c r="D42" s="15"/>
      <c r="E42" s="29"/>
      <c r="F42" s="15"/>
      <c r="G42" s="26" t="s">
        <v>26</v>
      </c>
      <c r="H42" s="26"/>
      <c r="I42" s="15"/>
      <c r="J42" s="15"/>
      <c r="K42" s="15"/>
      <c r="L42" s="15"/>
      <c r="M42" s="15"/>
      <c r="N42" s="15"/>
      <c r="O42" s="28"/>
      <c r="P42" s="15"/>
      <c r="R42" s="30" t="s">
        <v>27</v>
      </c>
      <c r="S42" s="15"/>
      <c r="T42" s="15"/>
      <c r="U42" s="15"/>
      <c r="V42" s="15"/>
      <c r="W42" s="15"/>
      <c r="X42" s="15"/>
      <c r="Y42" s="16"/>
    </row>
    <row r="43" spans="2:28" x14ac:dyDescent="0.25">
      <c r="B43" s="22"/>
      <c r="C43" s="31"/>
      <c r="E43" s="32"/>
      <c r="F43" s="32"/>
      <c r="G43" s="33" t="s">
        <v>28</v>
      </c>
      <c r="H43" s="33"/>
      <c r="I43" s="15"/>
      <c r="J43" s="34"/>
      <c r="L43" s="35"/>
      <c r="M43" s="35"/>
      <c r="N43" s="35"/>
      <c r="O43" s="28"/>
      <c r="P43" s="15"/>
      <c r="R43" s="36" t="s">
        <v>29</v>
      </c>
      <c r="S43" s="15"/>
      <c r="T43" s="15"/>
      <c r="U43" s="15"/>
      <c r="V43" s="15"/>
      <c r="W43" s="15"/>
      <c r="X43" s="15"/>
      <c r="Y43" s="16"/>
    </row>
    <row r="44" spans="2:28" ht="15.75" thickBot="1" x14ac:dyDescent="0.3">
      <c r="B44" s="37"/>
      <c r="C44" s="38"/>
      <c r="D44" s="39"/>
      <c r="E44" s="40"/>
      <c r="F44" s="41"/>
      <c r="G44" s="40"/>
      <c r="H44" s="40"/>
      <c r="I44" s="42"/>
      <c r="J44" s="43"/>
      <c r="K44" s="44"/>
      <c r="L44" s="41"/>
      <c r="M44" s="41"/>
      <c r="N44" s="41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6"/>
    </row>
  </sheetData>
  <mergeCells count="82">
    <mergeCell ref="B12:Y12"/>
    <mergeCell ref="B2:E6"/>
    <mergeCell ref="F2:Y6"/>
    <mergeCell ref="B8:D8"/>
    <mergeCell ref="E8:I8"/>
    <mergeCell ref="J8:K8"/>
    <mergeCell ref="L8:O8"/>
    <mergeCell ref="R8:T8"/>
    <mergeCell ref="U8:W8"/>
    <mergeCell ref="B9:D9"/>
    <mergeCell ref="B10:D10"/>
    <mergeCell ref="R10:T10"/>
    <mergeCell ref="U10:W10"/>
    <mergeCell ref="E10:Q10"/>
    <mergeCell ref="F13:O13"/>
    <mergeCell ref="P13:Q13"/>
    <mergeCell ref="R13:Y13"/>
    <mergeCell ref="B15:B16"/>
    <mergeCell ref="C15:C16"/>
    <mergeCell ref="E15:E16"/>
    <mergeCell ref="F15:F16"/>
    <mergeCell ref="O15:O16"/>
    <mergeCell ref="Q15:Q16"/>
    <mergeCell ref="Y15:Y16"/>
    <mergeCell ref="B13:E13"/>
    <mergeCell ref="Q17:Q18"/>
    <mergeCell ref="Y17:Y18"/>
    <mergeCell ref="Y19:Y20"/>
    <mergeCell ref="B19:B20"/>
    <mergeCell ref="C19:C20"/>
    <mergeCell ref="E19:E20"/>
    <mergeCell ref="F19:F20"/>
    <mergeCell ref="O19:O20"/>
    <mergeCell ref="Q19:Q20"/>
    <mergeCell ref="B17:B18"/>
    <mergeCell ref="C17:C18"/>
    <mergeCell ref="E17:E18"/>
    <mergeCell ref="F17:F18"/>
    <mergeCell ref="O17:O18"/>
    <mergeCell ref="Y21:Y22"/>
    <mergeCell ref="B23:B24"/>
    <mergeCell ref="C23:C24"/>
    <mergeCell ref="E23:E24"/>
    <mergeCell ref="F23:F24"/>
    <mergeCell ref="O23:O24"/>
    <mergeCell ref="Q23:Q24"/>
    <mergeCell ref="Y23:Y24"/>
    <mergeCell ref="B21:B22"/>
    <mergeCell ref="C21:C22"/>
    <mergeCell ref="E21:E22"/>
    <mergeCell ref="F21:F22"/>
    <mergeCell ref="O21:O22"/>
    <mergeCell ref="Q21:Q22"/>
    <mergeCell ref="Y25:Y26"/>
    <mergeCell ref="B27:B28"/>
    <mergeCell ref="C27:C28"/>
    <mergeCell ref="E27:E28"/>
    <mergeCell ref="F27:F28"/>
    <mergeCell ref="O27:O28"/>
    <mergeCell ref="Q27:Q28"/>
    <mergeCell ref="Y27:Y28"/>
    <mergeCell ref="B25:B26"/>
    <mergeCell ref="C25:C26"/>
    <mergeCell ref="E25:E26"/>
    <mergeCell ref="F25:F26"/>
    <mergeCell ref="O25:O26"/>
    <mergeCell ref="Q25:Q26"/>
    <mergeCell ref="T39:V39"/>
    <mergeCell ref="E40:F40"/>
    <mergeCell ref="T40:V40"/>
    <mergeCell ref="B30:C30"/>
    <mergeCell ref="C38:D38"/>
    <mergeCell ref="I38:J38"/>
    <mergeCell ref="R38:S38"/>
    <mergeCell ref="E39:F39"/>
    <mergeCell ref="D30:V30"/>
    <mergeCell ref="D31:X31"/>
    <mergeCell ref="D32:X32"/>
    <mergeCell ref="K39:M39"/>
    <mergeCell ref="K40:M40"/>
    <mergeCell ref="D33:V33"/>
    <mergeCell ref="D34:Q34"/>
  </mergeCells>
  <hyperlinks>
    <hyperlink ref="R42" r:id="rId1"/>
  </hyperlinks>
  <printOptions horizontalCentered="1" verticalCentered="1"/>
  <pageMargins left="0.31496062992125984" right="0" top="0.23622047244094491" bottom="0.15748031496062992" header="0.31496062992125984" footer="0.11811023622047245"/>
  <pageSetup scale="3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1. Encabezado</vt:lpstr>
      <vt:lpstr>CH</vt:lpstr>
      <vt:lpstr>firmas</vt:lpstr>
      <vt:lpstr>(625 KG) CILIN CEM TEQUENDA</vt:lpstr>
      <vt:lpstr>'(625 KG) CILIN CEM TEQUENDA'!Área_de_impresión</vt:lpstr>
      <vt:lpstr>'1. Encabezado'!Área_de_impresión</vt:lpstr>
      <vt:lpstr>CH!Área_de_impresión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Karen Daniela Flórez Barón</cp:lastModifiedBy>
  <cp:lastPrinted>2021-08-19T14:18:10Z</cp:lastPrinted>
  <dcterms:created xsi:type="dcterms:W3CDTF">2013-07-08T14:30:02Z</dcterms:created>
  <dcterms:modified xsi:type="dcterms:W3CDTF">2022-08-23T12:42:18Z</dcterms:modified>
</cp:coreProperties>
</file>