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palir\Downloads\"/>
    </mc:Choice>
  </mc:AlternateContent>
  <bookViews>
    <workbookView xWindow="0" yWindow="0" windowWidth="23040" windowHeight="8496" tabRatio="601"/>
  </bookViews>
  <sheets>
    <sheet name="CEI-FM-013 - Hoja 1" sheetId="1" r:id="rId1"/>
    <sheet name="CEI-FM-013 - Hoja 2" sheetId="2" r:id="rId2"/>
  </sheets>
  <externalReferences>
    <externalReference r:id="rId3"/>
    <externalReference r:id="rId4"/>
  </externalReferences>
  <definedNames>
    <definedName name="_xlnm.Print_Area" localSheetId="0">'CEI-FM-013 - Hoja 1'!$A$11:$AY$58</definedName>
    <definedName name="_xlnm.Print_Area" localSheetId="1">'CEI-FM-013 - Hoja 2'!$A$1:$J$25</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co">#REF!</definedName>
    <definedName name="infraestructura">#REF!</definedName>
    <definedName name="interno">#REF!</definedName>
    <definedName name="macroprocesos">#REF!</definedName>
    <definedName name="medio_ambientales">#REF!</definedName>
    <definedName name="opciondelriesgo">[1]FORMULAS!$K$4:$K$7</definedName>
    <definedName name="personal">#REF!</definedName>
    <definedName name="políticos">#REF!</definedName>
    <definedName name="probabilidad">[1]FORMULAS!$G$4:$G$8</definedName>
    <definedName name="proceso">#REF!</definedName>
    <definedName name="procesos">[1]FORMULAS!$B$4:$B$21</definedName>
    <definedName name="sociales">#REF!</definedName>
    <definedName name="tecnología">#REF!</definedName>
    <definedName name="tecnológicos">#REF!</definedName>
    <definedName name="tipo_de_amenaza">[1]FORMULAS!$E$4:$E$11</definedName>
    <definedName name="tipo_de_riesgos">[1]FORMULAS!$C$4:$C$6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 r="C15" i="2"/>
  <c r="B15" i="2"/>
  <c r="B12" i="2"/>
  <c r="C11" i="2"/>
  <c r="C10" i="2"/>
  <c r="AO55" i="1" l="1"/>
  <c r="T55" i="1"/>
  <c r="AO54" i="1"/>
  <c r="T54" i="1"/>
  <c r="AT55" i="1" s="1"/>
  <c r="AS55" i="1" s="1"/>
  <c r="AO53" i="1"/>
  <c r="T53" i="1"/>
  <c r="AO52" i="1"/>
  <c r="T52" i="1"/>
  <c r="AP53" i="1" s="1"/>
  <c r="AO51" i="1"/>
  <c r="T51" i="1"/>
  <c r="O51" i="1"/>
  <c r="P51" i="1" s="1"/>
  <c r="K51" i="1"/>
  <c r="AO50" i="1"/>
  <c r="T50" i="1"/>
  <c r="AT51" i="1" s="1"/>
  <c r="AS51" i="1" s="1"/>
  <c r="AO49" i="1"/>
  <c r="T49" i="1"/>
  <c r="AP50" i="1" s="1"/>
  <c r="AO48" i="1"/>
  <c r="T48" i="1"/>
  <c r="AO47" i="1"/>
  <c r="T47" i="1"/>
  <c r="AO46" i="1"/>
  <c r="T46" i="1"/>
  <c r="O46" i="1"/>
  <c r="P46" i="1" s="1"/>
  <c r="N46" i="1"/>
  <c r="K46" i="1"/>
  <c r="L46" i="1" s="1"/>
  <c r="AO45" i="1"/>
  <c r="T45" i="1"/>
  <c r="AO44" i="1"/>
  <c r="T44" i="1"/>
  <c r="AO43" i="1"/>
  <c r="T43" i="1"/>
  <c r="AO42" i="1"/>
  <c r="T42" i="1"/>
  <c r="AO41" i="1"/>
  <c r="T41" i="1"/>
  <c r="AT42" i="1" s="1"/>
  <c r="AS42" i="1" s="1"/>
  <c r="O41" i="1"/>
  <c r="P41" i="1" s="1"/>
  <c r="N41" i="1"/>
  <c r="K41" i="1"/>
  <c r="AO40" i="1"/>
  <c r="T40" i="1"/>
  <c r="AO39" i="1"/>
  <c r="T39" i="1"/>
  <c r="AO38" i="1"/>
  <c r="T38" i="1"/>
  <c r="AT39" i="1" s="1"/>
  <c r="AS39" i="1" s="1"/>
  <c r="AO37" i="1"/>
  <c r="T37" i="1"/>
  <c r="AO36" i="1"/>
  <c r="T36" i="1"/>
  <c r="AT37" i="1" s="1"/>
  <c r="AS37" i="1" s="1"/>
  <c r="O36" i="1"/>
  <c r="P36" i="1" s="1"/>
  <c r="N36" i="1"/>
  <c r="K36" i="1"/>
  <c r="L36" i="1" s="1"/>
  <c r="K31" i="1"/>
  <c r="L31" i="1" s="1"/>
  <c r="N31" i="1"/>
  <c r="O31" i="1"/>
  <c r="P31" i="1" s="1"/>
  <c r="AT36" i="1" l="1"/>
  <c r="AS36" i="1" s="1"/>
  <c r="AT44" i="1"/>
  <c r="AS44" i="1" s="1"/>
  <c r="AP37" i="1"/>
  <c r="AQ37" i="1" s="1"/>
  <c r="AU37" i="1" s="1"/>
  <c r="AP40" i="1"/>
  <c r="AQ40" i="1" s="1"/>
  <c r="AT40" i="1"/>
  <c r="AS40" i="1" s="1"/>
  <c r="AU40" i="1" s="1"/>
  <c r="AP38" i="1"/>
  <c r="AQ38" i="1" s="1"/>
  <c r="AP47" i="1"/>
  <c r="AR47" i="1" s="1"/>
  <c r="AP39" i="1"/>
  <c r="AQ39" i="1" s="1"/>
  <c r="AU39" i="1" s="1"/>
  <c r="AT38" i="1"/>
  <c r="AS38" i="1" s="1"/>
  <c r="AP49" i="1"/>
  <c r="AQ49" i="1" s="1"/>
  <c r="AT52" i="1"/>
  <c r="AS52" i="1" s="1"/>
  <c r="AT54" i="1"/>
  <c r="AS54" i="1" s="1"/>
  <c r="AP36" i="1"/>
  <c r="AQ36" i="1" s="1"/>
  <c r="AU36" i="1" s="1"/>
  <c r="AP48" i="1"/>
  <c r="AR48" i="1" s="1"/>
  <c r="AT48" i="1"/>
  <c r="AS48" i="1" s="1"/>
  <c r="AT47" i="1"/>
  <c r="AS47" i="1" s="1"/>
  <c r="Q41" i="1"/>
  <c r="AT50" i="1"/>
  <c r="AS50" i="1" s="1"/>
  <c r="AT45" i="1"/>
  <c r="AS45" i="1" s="1"/>
  <c r="Q46" i="1"/>
  <c r="Q51" i="1"/>
  <c r="Q36" i="1"/>
  <c r="AT41" i="1"/>
  <c r="AS41" i="1" s="1"/>
  <c r="AT46" i="1"/>
  <c r="AS46" i="1" s="1"/>
  <c r="AT43" i="1"/>
  <c r="AS43" i="1" s="1"/>
  <c r="AT49" i="1"/>
  <c r="AS49" i="1" s="1"/>
  <c r="AQ53" i="1"/>
  <c r="AR53" i="1"/>
  <c r="AQ47" i="1"/>
  <c r="AR50" i="1"/>
  <c r="AQ50" i="1"/>
  <c r="AP54" i="1"/>
  <c r="AP52" i="1"/>
  <c r="AP51" i="1"/>
  <c r="AP55" i="1"/>
  <c r="L51" i="1"/>
  <c r="AT53" i="1"/>
  <c r="AS53" i="1" s="1"/>
  <c r="AP46" i="1"/>
  <c r="AP41" i="1"/>
  <c r="AP42" i="1"/>
  <c r="AP43" i="1"/>
  <c r="AP44" i="1"/>
  <c r="AP45" i="1"/>
  <c r="L41" i="1"/>
  <c r="AR37" i="1"/>
  <c r="Q31" i="1"/>
  <c r="AR38" i="1" l="1"/>
  <c r="AR40" i="1"/>
  <c r="AU49" i="1"/>
  <c r="AR39" i="1"/>
  <c r="AR49" i="1"/>
  <c r="AQ48" i="1"/>
  <c r="AU48" i="1" s="1"/>
  <c r="AU50" i="1"/>
  <c r="AU38" i="1"/>
  <c r="AR36" i="1"/>
  <c r="AU47" i="1"/>
  <c r="AR51" i="1"/>
  <c r="AQ51" i="1"/>
  <c r="AU51" i="1" s="1"/>
  <c r="AQ55" i="1"/>
  <c r="AU55" i="1" s="1"/>
  <c r="AR55" i="1"/>
  <c r="AR52" i="1"/>
  <c r="AQ52" i="1"/>
  <c r="AU52" i="1" s="1"/>
  <c r="AR54" i="1"/>
  <c r="AQ54" i="1"/>
  <c r="AU54" i="1" s="1"/>
  <c r="AR46" i="1"/>
  <c r="AQ46" i="1"/>
  <c r="AU46" i="1" s="1"/>
  <c r="AU53" i="1"/>
  <c r="AR45" i="1"/>
  <c r="AQ45" i="1"/>
  <c r="AU45" i="1" s="1"/>
  <c r="AR44" i="1"/>
  <c r="AQ44" i="1"/>
  <c r="AU44" i="1" s="1"/>
  <c r="AR43" i="1"/>
  <c r="AQ43" i="1"/>
  <c r="AU43" i="1" s="1"/>
  <c r="AR42" i="1"/>
  <c r="AQ42" i="1"/>
  <c r="AU42" i="1" s="1"/>
  <c r="AR41" i="1"/>
  <c r="AQ41" i="1"/>
  <c r="AU41" i="1" s="1"/>
  <c r="K26" i="1" l="1"/>
  <c r="T29" i="1" l="1"/>
  <c r="T30" i="1"/>
  <c r="T31" i="1"/>
  <c r="T32" i="1"/>
  <c r="T33" i="1"/>
  <c r="T34" i="1"/>
  <c r="T35" i="1"/>
  <c r="T28" i="1"/>
  <c r="AO27" i="1"/>
  <c r="AO28" i="1"/>
  <c r="AO29" i="1"/>
  <c r="AO30" i="1"/>
  <c r="AO31" i="1"/>
  <c r="AO32" i="1"/>
  <c r="AO33" i="1"/>
  <c r="AO34" i="1"/>
  <c r="AO35" i="1"/>
  <c r="T27" i="1"/>
  <c r="O26" i="1" l="1"/>
  <c r="T26" i="1" l="1"/>
  <c r="AP26" i="1" s="1"/>
  <c r="AO26" i="1" l="1"/>
  <c r="P26" i="1" l="1"/>
  <c r="AT26" i="1" s="1"/>
  <c r="N26" i="1"/>
  <c r="N51" i="1" s="1"/>
  <c r="AS26" i="1" l="1"/>
  <c r="AT27" i="1"/>
  <c r="AT28" i="1" l="1"/>
  <c r="AS27" i="1"/>
  <c r="L26" i="1"/>
  <c r="AR26" i="1" s="1"/>
  <c r="AP27" i="1" s="1"/>
  <c r="Q26" i="1"/>
  <c r="AT29" i="1" l="1"/>
  <c r="AS29" i="1" s="1"/>
  <c r="AT30" i="1"/>
  <c r="AS28" i="1"/>
  <c r="AQ27" i="1"/>
  <c r="AU27" i="1" s="1"/>
  <c r="AR27" i="1"/>
  <c r="AP28" i="1" s="1"/>
  <c r="AQ26" i="1"/>
  <c r="AU26" i="1" s="1"/>
  <c r="AT31" i="1" l="1"/>
  <c r="AS31" i="1" s="1"/>
  <c r="AS30" i="1"/>
  <c r="AT32" i="1"/>
  <c r="AQ28" i="1"/>
  <c r="AU28" i="1" s="1"/>
  <c r="AR28" i="1"/>
  <c r="AP29" i="1" s="1"/>
  <c r="AT33" i="1" l="1"/>
  <c r="AS33" i="1" s="1"/>
  <c r="AS32" i="1"/>
  <c r="AT34" i="1"/>
  <c r="AQ29" i="1"/>
  <c r="AU29" i="1" s="1"/>
  <c r="AR29" i="1"/>
  <c r="AP30" i="1" s="1"/>
  <c r="AT35" i="1" l="1"/>
  <c r="AS35" i="1" s="1"/>
  <c r="AS34" i="1"/>
  <c r="AR30" i="1"/>
  <c r="AP31" i="1" s="1"/>
  <c r="AQ30" i="1"/>
  <c r="AU30" i="1" s="1"/>
  <c r="AQ31" i="1" l="1"/>
  <c r="AU31" i="1" s="1"/>
  <c r="AR31" i="1"/>
  <c r="AP32" i="1" s="1"/>
  <c r="AR32" i="1" l="1"/>
  <c r="AP33" i="1" s="1"/>
  <c r="AQ32" i="1"/>
  <c r="AU32" i="1" s="1"/>
  <c r="AR33" i="1" l="1"/>
  <c r="AP34" i="1" s="1"/>
  <c r="AQ33" i="1"/>
  <c r="AU33" i="1" s="1"/>
  <c r="AR34" i="1" l="1"/>
  <c r="AP35" i="1" s="1"/>
  <c r="AQ34" i="1"/>
  <c r="AU34" i="1" s="1"/>
  <c r="AQ35" i="1" l="1"/>
  <c r="AU35" i="1" s="1"/>
  <c r="AR35" i="1"/>
</calcChain>
</file>

<file path=xl/comments1.xml><?xml version="1.0" encoding="utf-8"?>
<comments xmlns="http://schemas.openxmlformats.org/spreadsheetml/2006/main">
  <authors>
    <author>Laura Carolina Nossa Gonzalez</author>
  </authors>
  <commentList>
    <comment ref="H23" authorId="0" shapeId="0">
      <text>
        <r>
          <rPr>
            <b/>
            <sz val="9"/>
            <color indexed="81"/>
            <rFont val="Tahoma"/>
            <family val="2"/>
          </rPr>
          <t>Laura Carolina Nossa Gonzalez:</t>
        </r>
        <r>
          <rPr>
            <sz val="9"/>
            <color indexed="81"/>
            <rFont val="Tahoma"/>
            <family val="2"/>
          </rPr>
          <t xml:space="preserve">
E+F+G ( que , como por que )</t>
        </r>
      </text>
    </comment>
  </commentList>
</comments>
</file>

<file path=xl/sharedStrings.xml><?xml version="1.0" encoding="utf-8"?>
<sst xmlns="http://schemas.openxmlformats.org/spreadsheetml/2006/main" count="258" uniqueCount="116">
  <si>
    <t>Nombre del Auditor OCI:</t>
  </si>
  <si>
    <t>Fecha Elaboración:</t>
  </si>
  <si>
    <t>Fecha Revisión:</t>
  </si>
  <si>
    <t>Fecha de Aprobación:</t>
  </si>
  <si>
    <t>IDENTIFICACIÓN DEL RIESGO</t>
  </si>
  <si>
    <t>ANÁLISIS DE RIESGO INHERENTE</t>
  </si>
  <si>
    <t>EVALUACION DEL RIESGO - VALORACIÓN DEL DISEÑO DE CONTROLES</t>
  </si>
  <si>
    <t xml:space="preserve">Referencia </t>
  </si>
  <si>
    <t>Tipología</t>
  </si>
  <si>
    <t>Identificación de riesgos</t>
  </si>
  <si>
    <t>Impacto</t>
  </si>
  <si>
    <t>Causa Inmediata</t>
  </si>
  <si>
    <t>Causa Raíz</t>
  </si>
  <si>
    <t>Descripción del Riesgo</t>
  </si>
  <si>
    <t>Clasificación del Riesgo</t>
  </si>
  <si>
    <t>Probabilidad Inherente</t>
  </si>
  <si>
    <t>%</t>
  </si>
  <si>
    <t>Criterios de impacto</t>
  </si>
  <si>
    <t>Observación de criterio</t>
  </si>
  <si>
    <t>Impacto 
Inherente</t>
  </si>
  <si>
    <t>Zona de Riesgo Inherente</t>
  </si>
  <si>
    <t>Afectación</t>
  </si>
  <si>
    <t>Linea de defensa del control</t>
  </si>
  <si>
    <t>ATRIBUTOS DE "EFICIENCIA"</t>
  </si>
  <si>
    <t>ATRIBUTOS INFORMATIVOS</t>
  </si>
  <si>
    <t>Responsable de ejecutar el control</t>
  </si>
  <si>
    <t>Acción</t>
  </si>
  <si>
    <t>Complemento</t>
  </si>
  <si>
    <t>Tipo</t>
  </si>
  <si>
    <t>Implementación</t>
  </si>
  <si>
    <t>Documentación</t>
  </si>
  <si>
    <t>Frecuencia</t>
  </si>
  <si>
    <t>Evidencia</t>
  </si>
  <si>
    <t>Diseño</t>
  </si>
  <si>
    <t>Verificación</t>
  </si>
  <si>
    <t>Caracteristica</t>
  </si>
  <si>
    <t>[Seleccione]</t>
  </si>
  <si>
    <t>(Seleccione)</t>
  </si>
  <si>
    <t>FORMATO - PRUEBA DE RECORRIDO</t>
  </si>
  <si>
    <t>Nombre de quien revisa (Supervisor):</t>
  </si>
  <si>
    <t>Nombre de Jefe Control Interno:</t>
  </si>
  <si>
    <t>No. CONTROL</t>
  </si>
  <si>
    <t>DESCRIPCIÓN DEL CONTROL</t>
  </si>
  <si>
    <t>ENTREVISTADO
Nombre - Cargo</t>
  </si>
  <si>
    <t>Proceso / Dependencia / Unidad Auditable:</t>
  </si>
  <si>
    <t>Responsable o Líder del Equipo a Auditar:</t>
  </si>
  <si>
    <r>
      <t xml:space="preserve">RESULTADOS
</t>
    </r>
    <r>
      <rPr>
        <b/>
        <sz val="12"/>
        <rFont val="Arial"/>
        <family val="2"/>
      </rPr>
      <t xml:space="preserve">
 </t>
    </r>
    <r>
      <rPr>
        <b/>
        <sz val="14"/>
        <rFont val="Arial"/>
        <family val="2"/>
      </rPr>
      <t xml:space="preserve">sobre la evaluación del diseño del control. </t>
    </r>
  </si>
  <si>
    <t>AUDITORÍA A:</t>
  </si>
  <si>
    <t>El riesgo afecta la imagen de algún área de la organización;</t>
  </si>
  <si>
    <t>El riesgo afecta la imagen de la entidad internamente de conocimiento general nivel interno - de junta directiva y accionistas y/o de proveedores;</t>
  </si>
  <si>
    <t>El riesgo afecta la imagen de la entidad con algunos usuarios de relevancia frente al logro de los objetivos;</t>
  </si>
  <si>
    <t>El riesgo afecta la imagen de la entidad con efecto publicitario sostenido a nivel de sector administrativo - nivel departamental o municipal;</t>
  </si>
  <si>
    <t>El riesgo afecta la imagen de la entidad a nivel nacional con efecto publicitario sostenido a nivel país</t>
  </si>
  <si>
    <t>Afectación menor a 130 SMLMV .</t>
  </si>
  <si>
    <t xml:space="preserve">Entre 130 y 650 SMLMV </t>
  </si>
  <si>
    <t xml:space="preserve">Entre 650 y 1300 SMLMV </t>
  </si>
  <si>
    <t xml:space="preserve">Entre 1300 y 6500 SMLMV </t>
  </si>
  <si>
    <t xml:space="preserve">Mayor a 6500 SMLMV </t>
  </si>
  <si>
    <t>Frecuencia con la cual se realiza la actividad 
(númerica)</t>
  </si>
  <si>
    <t>Criterios</t>
  </si>
  <si>
    <t>Afectación Económica o presupuestal</t>
  </si>
  <si>
    <t>Pérdida Reputacional</t>
  </si>
  <si>
    <t>CALIFICACIÓN DEL DISEÑO</t>
  </si>
  <si>
    <t>Evaluación del riesgo - Nivel del riesgo residual</t>
  </si>
  <si>
    <t>Probabilidad Residual</t>
  </si>
  <si>
    <t>Probabilidad Residual Final</t>
  </si>
  <si>
    <t>Impacto Residual Final</t>
  </si>
  <si>
    <t>Zona de Riesgo Final</t>
  </si>
  <si>
    <t>Tratamiento</t>
  </si>
  <si>
    <t xml:space="preserve">% </t>
  </si>
  <si>
    <t>Si</t>
  </si>
  <si>
    <t>No</t>
  </si>
  <si>
    <t>Parcialmente</t>
  </si>
  <si>
    <t xml:space="preserve">HOJA 2 - EVALUACIÓN DE LA EJECUCIÓN DEL CONTROL </t>
  </si>
  <si>
    <t>PROCESO:</t>
  </si>
  <si>
    <t>OBJETIVO DEL PROCESO:</t>
  </si>
  <si>
    <t>EFICACIA Y EFICIENCIA</t>
  </si>
  <si>
    <r>
      <t xml:space="preserve">RIESGO
</t>
    </r>
    <r>
      <rPr>
        <i/>
        <sz val="11"/>
        <rFont val="Arial"/>
        <family val="2"/>
      </rPr>
      <t>¿Qué puede suceder?</t>
    </r>
  </si>
  <si>
    <t>TIPO</t>
  </si>
  <si>
    <r>
      <t xml:space="preserve">CONTROL
</t>
    </r>
    <r>
      <rPr>
        <i/>
        <sz val="11"/>
        <rFont val="Arial"/>
        <family val="2"/>
      </rPr>
      <t>¿Elimina o Mitiga la causa?</t>
    </r>
  </si>
  <si>
    <t>EFICACIA</t>
  </si>
  <si>
    <t>EFICIENCIA</t>
  </si>
  <si>
    <t>OBSERVACIONES / 
RECOMENDACIONES</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</si>
  <si>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</si>
  <si>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</si>
  <si>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</si>
  <si>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CONCLUSION:</t>
  </si>
  <si>
    <t>PRUEBA DE RECORRIDO EFECTUADA EN:</t>
  </si>
  <si>
    <t>FECHA</t>
  </si>
  <si>
    <t xml:space="preserve">Evaluador OCI: </t>
  </si>
  <si>
    <t>Nombre:</t>
  </si>
  <si>
    <t>Cargo o Rol:</t>
  </si>
  <si>
    <t>Asignado</t>
  </si>
  <si>
    <t>Automático 25%</t>
  </si>
  <si>
    <t>n</t>
  </si>
  <si>
    <t>m</t>
  </si>
  <si>
    <r>
      <t xml:space="preserve">Evidencia
</t>
    </r>
    <r>
      <rPr>
        <i/>
        <sz val="16"/>
        <rFont val="Arial"/>
        <family val="2"/>
      </rPr>
      <t xml:space="preserve">Descripción y link de evidencia </t>
    </r>
  </si>
  <si>
    <t>Gestión</t>
  </si>
  <si>
    <t>Posibilidad de afectación reputacional por pérdida de credibilidad de los grupos de valor y partes interesadas debido a  deficiencias en la revisión de la infomación que entregan los procesos como insumo para la formulación y actualización de los instrumentos de planeciaón que administra la OAP y deficiencias en los reportes de seguimiento de estos.</t>
  </si>
  <si>
    <t>Perdida credibilidad de los grupos de valor y pares interesada</t>
  </si>
  <si>
    <t xml:space="preserve">Deficiencias en la revisión de la infomación que entregan los procesos como insumo para la formulación y actualización de los instrumentos de planeciaón que administra la OAP y deficiencias en los reportes de seguimiento </t>
  </si>
  <si>
    <t>Ejecución y administración de procesos</t>
  </si>
  <si>
    <t>El profesional designado por el (la) jefe de la Oficina Asesora de Planeación valida trimestral que la información de insumo para la formulación o actualización o reporte cumpla para el plan de acción e indicadores.
Como evidencia del control queda el correo institucional o la observación en ORFEO o en la herramienta correspondiente.
Si se identifica que la información tiene inconsistencias se genera la observación pertinente para ajuste del proceso.</t>
  </si>
  <si>
    <t>El (la) Jefe de la Oficina Asesora de Planeación, establece mesas de trabajo trimestrales  con los equipos designados por las gerencias de los proyectos 
En estas mesas se socializan y validan  los criterios mínimos a tener en cuenta (Que el proceso este asociado a las metas PDD, proyecto de inversión, componente de inversión, que la necesidad este orientada al proyecto de inversión que lo va a financiar), para justificar las necesidades de contratación requeridas por las gerencias de proyecto. 
Como evidencia quedan los resultados de la actividad desarrollada sobre la apropiación de conocimiento de los proyectos de inversión
En el caso que los resultados sean igual o menor al 70% se brindará apoyo personalizado</t>
  </si>
  <si>
    <t xml:space="preserve">El designado por el jefe de la OAP para cada proceso revisa, analiza la pertinencia y viabilidad de la necesidad de la novedad documental presentada por el proceso, cada vez que llega una solicitud de aprobación documental dejando como evidencia la revisión por ORFEO. En caso que la novedad documental no sea pertinencia y viabilidad se deja observaciones en el documento o en ORFEO para su ajuste </t>
  </si>
  <si>
    <t>Segunda Línea</t>
  </si>
  <si>
    <t>Reputacional</t>
  </si>
  <si>
    <t xml:space="preserve">Por posibles investigaciones de entes de control </t>
  </si>
  <si>
    <t>Posibilidad de afectación, reputacional y económica  por posibles investigaciones de entes de control debido a la asignación, programación (anteproyecto de presupuesto) y seguimiento a la ejecución presupuestal, fuera de los requerimientos definidos en normatividad vigente, al igual que de los procedimientos internos</t>
  </si>
  <si>
    <t>Debido a la asignación, programación (anteproyecto de presupuesto) y seguimiento a la ejecución presupuestal, fuera de los requerimientos definidos en normatividad vigente, al igual que de los procedimientos internos</t>
  </si>
  <si>
    <t xml:space="preserve">Publicación de la agenda del director /semestral hanny guerrero </t>
  </si>
  <si>
    <t>Preventivo 25%</t>
  </si>
  <si>
    <t>CÓDIGO: CEI-FM-013</t>
  </si>
  <si>
    <t>FECHA DE APLICACIÓN:  NOVIEMBRE  2023</t>
  </si>
  <si>
    <t xml:space="preserve">FECHA DE APLICACIÓN:  NOVIEMBRE 2023 </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</si>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</sst>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34" x14ac:knownFonts="1">
    <font>
      <sz val="11"/>
      <color theme="1"/>
      <name val="Calibri"/>
      <family val="2"/>
      <scheme val="minor"/>
    </font>
    <font>
      <sz val="11"/>
      <color theme="1"/>
      <name val="Calibri"/>
      <family val="2"/>
      <scheme val="minor"/>
    </font>
    <font>
      <sz val="11"/>
      <color theme="1"/>
      <name val="Arial"/>
      <family val="2"/>
    </font>
    <font>
      <sz val="12"/>
      <name val="Arial Narrow"/>
      <family val="2"/>
    </font>
    <font>
      <sz val="11"/>
      <name val="Arial"/>
      <family val="2"/>
    </font>
    <font>
      <b/>
      <sz val="14"/>
      <name val="Arial"/>
      <family val="2"/>
    </font>
    <font>
      <sz val="11"/>
      <name val="Arial Narrow"/>
      <family val="2"/>
    </font>
    <font>
      <b/>
      <sz val="11"/>
      <name val="Arial"/>
      <family val="2"/>
    </font>
    <font>
      <sz val="10"/>
      <name val="Arial"/>
      <family val="2"/>
    </font>
    <font>
      <b/>
      <sz val="12"/>
      <name val="Arial"/>
      <family val="2"/>
    </font>
    <font>
      <b/>
      <sz val="16"/>
      <name val="Arial"/>
      <family val="2"/>
    </font>
    <font>
      <sz val="8"/>
      <color rgb="FF000000"/>
      <name val="Arial"/>
      <family val="2"/>
    </font>
    <font>
      <sz val="11"/>
      <name val="Calibri Light"/>
      <family val="2"/>
    </font>
    <font>
      <sz val="12"/>
      <name val="Arial"/>
      <family val="2"/>
    </font>
    <font>
      <sz val="8"/>
      <color rgb="FFFF0000"/>
      <name val="Calibri"/>
      <family val="2"/>
      <scheme val="minor"/>
    </font>
    <font>
      <sz val="11"/>
      <color rgb="FF030303"/>
      <name val="Arial"/>
      <family val="2"/>
    </font>
    <font>
      <sz val="9"/>
      <color indexed="81"/>
      <name val="Tahoma"/>
      <family val="2"/>
    </font>
    <font>
      <b/>
      <sz val="9"/>
      <color indexed="81"/>
      <name val="Tahoma"/>
      <family val="2"/>
    </font>
    <font>
      <b/>
      <sz val="18"/>
      <name val="Arial"/>
      <family val="2"/>
    </font>
    <font>
      <b/>
      <sz val="10"/>
      <name val="Arial"/>
      <family val="2"/>
    </font>
    <font>
      <sz val="8"/>
      <name val="Calibri"/>
      <family val="2"/>
    </font>
    <font>
      <b/>
      <sz val="16"/>
      <color theme="1"/>
      <name val="Arial"/>
      <family val="2"/>
    </font>
    <font>
      <b/>
      <sz val="11"/>
      <color theme="1"/>
      <name val="Arial"/>
      <family val="2"/>
    </font>
    <font>
      <i/>
      <sz val="11"/>
      <name val="Arial"/>
      <family val="2"/>
    </font>
    <font>
      <sz val="6"/>
      <color theme="1"/>
      <name val="Arial"/>
      <family val="2"/>
    </font>
    <font>
      <i/>
      <sz val="10"/>
      <color theme="1"/>
      <name val="Arial"/>
      <family val="2"/>
    </font>
    <font>
      <sz val="14"/>
      <name val="Arial"/>
      <family val="2"/>
    </font>
    <font>
      <sz val="11"/>
      <color rgb="FF7030A0"/>
      <name val="Arial"/>
      <family val="2"/>
    </font>
    <font>
      <sz val="11"/>
      <color rgb="FFFF0000"/>
      <name val="Arial"/>
      <family val="2"/>
    </font>
    <font>
      <b/>
      <sz val="12"/>
      <color theme="1"/>
      <name val="Arial"/>
      <family val="2"/>
    </font>
    <font>
      <i/>
      <sz val="16"/>
      <name val="Arial"/>
      <family val="2"/>
    </font>
    <font>
      <b/>
      <sz val="24"/>
      <name val="Arial"/>
      <family val="2"/>
    </font>
    <font>
      <b/>
      <sz val="12"/>
      <color rgb="FFFF0000"/>
      <name val="Arial"/>
      <family val="2"/>
    </font>
    <font>
      <sz val="11"/>
      <color rgb="FFFF0000"/>
      <name val="Calibri Light"/>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66"/>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hair">
        <color theme="6" tint="-0.499984740745262"/>
      </left>
      <right style="hair">
        <color theme="6" tint="-0.499984740745262"/>
      </right>
      <top style="medium">
        <color indexed="64"/>
      </top>
      <bottom style="hair">
        <color theme="6" tint="-0.499984740745262"/>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theme="6" tint="-0.499984740745262"/>
      </left>
      <right style="hair">
        <color theme="6" tint="-0.499984740745262"/>
      </right>
      <top style="hair">
        <color theme="6" tint="-0.499984740745262"/>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hair">
        <color theme="6" tint="-0.499984740745262"/>
      </left>
      <right style="hair">
        <color theme="6" tint="-0.499984740745262"/>
      </right>
      <top style="double">
        <color indexed="64"/>
      </top>
      <bottom style="hair">
        <color theme="6" tint="-0.499984740745262"/>
      </bottom>
      <diagonal/>
    </border>
    <border>
      <left style="thin">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hair">
        <color theme="6" tint="-0.499984740745262"/>
      </left>
      <right style="hair">
        <color theme="6" tint="-0.499984740745262"/>
      </right>
      <top style="hair">
        <color theme="6" tint="-0.499984740745262"/>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auto="1"/>
      </left>
      <right/>
      <top style="dashed">
        <color auto="1"/>
      </top>
      <bottom style="thin">
        <color auto="1"/>
      </bottom>
      <diagonal/>
    </border>
    <border>
      <left style="thin">
        <color indexed="64"/>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0" fontId="1" fillId="0" borderId="0"/>
    <xf numFmtId="44" fontId="1" fillId="0" borderId="0" applyFont="0" applyFill="0" applyBorder="0" applyAlignment="0" applyProtection="0"/>
  </cellStyleXfs>
  <cellXfs count="362">
    <xf numFmtId="0" fontId="0" fillId="0" borderId="0" xfId="0"/>
    <xf numFmtId="0" fontId="2" fillId="0" borderId="0" xfId="0" applyFont="1"/>
    <xf numFmtId="0" fontId="3" fillId="2" borderId="0" xfId="0" applyFont="1" applyFill="1" applyAlignment="1">
      <alignment horizontal="left" vertical="center" wrapText="1"/>
    </xf>
    <xf numFmtId="0" fontId="2" fillId="0" borderId="0" xfId="0" applyFont="1" applyAlignment="1">
      <alignment horizontal="center" vertical="center"/>
    </xf>
    <xf numFmtId="0" fontId="4" fillId="0" borderId="0" xfId="0" applyFont="1"/>
    <xf numFmtId="0" fontId="6" fillId="0" borderId="0" xfId="0" applyFont="1"/>
    <xf numFmtId="0" fontId="4" fillId="0" borderId="0" xfId="0" applyFont="1" applyAlignment="1">
      <alignment vertical="center"/>
    </xf>
    <xf numFmtId="0" fontId="4" fillId="0" borderId="0" xfId="0" applyFont="1" applyAlignment="1">
      <alignment horizontal="center" vertical="center" wrapText="1"/>
    </xf>
    <xf numFmtId="0" fontId="11" fillId="0" borderId="0" xfId="0" applyFont="1" applyAlignment="1">
      <alignment vertical="center"/>
    </xf>
    <xf numFmtId="0" fontId="14" fillId="0" borderId="0" xfId="0" applyFont="1"/>
    <xf numFmtId="44" fontId="15" fillId="0" borderId="0" xfId="4" applyFont="1" applyAlignment="1">
      <alignment horizontal="left" vertical="center"/>
    </xf>
    <xf numFmtId="0" fontId="12" fillId="0" borderId="1" xfId="3" applyFont="1" applyBorder="1" applyAlignment="1">
      <alignment horizontal="left" vertical="center" wrapText="1"/>
    </xf>
    <xf numFmtId="0" fontId="12" fillId="0" borderId="1" xfId="0" applyFont="1" applyBorder="1" applyAlignment="1">
      <alignment horizontal="left" vertical="center" wrapText="1"/>
    </xf>
    <xf numFmtId="9" fontId="12" fillId="0" borderId="1" xfId="1" applyFont="1" applyFill="1" applyBorder="1" applyAlignment="1">
      <alignment horizontal="center" vertical="center" wrapText="1"/>
    </xf>
    <xf numFmtId="0" fontId="12" fillId="0" borderId="1" xfId="0" applyFont="1" applyBorder="1" applyAlignment="1">
      <alignment vertical="center"/>
    </xf>
    <xf numFmtId="9" fontId="4" fillId="0" borderId="0" xfId="1" applyFont="1" applyAlignment="1">
      <alignment vertical="center"/>
    </xf>
    <xf numFmtId="9" fontId="2" fillId="0" borderId="0" xfId="1" applyFont="1" applyAlignment="1">
      <alignment horizontal="center" vertical="center"/>
    </xf>
    <xf numFmtId="9" fontId="6" fillId="0" borderId="0" xfId="1" applyFont="1" applyFill="1"/>
    <xf numFmtId="9" fontId="12" fillId="2" borderId="1" xfId="1" applyFont="1" applyFill="1" applyBorder="1" applyAlignment="1">
      <alignment horizontal="center" vertical="center"/>
    </xf>
    <xf numFmtId="0" fontId="9" fillId="0" borderId="1" xfId="0" applyFont="1" applyBorder="1" applyAlignment="1" applyProtection="1">
      <alignment horizontal="center" vertical="center" textRotation="90" wrapText="1"/>
      <protection hidden="1"/>
    </xf>
    <xf numFmtId="0" fontId="9" fillId="0" borderId="1" xfId="0" applyFont="1" applyBorder="1" applyAlignment="1" applyProtection="1">
      <alignment horizontal="center" vertical="center" textRotation="90"/>
      <protection hidden="1"/>
    </xf>
    <xf numFmtId="0" fontId="13" fillId="0" borderId="28" xfId="0" applyFont="1" applyBorder="1" applyAlignment="1" applyProtection="1">
      <alignment horizontal="center" vertical="center"/>
      <protection hidden="1"/>
    </xf>
    <xf numFmtId="164" fontId="12" fillId="2" borderId="1" xfId="1" applyNumberFormat="1" applyFont="1" applyFill="1" applyBorder="1" applyAlignment="1">
      <alignment horizontal="center" vertical="center"/>
    </xf>
    <xf numFmtId="164" fontId="4" fillId="0" borderId="1" xfId="0" applyNumberFormat="1" applyFont="1" applyBorder="1" applyAlignment="1">
      <alignment vertical="center"/>
    </xf>
    <xf numFmtId="0" fontId="7" fillId="3" borderId="27" xfId="0" applyFont="1" applyFill="1" applyBorder="1" applyAlignment="1">
      <alignment horizontal="center" vertical="center" wrapText="1"/>
    </xf>
    <xf numFmtId="0" fontId="4" fillId="3" borderId="1" xfId="3"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3" fillId="0" borderId="35" xfId="0" applyFont="1" applyBorder="1" applyAlignment="1" applyProtection="1">
      <alignment horizontal="center" vertical="center"/>
      <protection hidden="1"/>
    </xf>
    <xf numFmtId="0" fontId="4" fillId="3" borderId="4" xfId="3" applyFont="1" applyFill="1" applyBorder="1" applyAlignment="1">
      <alignment horizontal="center" vertical="center" wrapText="1"/>
    </xf>
    <xf numFmtId="0" fontId="7" fillId="3" borderId="36"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4" xfId="3" applyFont="1" applyBorder="1" applyAlignment="1">
      <alignment horizontal="left" vertical="center" wrapText="1"/>
    </xf>
    <xf numFmtId="9" fontId="12" fillId="0" borderId="4" xfId="1" applyFont="1" applyFill="1" applyBorder="1" applyAlignment="1">
      <alignment horizontal="center" vertical="center" wrapText="1"/>
    </xf>
    <xf numFmtId="0" fontId="12" fillId="0" borderId="4" xfId="0" applyFont="1" applyBorder="1" applyAlignment="1">
      <alignment vertical="center"/>
    </xf>
    <xf numFmtId="9" fontId="12" fillId="2" borderId="4" xfId="1" applyFont="1" applyFill="1" applyBorder="1" applyAlignment="1">
      <alignment horizontal="center" vertical="center"/>
    </xf>
    <xf numFmtId="164" fontId="12" fillId="2" borderId="4" xfId="1" applyNumberFormat="1" applyFont="1" applyFill="1" applyBorder="1" applyAlignment="1">
      <alignment horizontal="center" vertical="center"/>
    </xf>
    <xf numFmtId="0" fontId="9" fillId="0" borderId="4" xfId="0" applyFont="1" applyBorder="1" applyAlignment="1" applyProtection="1">
      <alignment horizontal="center" vertical="center" textRotation="90" wrapText="1"/>
      <protection hidden="1"/>
    </xf>
    <xf numFmtId="0" fontId="9" fillId="0" borderId="4" xfId="0" applyFont="1" applyBorder="1" applyAlignment="1" applyProtection="1">
      <alignment horizontal="center" vertical="center" textRotation="90"/>
      <protection hidden="1"/>
    </xf>
    <xf numFmtId="0" fontId="13" fillId="0" borderId="39" xfId="0" applyFont="1" applyBorder="1" applyAlignment="1" applyProtection="1">
      <alignment horizontal="center" vertical="center"/>
      <protection hidden="1"/>
    </xf>
    <xf numFmtId="0" fontId="4" fillId="3" borderId="37" xfId="3" applyFont="1" applyFill="1" applyBorder="1" applyAlignment="1">
      <alignment horizontal="center" vertical="center" wrapText="1"/>
    </xf>
    <xf numFmtId="0" fontId="7" fillId="3" borderId="40" xfId="0" applyFont="1" applyFill="1" applyBorder="1" applyAlignment="1">
      <alignment horizontal="center" vertical="center" wrapText="1"/>
    </xf>
    <xf numFmtId="0" fontId="12" fillId="0" borderId="37" xfId="0" applyFont="1" applyBorder="1" applyAlignment="1">
      <alignment horizontal="left" vertical="center" wrapText="1"/>
    </xf>
    <xf numFmtId="0" fontId="12" fillId="0" borderId="37" xfId="3" applyFont="1" applyBorder="1" applyAlignment="1">
      <alignment horizontal="left" vertical="center" wrapText="1"/>
    </xf>
    <xf numFmtId="9" fontId="12" fillId="0" borderId="37" xfId="1" applyFont="1" applyFill="1" applyBorder="1" applyAlignment="1">
      <alignment horizontal="center" vertical="center" wrapText="1"/>
    </xf>
    <xf numFmtId="0" fontId="12" fillId="0" borderId="37" xfId="0" applyFont="1" applyBorder="1" applyAlignment="1">
      <alignment vertical="center"/>
    </xf>
    <xf numFmtId="9" fontId="12" fillId="2" borderId="37" xfId="1" applyFont="1" applyFill="1" applyBorder="1" applyAlignment="1">
      <alignment horizontal="center" vertical="center"/>
    </xf>
    <xf numFmtId="164" fontId="12" fillId="2" borderId="37" xfId="1" applyNumberFormat="1" applyFont="1" applyFill="1" applyBorder="1" applyAlignment="1">
      <alignment horizontal="center" vertical="center"/>
    </xf>
    <xf numFmtId="0" fontId="9" fillId="0" borderId="37" xfId="0" applyFont="1" applyBorder="1" applyAlignment="1" applyProtection="1">
      <alignment horizontal="center" vertical="center" textRotation="90" wrapText="1"/>
      <protection hidden="1"/>
    </xf>
    <xf numFmtId="164" fontId="4" fillId="0" borderId="37" xfId="0" applyNumberFormat="1" applyFont="1" applyBorder="1" applyAlignment="1">
      <alignment vertical="center"/>
    </xf>
    <xf numFmtId="0" fontId="9" fillId="0" borderId="37" xfId="0" applyFont="1" applyBorder="1" applyAlignment="1" applyProtection="1">
      <alignment horizontal="center" vertical="center" textRotation="90"/>
      <protection hidden="1"/>
    </xf>
    <xf numFmtId="0" fontId="13" fillId="0" borderId="42" xfId="0" applyFont="1" applyBorder="1" applyAlignment="1" applyProtection="1">
      <alignment horizontal="center" vertical="center"/>
      <protection hidden="1"/>
    </xf>
    <xf numFmtId="0" fontId="4" fillId="3" borderId="21" xfId="3" applyFont="1" applyFill="1" applyBorder="1" applyAlignment="1">
      <alignment horizontal="center" vertical="center" wrapText="1"/>
    </xf>
    <xf numFmtId="0" fontId="7" fillId="3" borderId="43" xfId="0" applyFont="1" applyFill="1" applyBorder="1" applyAlignment="1">
      <alignment horizontal="center" vertical="center" wrapText="1"/>
    </xf>
    <xf numFmtId="0" fontId="12" fillId="0" borderId="21" xfId="0" applyFont="1" applyBorder="1" applyAlignment="1">
      <alignment horizontal="left" vertical="center" wrapText="1"/>
    </xf>
    <xf numFmtId="0" fontId="12" fillId="0" borderId="21" xfId="3" applyFont="1" applyBorder="1" applyAlignment="1">
      <alignment horizontal="left" vertical="center" wrapText="1"/>
    </xf>
    <xf numFmtId="9" fontId="12" fillId="0" borderId="21" xfId="1" applyFont="1" applyFill="1" applyBorder="1" applyAlignment="1">
      <alignment horizontal="center" vertical="center" wrapText="1"/>
    </xf>
    <xf numFmtId="0" fontId="12" fillId="0" borderId="21" xfId="0" applyFont="1" applyBorder="1" applyAlignment="1">
      <alignment vertical="center"/>
    </xf>
    <xf numFmtId="9" fontId="12" fillId="2" borderId="21" xfId="1" applyFont="1" applyFill="1" applyBorder="1" applyAlignment="1">
      <alignment horizontal="center" vertical="center"/>
    </xf>
    <xf numFmtId="164" fontId="12" fillId="2" borderId="21" xfId="1" applyNumberFormat="1" applyFont="1" applyFill="1" applyBorder="1" applyAlignment="1">
      <alignment horizontal="center" vertical="center"/>
    </xf>
    <xf numFmtId="0" fontId="9" fillId="0" borderId="21" xfId="0" applyFont="1" applyBorder="1" applyAlignment="1" applyProtection="1">
      <alignment horizontal="center" vertical="center" textRotation="90" wrapText="1"/>
      <protection hidden="1"/>
    </xf>
    <xf numFmtId="164" fontId="4" fillId="0" borderId="21" xfId="0" applyNumberFormat="1" applyFont="1" applyBorder="1" applyAlignment="1">
      <alignment vertical="center"/>
    </xf>
    <xf numFmtId="0" fontId="9" fillId="0" borderId="21" xfId="0" applyFont="1" applyBorder="1" applyAlignment="1" applyProtection="1">
      <alignment horizontal="center" vertical="center" textRotation="90"/>
      <protection hidden="1"/>
    </xf>
    <xf numFmtId="0" fontId="12" fillId="3" borderId="37" xfId="0" applyFont="1" applyFill="1" applyBorder="1" applyAlignment="1">
      <alignment horizontal="left" vertical="center" wrapText="1"/>
    </xf>
    <xf numFmtId="0" fontId="9" fillId="3" borderId="44" xfId="0" applyFont="1" applyFill="1" applyBorder="1" applyAlignment="1">
      <alignment horizontal="center" vertical="center" wrapText="1"/>
    </xf>
    <xf numFmtId="0" fontId="12" fillId="0" borderId="5" xfId="0" applyFont="1" applyBorder="1" applyAlignment="1">
      <alignment vertical="center"/>
    </xf>
    <xf numFmtId="0" fontId="9" fillId="3" borderId="45" xfId="0" applyFont="1" applyFill="1" applyBorder="1" applyAlignment="1">
      <alignment horizontal="center" vertical="center" wrapText="1"/>
    </xf>
    <xf numFmtId="0" fontId="12" fillId="0" borderId="7" xfId="0" applyFont="1" applyBorder="1" applyAlignment="1">
      <alignment vertical="center"/>
    </xf>
    <xf numFmtId="0" fontId="9" fillId="3" borderId="46" xfId="0" applyFont="1" applyFill="1" applyBorder="1" applyAlignment="1">
      <alignment horizontal="center" vertical="center" wrapText="1"/>
    </xf>
    <xf numFmtId="0" fontId="12" fillId="0" borderId="47" xfId="0" applyFont="1" applyBorder="1" applyAlignment="1">
      <alignment vertical="center"/>
    </xf>
    <xf numFmtId="0" fontId="9" fillId="3" borderId="48" xfId="0" applyFont="1" applyFill="1" applyBorder="1" applyAlignment="1">
      <alignment horizontal="center" vertical="center" wrapText="1"/>
    </xf>
    <xf numFmtId="0" fontId="12" fillId="0" borderId="23" xfId="0" applyFont="1" applyBorder="1" applyAlignment="1">
      <alignment vertical="center"/>
    </xf>
    <xf numFmtId="0" fontId="13" fillId="3" borderId="46" xfId="0" applyFont="1" applyFill="1" applyBorder="1" applyAlignment="1" applyProtection="1">
      <alignment horizontal="justify" vertical="center" wrapText="1"/>
      <protection locked="0"/>
    </xf>
    <xf numFmtId="0" fontId="13" fillId="3" borderId="13" xfId="0" applyFont="1" applyFill="1" applyBorder="1" applyAlignment="1" applyProtection="1">
      <alignment horizontal="justify" vertical="center" wrapText="1"/>
      <protection locked="0"/>
    </xf>
    <xf numFmtId="0" fontId="13" fillId="0" borderId="49" xfId="0" applyFont="1" applyBorder="1" applyAlignment="1" applyProtection="1">
      <alignment horizontal="center" vertical="center"/>
      <protection hidden="1"/>
    </xf>
    <xf numFmtId="0" fontId="4" fillId="3" borderId="14" xfId="3"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0" borderId="14" xfId="0" applyFont="1" applyBorder="1" applyAlignment="1">
      <alignment horizontal="left" vertical="center" wrapText="1"/>
    </xf>
    <xf numFmtId="0" fontId="12" fillId="0" borderId="14" xfId="3" applyFont="1" applyBorder="1" applyAlignment="1">
      <alignment horizontal="left" vertical="center" wrapText="1"/>
    </xf>
    <xf numFmtId="9" fontId="12" fillId="0" borderId="14" xfId="1" applyFont="1" applyFill="1" applyBorder="1" applyAlignment="1">
      <alignment horizontal="center" vertical="center" wrapText="1"/>
    </xf>
    <xf numFmtId="0" fontId="12" fillId="0" borderId="14" xfId="0" applyFont="1" applyBorder="1" applyAlignment="1">
      <alignment vertical="center"/>
    </xf>
    <xf numFmtId="0" fontId="12" fillId="0" borderId="15" xfId="0" applyFont="1" applyBorder="1" applyAlignment="1">
      <alignment vertical="center"/>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58" xfId="0" applyFont="1" applyFill="1" applyBorder="1" applyAlignment="1">
      <alignment horizontal="center" vertical="center" wrapText="1"/>
    </xf>
    <xf numFmtId="9" fontId="12" fillId="2" borderId="3" xfId="1" applyFont="1" applyFill="1" applyBorder="1" applyAlignment="1">
      <alignment horizontal="center" vertical="center"/>
    </xf>
    <xf numFmtId="0" fontId="13" fillId="0" borderId="5" xfId="0" applyFont="1" applyBorder="1" applyAlignment="1" applyProtection="1">
      <alignment horizontal="center" vertical="center" wrapText="1"/>
      <protection locked="0"/>
    </xf>
    <xf numFmtId="9" fontId="12" fillId="2" borderId="6" xfId="1"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9" fontId="12" fillId="2" borderId="46" xfId="1" applyFont="1" applyFill="1" applyBorder="1" applyAlignment="1">
      <alignment horizontal="center" vertical="center"/>
    </xf>
    <xf numFmtId="0" fontId="13" fillId="0" borderId="47" xfId="0" applyFont="1" applyBorder="1" applyAlignment="1" applyProtection="1">
      <alignment horizontal="center" vertical="center" wrapText="1"/>
      <protection locked="0"/>
    </xf>
    <xf numFmtId="9" fontId="12" fillId="2" borderId="20" xfId="1" applyFont="1" applyFill="1" applyBorder="1" applyAlignment="1">
      <alignment horizontal="center" vertical="center"/>
    </xf>
    <xf numFmtId="0" fontId="13" fillId="0" borderId="23" xfId="0" applyFont="1" applyBorder="1" applyAlignment="1" applyProtection="1">
      <alignment horizontal="center" vertical="center" wrapText="1"/>
      <protection locked="0"/>
    </xf>
    <xf numFmtId="9" fontId="12" fillId="2" borderId="13" xfId="1" applyFont="1" applyFill="1" applyBorder="1" applyAlignment="1">
      <alignment horizontal="center" vertical="center"/>
    </xf>
    <xf numFmtId="164" fontId="12" fillId="2" borderId="14" xfId="1" applyNumberFormat="1" applyFont="1" applyFill="1" applyBorder="1" applyAlignment="1">
      <alignment horizontal="center" vertical="center"/>
    </xf>
    <xf numFmtId="0" fontId="9" fillId="0" borderId="14" xfId="0" applyFont="1" applyBorder="1" applyAlignment="1" applyProtection="1">
      <alignment horizontal="center" vertical="center" textRotation="90" wrapText="1"/>
      <protection hidden="1"/>
    </xf>
    <xf numFmtId="164" fontId="4" fillId="0" borderId="14" xfId="0" applyNumberFormat="1" applyFont="1" applyBorder="1" applyAlignment="1">
      <alignment vertical="center"/>
    </xf>
    <xf numFmtId="9" fontId="12" fillId="2" borderId="14" xfId="1" applyFont="1" applyFill="1" applyBorder="1" applyAlignment="1">
      <alignment horizontal="center" vertical="center"/>
    </xf>
    <xf numFmtId="0" fontId="9" fillId="0" borderId="14" xfId="0" applyFont="1" applyBorder="1" applyAlignment="1" applyProtection="1">
      <alignment horizontal="center" vertical="center" textRotation="90"/>
      <protection hidden="1"/>
    </xf>
    <xf numFmtId="0" fontId="13" fillId="0" borderId="15" xfId="0" applyFont="1" applyBorder="1" applyAlignment="1" applyProtection="1">
      <alignment horizontal="center" vertical="center" wrapText="1"/>
      <protection locked="0"/>
    </xf>
    <xf numFmtId="0" fontId="12" fillId="3" borderId="62" xfId="0" applyFont="1" applyFill="1" applyBorder="1" applyAlignment="1">
      <alignment vertical="center"/>
    </xf>
    <xf numFmtId="0" fontId="4" fillId="3" borderId="63" xfId="0" applyFont="1" applyFill="1" applyBorder="1" applyAlignment="1">
      <alignment vertical="center"/>
    </xf>
    <xf numFmtId="0" fontId="10" fillId="3" borderId="63"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4" fillId="3" borderId="65" xfId="0" applyFont="1" applyFill="1" applyBorder="1" applyAlignment="1">
      <alignment vertical="center"/>
    </xf>
    <xf numFmtId="0" fontId="4" fillId="3" borderId="64" xfId="0" applyFont="1" applyFill="1" applyBorder="1" applyAlignment="1">
      <alignment vertical="center"/>
    </xf>
    <xf numFmtId="0" fontId="4" fillId="2" borderId="0" xfId="0" applyFont="1" applyFill="1" applyAlignment="1">
      <alignment vertical="center"/>
    </xf>
    <xf numFmtId="0" fontId="2" fillId="0" borderId="0" xfId="0" applyFont="1" applyAlignment="1">
      <alignment vertical="center"/>
    </xf>
    <xf numFmtId="0" fontId="8" fillId="0" borderId="0" xfId="0" applyFont="1" applyAlignment="1">
      <alignment wrapText="1"/>
    </xf>
    <xf numFmtId="0" fontId="8" fillId="0" borderId="0" xfId="0" applyFont="1" applyAlignment="1">
      <alignment horizontal="center" vertical="center" wrapText="1"/>
    </xf>
    <xf numFmtId="0" fontId="19" fillId="0" borderId="0" xfId="0" applyFont="1" applyAlignment="1">
      <alignment horizontal="center" wrapText="1"/>
    </xf>
    <xf numFmtId="0" fontId="20" fillId="0" borderId="0" xfId="0" applyFont="1"/>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69"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6" fillId="2" borderId="70" xfId="0" applyFont="1" applyFill="1" applyBorder="1" applyAlignment="1">
      <alignment vertical="center" wrapText="1"/>
    </xf>
    <xf numFmtId="0" fontId="26" fillId="2" borderId="71" xfId="0" applyFont="1" applyFill="1" applyBorder="1" applyAlignment="1">
      <alignment vertical="center" wrapText="1"/>
    </xf>
    <xf numFmtId="0" fontId="26" fillId="2" borderId="72" xfId="0" applyFont="1" applyFill="1" applyBorder="1" applyAlignment="1">
      <alignment vertical="center" wrapText="1"/>
    </xf>
    <xf numFmtId="0" fontId="27" fillId="0" borderId="70" xfId="0" applyFont="1" applyBorder="1" applyAlignment="1">
      <alignment horizontal="center" vertical="center" wrapText="1"/>
    </xf>
    <xf numFmtId="0" fontId="2" fillId="0" borderId="73" xfId="0" applyFont="1" applyBorder="1" applyAlignment="1">
      <alignment horizontal="left" vertical="center" wrapText="1"/>
    </xf>
    <xf numFmtId="0" fontId="2" fillId="0" borderId="74" xfId="0" applyFont="1" applyBorder="1" applyAlignment="1">
      <alignment horizontal="center" vertical="center" wrapText="1"/>
    </xf>
    <xf numFmtId="0" fontId="2" fillId="0" borderId="72" xfId="0" applyFont="1" applyBorder="1" applyAlignment="1">
      <alignment vertical="center"/>
    </xf>
    <xf numFmtId="0" fontId="2" fillId="0" borderId="75" xfId="0" applyFont="1" applyBorder="1" applyAlignment="1">
      <alignment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2" borderId="78" xfId="0" applyFont="1" applyFill="1" applyBorder="1" applyAlignment="1">
      <alignment vertical="center" wrapText="1"/>
    </xf>
    <xf numFmtId="0" fontId="27" fillId="0" borderId="76"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8" xfId="0" applyFont="1" applyBorder="1" applyAlignment="1">
      <alignment vertical="center"/>
    </xf>
    <xf numFmtId="0" fontId="2" fillId="0" borderId="80" xfId="0" applyFont="1" applyBorder="1" applyAlignment="1">
      <alignment vertical="center" wrapText="1"/>
    </xf>
    <xf numFmtId="0" fontId="26" fillId="2" borderId="81" xfId="0" applyFont="1" applyFill="1" applyBorder="1" applyAlignment="1">
      <alignment vertical="center" wrapText="1"/>
    </xf>
    <xf numFmtId="0" fontId="26" fillId="2" borderId="82" xfId="0" applyFont="1" applyFill="1" applyBorder="1" applyAlignment="1">
      <alignment vertical="center" wrapText="1"/>
    </xf>
    <xf numFmtId="0" fontId="26" fillId="2" borderId="83" xfId="0" applyFont="1" applyFill="1" applyBorder="1" applyAlignment="1">
      <alignment vertical="center" wrapText="1"/>
    </xf>
    <xf numFmtId="0" fontId="28" fillId="0" borderId="81" xfId="0" applyFont="1" applyBorder="1" applyAlignment="1">
      <alignment horizontal="center" vertical="center" wrapText="1"/>
    </xf>
    <xf numFmtId="0" fontId="2" fillId="0" borderId="84" xfId="0" applyFont="1" applyBorder="1" applyAlignment="1">
      <alignment vertical="center" wrapText="1"/>
    </xf>
    <xf numFmtId="0" fontId="2" fillId="0" borderId="85" xfId="0" applyFont="1" applyBorder="1" applyAlignment="1">
      <alignment horizontal="center" vertical="center" wrapText="1"/>
    </xf>
    <xf numFmtId="0" fontId="2" fillId="0" borderId="83" xfId="0" applyFont="1" applyBorder="1" applyAlignment="1">
      <alignment vertical="center"/>
    </xf>
    <xf numFmtId="0" fontId="2" fillId="0" borderId="86" xfId="0" applyFont="1" applyBorder="1" applyAlignment="1">
      <alignment vertical="center" wrapText="1"/>
    </xf>
    <xf numFmtId="0" fontId="27" fillId="0" borderId="87" xfId="0" applyFont="1" applyBorder="1" applyAlignment="1">
      <alignment horizontal="center" vertical="center" wrapText="1"/>
    </xf>
    <xf numFmtId="0" fontId="2" fillId="0" borderId="88" xfId="0" applyFont="1" applyBorder="1" applyAlignment="1">
      <alignment vertical="center" wrapText="1"/>
    </xf>
    <xf numFmtId="0" fontId="2" fillId="0" borderId="89" xfId="0" applyFont="1" applyBorder="1" applyAlignment="1">
      <alignment horizontal="center" vertical="center" wrapText="1"/>
    </xf>
    <xf numFmtId="0" fontId="2" fillId="0" borderId="90" xfId="0" applyFont="1" applyBorder="1" applyAlignment="1">
      <alignment vertical="center"/>
    </xf>
    <xf numFmtId="0" fontId="2" fillId="0" borderId="91" xfId="0" applyFont="1" applyBorder="1" applyAlignment="1">
      <alignment vertical="center" wrapText="1"/>
    </xf>
    <xf numFmtId="0" fontId="29" fillId="6" borderId="1" xfId="0" applyFont="1" applyFill="1" applyBorder="1" applyAlignment="1">
      <alignment horizontal="center" vertical="center"/>
    </xf>
    <xf numFmtId="0" fontId="22" fillId="0" borderId="67" xfId="0" applyFont="1" applyBorder="1" applyAlignment="1">
      <alignment horizontal="center" vertical="center"/>
    </xf>
    <xf numFmtId="0" fontId="29" fillId="6"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13" fillId="0" borderId="95" xfId="0" applyFont="1" applyBorder="1" applyAlignment="1" applyProtection="1">
      <alignment horizontal="center" vertical="center" wrapText="1"/>
      <protection locked="0"/>
    </xf>
    <xf numFmtId="0" fontId="13" fillId="0" borderId="93" xfId="0" applyFont="1" applyBorder="1" applyAlignment="1" applyProtection="1">
      <alignment horizontal="center" vertical="center" wrapText="1"/>
      <protection locked="0"/>
    </xf>
    <xf numFmtId="0" fontId="13" fillId="0" borderId="96" xfId="0" applyFont="1" applyBorder="1" applyAlignment="1" applyProtection="1">
      <alignment horizontal="center" vertical="center" wrapText="1"/>
      <protection locked="0"/>
    </xf>
    <xf numFmtId="0" fontId="13" fillId="0" borderId="97" xfId="0" applyFont="1" applyBorder="1" applyAlignment="1" applyProtection="1">
      <alignment horizontal="center" vertical="center" wrapText="1"/>
      <protection locked="0"/>
    </xf>
    <xf numFmtId="0" fontId="13" fillId="0" borderId="94" xfId="0" applyFont="1" applyBorder="1" applyAlignment="1" applyProtection="1">
      <alignment horizontal="center" vertical="center" wrapText="1"/>
      <protection locked="0"/>
    </xf>
    <xf numFmtId="0" fontId="9" fillId="3" borderId="45" xfId="0" applyFont="1" applyFill="1" applyBorder="1" applyAlignment="1">
      <alignment horizontal="left" vertical="center" wrapText="1"/>
    </xf>
    <xf numFmtId="0" fontId="32" fillId="3" borderId="45" xfId="0" applyFont="1" applyFill="1" applyBorder="1" applyAlignment="1">
      <alignment horizontal="center" vertical="center" wrapText="1"/>
    </xf>
    <xf numFmtId="0" fontId="13" fillId="3" borderId="48"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33" fillId="0" borderId="1" xfId="0" applyFont="1" applyBorder="1" applyAlignment="1">
      <alignment horizontal="left" vertical="center" wrapText="1"/>
    </xf>
    <xf numFmtId="0" fontId="9" fillId="3" borderId="20" xfId="0" applyFont="1" applyFill="1" applyBorder="1" applyAlignment="1">
      <alignment horizontal="center" vertical="center" textRotation="90" wrapText="1"/>
    </xf>
    <xf numFmtId="0" fontId="9" fillId="3" borderId="6" xfId="0" applyFont="1" applyFill="1" applyBorder="1" applyAlignment="1">
      <alignment horizontal="center" vertical="center" textRotation="90" wrapText="1"/>
    </xf>
    <xf numFmtId="0" fontId="9" fillId="3" borderId="13" xfId="0" applyFont="1" applyFill="1" applyBorder="1" applyAlignment="1">
      <alignment horizontal="center" vertical="center" textRotation="90" wrapText="1"/>
    </xf>
    <xf numFmtId="0" fontId="4" fillId="3" borderId="2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1" xfId="3" applyFont="1" applyFill="1" applyBorder="1" applyAlignment="1">
      <alignment horizontal="center" vertical="center" wrapText="1"/>
    </xf>
    <xf numFmtId="0" fontId="4" fillId="3" borderId="18" xfId="3" applyFont="1" applyFill="1" applyBorder="1" applyAlignment="1">
      <alignment horizontal="center" vertical="center" wrapText="1"/>
    </xf>
    <xf numFmtId="0" fontId="4" fillId="3" borderId="31" xfId="3"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3" fillId="2" borderId="53" xfId="0" applyFont="1" applyFill="1" applyBorder="1" applyAlignment="1" applyProtection="1">
      <alignment horizontal="center" vertical="center"/>
      <protection locked="0"/>
    </xf>
    <xf numFmtId="0" fontId="13" fillId="2" borderId="5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5" borderId="44" xfId="0" applyFont="1" applyFill="1" applyBorder="1" applyAlignment="1" applyProtection="1">
      <alignment horizontal="center" vertical="center" wrapText="1"/>
      <protection hidden="1"/>
    </xf>
    <xf numFmtId="0" fontId="13" fillId="5" borderId="59" xfId="0" applyFont="1" applyFill="1" applyBorder="1" applyAlignment="1" applyProtection="1">
      <alignment horizontal="center" vertical="center" wrapText="1"/>
      <protection hidden="1"/>
    </xf>
    <xf numFmtId="0" fontId="13" fillId="5" borderId="60" xfId="0" applyFont="1" applyFill="1" applyBorder="1" applyAlignment="1" applyProtection="1">
      <alignment horizontal="center" vertical="center" wrapText="1"/>
      <protection hidden="1"/>
    </xf>
    <xf numFmtId="9" fontId="12" fillId="5" borderId="34" xfId="1" applyFont="1" applyFill="1" applyBorder="1" applyAlignment="1">
      <alignment horizontal="center" vertical="center" wrapText="1"/>
    </xf>
    <xf numFmtId="9" fontId="12" fillId="5" borderId="18" xfId="1" applyFont="1" applyFill="1" applyBorder="1" applyAlignment="1">
      <alignment horizontal="center" vertical="center" wrapText="1"/>
    </xf>
    <xf numFmtId="9" fontId="12" fillId="5" borderId="38" xfId="1" applyFont="1" applyFill="1" applyBorder="1" applyAlignment="1">
      <alignment horizontal="center" vertical="center" wrapText="1"/>
    </xf>
    <xf numFmtId="0" fontId="4" fillId="3" borderId="34" xfId="3" applyFont="1" applyFill="1" applyBorder="1" applyAlignment="1">
      <alignment horizontal="center" vertical="center" wrapText="1"/>
    </xf>
    <xf numFmtId="0" fontId="4" fillId="3" borderId="38" xfId="3" applyFont="1" applyFill="1" applyBorder="1" applyAlignment="1">
      <alignment horizontal="center" vertical="center" wrapText="1"/>
    </xf>
    <xf numFmtId="0" fontId="8" fillId="5" borderId="34" xfId="0" applyFont="1" applyFill="1" applyBorder="1" applyAlignment="1" applyProtection="1">
      <alignment horizontal="center" vertical="center" wrapText="1"/>
      <protection hidden="1"/>
    </xf>
    <xf numFmtId="0" fontId="8" fillId="5" borderId="18" xfId="0" applyFont="1" applyFill="1" applyBorder="1" applyAlignment="1" applyProtection="1">
      <alignment horizontal="center" vertical="center" wrapText="1"/>
      <protection hidden="1"/>
    </xf>
    <xf numFmtId="0" fontId="8" fillId="5" borderId="38" xfId="0" applyFont="1" applyFill="1" applyBorder="1" applyAlignment="1" applyProtection="1">
      <alignment horizontal="center" vertical="center" wrapText="1"/>
      <protection hidden="1"/>
    </xf>
    <xf numFmtId="9" fontId="12" fillId="5" borderId="41" xfId="1" applyFont="1" applyFill="1" applyBorder="1" applyAlignment="1">
      <alignment horizontal="center" vertical="center"/>
    </xf>
    <xf numFmtId="9" fontId="12" fillId="5" borderId="18" xfId="1" applyFont="1" applyFill="1" applyBorder="1" applyAlignment="1">
      <alignment horizontal="center" vertical="center"/>
    </xf>
    <xf numFmtId="9" fontId="12" fillId="5" borderId="31" xfId="1" applyFont="1" applyFill="1" applyBorder="1" applyAlignment="1">
      <alignment horizontal="center" vertical="center"/>
    </xf>
    <xf numFmtId="0" fontId="8" fillId="5" borderId="53" xfId="0" applyFont="1" applyFill="1" applyBorder="1" applyAlignment="1" applyProtection="1">
      <alignment horizontal="center" vertical="center" wrapText="1"/>
      <protection hidden="1"/>
    </xf>
    <xf numFmtId="0" fontId="8" fillId="5" borderId="51"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9" fontId="12" fillId="5" borderId="34" xfId="1" applyFont="1" applyFill="1" applyBorder="1" applyAlignment="1">
      <alignment horizontal="center" vertical="center"/>
    </xf>
    <xf numFmtId="9" fontId="12" fillId="5" borderId="38" xfId="1" applyFont="1" applyFill="1" applyBorder="1" applyAlignment="1">
      <alignment horizontal="center" vertical="center"/>
    </xf>
    <xf numFmtId="0" fontId="8" fillId="5" borderId="50" xfId="0" applyFont="1" applyFill="1" applyBorder="1" applyAlignment="1" applyProtection="1">
      <alignment horizontal="center" vertical="center" wrapText="1"/>
      <protection hidden="1"/>
    </xf>
    <xf numFmtId="0" fontId="8" fillId="5" borderId="52" xfId="0" applyFont="1" applyFill="1" applyBorder="1" applyAlignment="1" applyProtection="1">
      <alignment horizontal="center" vertical="center" wrapText="1"/>
      <protection hidden="1"/>
    </xf>
    <xf numFmtId="0" fontId="13" fillId="5" borderId="48" xfId="0" applyFont="1" applyFill="1" applyBorder="1" applyAlignment="1" applyProtection="1">
      <alignment horizontal="center" vertical="center" wrapText="1"/>
      <protection hidden="1"/>
    </xf>
    <xf numFmtId="0" fontId="13" fillId="5" borderId="32" xfId="0" applyFont="1" applyFill="1" applyBorder="1" applyAlignment="1" applyProtection="1">
      <alignment horizontal="center" vertical="center" wrapText="1"/>
      <protection hidden="1"/>
    </xf>
    <xf numFmtId="9" fontId="12" fillId="5" borderId="41" xfId="1" applyFont="1" applyFill="1" applyBorder="1" applyAlignment="1">
      <alignment horizontal="center" vertical="center" wrapText="1"/>
    </xf>
    <xf numFmtId="9" fontId="12" fillId="5" borderId="31" xfId="1" applyFont="1" applyFill="1" applyBorder="1" applyAlignment="1">
      <alignment horizontal="center" vertical="center" wrapText="1"/>
    </xf>
    <xf numFmtId="0" fontId="8" fillId="5" borderId="41" xfId="0" applyFont="1" applyFill="1" applyBorder="1" applyAlignment="1" applyProtection="1">
      <alignment horizontal="center" vertical="center" wrapText="1"/>
      <protection hidden="1"/>
    </xf>
    <xf numFmtId="0" fontId="8" fillId="5" borderId="31" xfId="0" applyFont="1" applyFill="1" applyBorder="1" applyAlignment="1" applyProtection="1">
      <alignment horizontal="center" vertical="center" wrapText="1"/>
      <protection hidden="1"/>
    </xf>
    <xf numFmtId="0" fontId="9" fillId="3" borderId="3" xfId="0" applyFont="1" applyFill="1" applyBorder="1" applyAlignment="1">
      <alignment horizontal="center" vertical="center" textRotation="90" wrapText="1"/>
    </xf>
    <xf numFmtId="0" fontId="9" fillId="3" borderId="46" xfId="0" applyFont="1" applyFill="1" applyBorder="1" applyAlignment="1">
      <alignment horizontal="center" vertical="center" textRotation="90" wrapText="1"/>
    </xf>
    <xf numFmtId="0" fontId="4" fillId="3" borderId="4" xfId="3" applyFont="1" applyFill="1" applyBorder="1" applyAlignment="1">
      <alignment horizontal="center" vertical="center" wrapText="1"/>
    </xf>
    <xf numFmtId="0" fontId="4" fillId="3" borderId="37" xfId="3"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3" fillId="2" borderId="50"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13" fillId="3" borderId="34"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5" fillId="3" borderId="9" xfId="0" applyFont="1" applyFill="1" applyBorder="1" applyAlignment="1">
      <alignment horizontal="center" vertical="center" textRotation="90"/>
    </xf>
    <xf numFmtId="0" fontId="5" fillId="3" borderId="1" xfId="0" applyFont="1" applyFill="1" applyBorder="1" applyAlignment="1">
      <alignment horizontal="center" vertical="center" textRotation="90"/>
    </xf>
    <xf numFmtId="0" fontId="5" fillId="3" borderId="14" xfId="0" applyFont="1" applyFill="1" applyBorder="1" applyAlignment="1">
      <alignment horizontal="center" vertical="center" textRotation="90"/>
    </xf>
    <xf numFmtId="0" fontId="5" fillId="3" borderId="9" xfId="0" applyFont="1" applyFill="1" applyBorder="1" applyAlignment="1">
      <alignment horizontal="center" vertical="center" textRotation="90" wrapText="1"/>
    </xf>
    <xf numFmtId="0" fontId="5" fillId="3" borderId="1"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5" fillId="3" borderId="8" xfId="0" applyFont="1" applyFill="1" applyBorder="1" applyAlignment="1">
      <alignment horizontal="center" vertical="center" textRotation="90" wrapText="1"/>
    </xf>
    <xf numFmtId="0" fontId="5" fillId="3" borderId="6" xfId="0" applyFont="1" applyFill="1" applyBorder="1" applyAlignment="1">
      <alignment horizontal="center" vertical="center" textRotation="90" wrapText="1"/>
    </xf>
    <xf numFmtId="0" fontId="5" fillId="3" borderId="13" xfId="0" applyFont="1" applyFill="1" applyBorder="1" applyAlignment="1">
      <alignment horizontal="center" vertical="center" textRotation="90" wrapText="1"/>
    </xf>
    <xf numFmtId="9" fontId="5" fillId="3" borderId="9" xfId="1" applyFont="1" applyFill="1" applyBorder="1" applyAlignment="1">
      <alignment horizontal="center" vertical="center" textRotation="90" wrapText="1"/>
    </xf>
    <xf numFmtId="9" fontId="5" fillId="3" borderId="1" xfId="1" applyFont="1" applyFill="1" applyBorder="1" applyAlignment="1">
      <alignment horizontal="center" vertical="center" textRotation="90" wrapText="1"/>
    </xf>
    <xf numFmtId="9" fontId="5" fillId="3" borderId="14" xfId="1" applyFont="1" applyFill="1" applyBorder="1" applyAlignment="1">
      <alignment horizontal="center" vertical="center" textRotation="90"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4" fillId="0" borderId="1" xfId="0" applyFont="1" applyBorder="1" applyAlignment="1">
      <alignment horizontal="center"/>
    </xf>
    <xf numFmtId="0" fontId="31"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wrapText="1"/>
    </xf>
    <xf numFmtId="0" fontId="9" fillId="3" borderId="1" xfId="0" applyFont="1" applyFill="1" applyBorder="1" applyAlignment="1">
      <alignment horizontal="center" vertical="center" textRotation="90" wrapText="1"/>
    </xf>
    <xf numFmtId="0" fontId="9" fillId="3" borderId="14" xfId="0" applyFont="1" applyFill="1" applyBorder="1" applyAlignment="1">
      <alignment horizontal="center" vertical="center" textRotation="90" wrapText="1"/>
    </xf>
    <xf numFmtId="0" fontId="9" fillId="3" borderId="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5"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wrapText="1"/>
    </xf>
    <xf numFmtId="0" fontId="4" fillId="0" borderId="4" xfId="0" applyFont="1" applyBorder="1" applyAlignment="1">
      <alignment horizontal="center" vertical="center"/>
    </xf>
    <xf numFmtId="0" fontId="4" fillId="0" borderId="9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5" fillId="2" borderId="9" xfId="0" applyFont="1" applyFill="1" applyBorder="1" applyAlignment="1">
      <alignment horizontal="center" vertical="center" textRotation="90"/>
    </xf>
    <xf numFmtId="0" fontId="5" fillId="2" borderId="1" xfId="0" applyFont="1" applyFill="1" applyBorder="1" applyAlignment="1">
      <alignment horizontal="center" vertical="center" textRotation="90"/>
    </xf>
    <xf numFmtId="0" fontId="5" fillId="2" borderId="14" xfId="0" applyFont="1" applyFill="1" applyBorder="1" applyAlignment="1">
      <alignment horizontal="center" vertical="center" textRotation="90"/>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9" fillId="3" borderId="19" xfId="0" applyFont="1" applyFill="1" applyBorder="1" applyAlignment="1">
      <alignment horizontal="center" vertical="center" wrapText="1"/>
    </xf>
    <xf numFmtId="0" fontId="5" fillId="3" borderId="10" xfId="0" applyFont="1" applyFill="1" applyBorder="1" applyAlignment="1">
      <alignment horizontal="center" vertical="center" textRotation="90"/>
    </xf>
    <xf numFmtId="0" fontId="5" fillId="3" borderId="7" xfId="0" applyFont="1" applyFill="1" applyBorder="1" applyAlignment="1">
      <alignment horizontal="center" vertical="center" textRotation="90"/>
    </xf>
    <xf numFmtId="0" fontId="5" fillId="3" borderId="15" xfId="0" applyFont="1" applyFill="1" applyBorder="1" applyAlignment="1">
      <alignment horizontal="center" vertical="center" textRotation="90"/>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6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0" fillId="4" borderId="24" xfId="0" applyFont="1" applyFill="1" applyBorder="1" applyAlignment="1">
      <alignment horizontal="center" vertical="center" textRotation="90" wrapText="1"/>
    </xf>
    <xf numFmtId="0" fontId="10" fillId="4" borderId="0" xfId="0" applyFont="1" applyFill="1" applyAlignment="1">
      <alignment horizontal="center" vertical="center" textRotation="90" wrapText="1"/>
    </xf>
    <xf numFmtId="0" fontId="10" fillId="4" borderId="54" xfId="0" applyFont="1" applyFill="1" applyBorder="1" applyAlignment="1">
      <alignment horizontal="center" vertical="center" textRotation="90" wrapText="1"/>
    </xf>
    <xf numFmtId="0" fontId="22" fillId="3" borderId="19"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0" borderId="2" xfId="0" applyFont="1" applyBorder="1" applyAlignment="1">
      <alignment horizontal="center" vertical="center"/>
    </xf>
    <xf numFmtId="0" fontId="22" fillId="0" borderId="56" xfId="0" applyFont="1" applyBorder="1" applyAlignment="1">
      <alignment horizontal="center" vertical="center"/>
    </xf>
    <xf numFmtId="0" fontId="22" fillId="0" borderId="67" xfId="0" applyFont="1" applyBorder="1" applyAlignment="1">
      <alignment horizontal="center" vertical="center"/>
    </xf>
    <xf numFmtId="0" fontId="29" fillId="3" borderId="1" xfId="0" applyFont="1" applyFill="1" applyBorder="1" applyAlignment="1">
      <alignment horizontal="center" vertical="center"/>
    </xf>
    <xf numFmtId="0" fontId="29" fillId="0" borderId="1"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56" xfId="0" applyFont="1" applyFill="1" applyBorder="1" applyAlignment="1">
      <alignment horizontal="center" vertical="center" wrapText="1"/>
    </xf>
    <xf numFmtId="0" fontId="21" fillId="3" borderId="67"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56" xfId="0" applyFont="1" applyFill="1" applyBorder="1" applyAlignment="1">
      <alignment horizontal="center" vertical="center"/>
    </xf>
    <xf numFmtId="0" fontId="22" fillId="2" borderId="67"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67"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2" xfId="0" applyFont="1" applyFill="1" applyBorder="1" applyAlignment="1">
      <alignment horizontal="center" vertical="center"/>
    </xf>
    <xf numFmtId="0" fontId="0" fillId="0" borderId="68" xfId="0" applyBorder="1" applyAlignment="1">
      <alignment horizontal="center"/>
    </xf>
    <xf numFmtId="0" fontId="0" fillId="0" borderId="1" xfId="0" applyBorder="1" applyAlignment="1">
      <alignment horizontal="center"/>
    </xf>
    <xf numFmtId="0" fontId="18" fillId="0" borderId="2"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67" xfId="0" applyFont="1" applyBorder="1" applyAlignment="1">
      <alignment horizontal="center" vertical="center" wrapText="1"/>
    </xf>
    <xf numFmtId="0" fontId="9" fillId="0" borderId="2" xfId="0" applyFont="1" applyBorder="1" applyAlignment="1">
      <alignment horizontal="left" vertical="center" wrapText="1"/>
    </xf>
    <xf numFmtId="0" fontId="9" fillId="0" borderId="67" xfId="0" applyFont="1" applyBorder="1" applyAlignment="1">
      <alignment horizontal="left" vertical="center" wrapText="1"/>
    </xf>
    <xf numFmtId="0" fontId="9" fillId="0" borderId="56"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9" fillId="2" borderId="67" xfId="0" applyFont="1" applyFill="1" applyBorder="1" applyAlignment="1">
      <alignment horizontal="left" vertical="center" wrapText="1"/>
    </xf>
  </cellXfs>
  <cellStyles count="5">
    <cellStyle name="Moneda" xfId="4" builtinId="4"/>
    <cellStyle name="Normal" xfId="0" builtinId="0"/>
    <cellStyle name="Normal 2 2" xfId="2"/>
    <cellStyle name="Normal 5" xfId="3"/>
    <cellStyle name="Porcentaje" xfId="1" builtinId="5"/>
  </cellStyles>
  <dxfs count="5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i val="0"/>
      </font>
      <fill>
        <patternFill>
          <bgColor rgb="FF00B050"/>
        </patternFill>
      </fill>
    </dxf>
    <dxf>
      <font>
        <b/>
        <i val="0"/>
      </font>
      <fill>
        <patternFill>
          <bgColor theme="7" tint="0.59996337778862885"/>
        </patternFill>
      </fill>
    </dxf>
    <dxf>
      <font>
        <b/>
        <i val="0"/>
      </font>
      <fill>
        <patternFill>
          <bgColor rgb="FFFF0000"/>
        </patternFill>
      </fill>
    </dxf>
    <dxf>
      <fill>
        <patternFill>
          <bgColor rgb="FF00B050"/>
        </patternFill>
      </fill>
    </dxf>
    <dxf>
      <fill>
        <patternFill>
          <bgColor rgb="FFFFFF00"/>
        </patternFill>
      </fill>
    </dxf>
    <dxf>
      <fill>
        <patternFill>
          <bgColor rgb="FFD97B09"/>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209550</xdr:colOff>
      <xdr:row>12</xdr:row>
      <xdr:rowOff>90486</xdr:rowOff>
    </xdr:from>
    <xdr:to>
      <xdr:col>4</xdr:col>
      <xdr:colOff>90751</xdr:colOff>
      <xdr:row>14</xdr:row>
      <xdr:rowOff>222249</xdr:rowOff>
    </xdr:to>
    <xdr:pic>
      <xdr:nvPicPr>
        <xdr:cNvPr id="3" name="Picture 1" descr="escudo negro">
          <a:extLst>
            <a:ext uri="{FF2B5EF4-FFF2-40B4-BE49-F238E27FC236}">
              <a16:creationId xmlns:a16="http://schemas.microsoft.com/office/drawing/2014/main" id="{7E849EA8-A9E9-4642-9BE6-032651E03F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00150" y="223836"/>
          <a:ext cx="1614751" cy="15033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2"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4243" y="229394"/>
          <a:ext cx="1558885" cy="126319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ngela.cifuentes\Downloads\DESI-FM-018-V9_Formato_Mapa_de_Riesgos_de_Proc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personal/laura_nossa_umv_gov_co/Documents/Escritorio/UNMV%202022/TENER%20EN%20CUENTA/ACTUALIZACI&#211;N%20DE%20PROCEDIMIENTOS%20OCI/CEM-FM-011-V2_Formato_Evaluacion_Controles_de_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DISEÑO CONTROL"/>
      <sheetName val="2. EJECUCIÓN CONTROL"/>
      <sheetName val="Hoja1"/>
      <sheetName val="3. SOLIDEZ CONTROL"/>
    </sheetNames>
    <sheetDataSet>
      <sheetData sheetId="0"/>
      <sheetData sheetId="1">
        <row r="11">
          <cell r="E11">
            <v>0</v>
          </cell>
        </row>
        <row r="12">
          <cell r="E12">
            <v>0</v>
          </cell>
        </row>
        <row r="13">
          <cell r="B13" t="str">
            <v>DEL MAPA DE RIESGOS - VERSIÓN_________</v>
          </cell>
          <cell r="C13">
            <v>0</v>
          </cell>
          <cell r="D13">
            <v>0</v>
          </cell>
          <cell r="E13">
            <v>0</v>
          </cell>
        </row>
        <row r="15">
          <cell r="B15">
            <v>0</v>
          </cell>
          <cell r="C15">
            <v>0</v>
          </cell>
          <cell r="E15">
            <v>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A55"/>
  <sheetViews>
    <sheetView tabSelected="1" topLeftCell="C12" zoomScale="20" zoomScaleNormal="20" zoomScaleSheetLayoutView="40" zoomScalePageLayoutView="25" workbookViewId="0">
      <selection activeCell="S37" sqref="S37"/>
    </sheetView>
  </sheetViews>
  <sheetFormatPr baseColWidth="10" defaultColWidth="10.88671875" defaultRowHeight="13.8" x14ac:dyDescent="0.3"/>
  <cols>
    <col min="1" max="1" width="4.44140625" style="6" customWidth="1"/>
    <col min="2" max="2" width="10.109375" style="6" customWidth="1"/>
    <col min="3" max="3" width="12.6640625" style="6" bestFit="1" customWidth="1"/>
    <col min="4" max="4" width="13" style="6" bestFit="1" customWidth="1"/>
    <col min="5" max="5" width="16.6640625" style="6" customWidth="1"/>
    <col min="6" max="6" width="23.5546875" style="6" customWidth="1"/>
    <col min="7" max="7" width="27.44140625" style="6" customWidth="1"/>
    <col min="8" max="8" width="30.109375" style="6" customWidth="1"/>
    <col min="9" max="9" width="18.6640625" style="6" customWidth="1"/>
    <col min="10" max="10" width="24" style="6" customWidth="1"/>
    <col min="11" max="11" width="19.5546875" style="6" customWidth="1"/>
    <col min="12" max="12" width="7" style="6" customWidth="1"/>
    <col min="13" max="13" width="17.44140625" style="6" customWidth="1"/>
    <col min="14" max="14" width="30.33203125" style="6" customWidth="1"/>
    <col min="15" max="15" width="16" style="6" customWidth="1"/>
    <col min="16" max="16" width="7.44140625" style="6" customWidth="1"/>
    <col min="17" max="17" width="14.44140625" style="6" customWidth="1"/>
    <col min="18" max="18" width="8.44140625" style="6" customWidth="1"/>
    <col min="19" max="19" width="101.44140625" style="6" customWidth="1"/>
    <col min="20" max="20" width="16.88671875" style="6" customWidth="1"/>
    <col min="21" max="21" width="15.44140625" style="6" customWidth="1"/>
    <col min="22" max="22" width="22.6640625" style="6" customWidth="1"/>
    <col min="23" max="27" width="20.44140625" style="6" customWidth="1"/>
    <col min="28" max="28" width="37.5546875" style="6" customWidth="1"/>
    <col min="29" max="35" width="20.44140625" style="6" customWidth="1"/>
    <col min="36" max="36" width="28.33203125" style="6" customWidth="1"/>
    <col min="37" max="39" width="20.44140625" style="6" customWidth="1"/>
    <col min="40" max="40" width="16.33203125" style="6" customWidth="1"/>
    <col min="41" max="41" width="10.88671875" style="6"/>
    <col min="42" max="42" width="10.88671875" style="15"/>
    <col min="43" max="43" width="23.33203125" style="6" customWidth="1"/>
    <col min="44" max="47" width="10.88671875" style="6"/>
    <col min="48" max="48" width="15.109375" style="6" bestFit="1" customWidth="1"/>
    <col min="49" max="49" width="47" style="6" customWidth="1"/>
    <col min="50" max="50" width="52.88671875" style="6" customWidth="1"/>
    <col min="51" max="51" width="3.6640625" style="6" customWidth="1"/>
    <col min="52" max="16384" width="10.88671875" style="6"/>
  </cols>
  <sheetData>
    <row r="1" spans="2:79" hidden="1" x14ac:dyDescent="0.2">
      <c r="M1" s="8" t="s">
        <v>37</v>
      </c>
      <c r="N1" s="9" t="s">
        <v>59</v>
      </c>
      <c r="O1" s="10"/>
    </row>
    <row r="2" spans="2:79" hidden="1" x14ac:dyDescent="0.2">
      <c r="M2" s="8" t="s">
        <v>53</v>
      </c>
      <c r="N2" s="9" t="s">
        <v>60</v>
      </c>
      <c r="O2" s="10"/>
    </row>
    <row r="3" spans="2:79" hidden="1" x14ac:dyDescent="0.2">
      <c r="M3" s="8" t="s">
        <v>54</v>
      </c>
      <c r="N3" s="9" t="s">
        <v>61</v>
      </c>
    </row>
    <row r="4" spans="2:79" hidden="1" x14ac:dyDescent="0.3">
      <c r="M4" s="8" t="s">
        <v>55</v>
      </c>
    </row>
    <row r="5" spans="2:79" ht="14.4" hidden="1" x14ac:dyDescent="0.3">
      <c r="J5"/>
      <c r="M5" s="8" t="s">
        <v>56</v>
      </c>
    </row>
    <row r="6" spans="2:79" ht="14.4" hidden="1" x14ac:dyDescent="0.3">
      <c r="J6"/>
      <c r="M6" s="8" t="s">
        <v>57</v>
      </c>
    </row>
    <row r="7" spans="2:79" ht="14.4" hidden="1" x14ac:dyDescent="0.3">
      <c r="J7"/>
      <c r="M7" s="8" t="s">
        <v>48</v>
      </c>
    </row>
    <row r="8" spans="2:79" ht="14.4" hidden="1" x14ac:dyDescent="0.3">
      <c r="J8"/>
      <c r="M8" s="8" t="s">
        <v>49</v>
      </c>
    </row>
    <row r="9" spans="2:79" ht="14.4" hidden="1" x14ac:dyDescent="0.3">
      <c r="J9"/>
      <c r="M9" s="8" t="s">
        <v>50</v>
      </c>
    </row>
    <row r="10" spans="2:79" ht="14.4" hidden="1" x14ac:dyDescent="0.3">
      <c r="J10"/>
      <c r="M10" s="8" t="s">
        <v>51</v>
      </c>
    </row>
    <row r="11" spans="2:79" s="1" customFormat="1" ht="9.75" hidden="1" customHeight="1" x14ac:dyDescent="0.25">
      <c r="B11" s="2"/>
      <c r="C11" s="3"/>
      <c r="D11" s="3"/>
      <c r="E11" s="3"/>
      <c r="F11" s="3"/>
      <c r="G11" s="3"/>
      <c r="H11" s="3"/>
      <c r="I11" s="3"/>
      <c r="J11" s="3"/>
      <c r="K11" s="3"/>
      <c r="L11" s="3"/>
      <c r="M11" s="8" t="s">
        <v>52</v>
      </c>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16"/>
      <c r="AQ11" s="3"/>
      <c r="AR11" s="3"/>
      <c r="AS11" s="3"/>
      <c r="AT11" s="3"/>
      <c r="AU11" s="3"/>
      <c r="AV11" s="3"/>
      <c r="AW11" s="3"/>
      <c r="AX11" s="3"/>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row>
    <row r="12" spans="2:79" s="1" customFormat="1" ht="9.75" customHeight="1" x14ac:dyDescent="0.25">
      <c r="B12" s="2"/>
      <c r="C12" s="3"/>
      <c r="D12" s="3"/>
      <c r="E12" s="3"/>
      <c r="F12" s="3"/>
      <c r="G12" s="3"/>
      <c r="H12" s="3"/>
      <c r="I12" s="3"/>
      <c r="J12" s="3"/>
      <c r="K12" s="3"/>
      <c r="L12" s="3"/>
      <c r="M12" s="8"/>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16"/>
      <c r="AQ12" s="3"/>
      <c r="AR12" s="3"/>
      <c r="AS12" s="3"/>
      <c r="AT12" s="3"/>
      <c r="AU12" s="3"/>
      <c r="AV12" s="3"/>
      <c r="AW12" s="3"/>
      <c r="AX12" s="3"/>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row>
    <row r="13" spans="2:79" s="4" customFormat="1" ht="82.5" customHeight="1" x14ac:dyDescent="0.25">
      <c r="B13" s="251"/>
      <c r="C13" s="251"/>
      <c r="D13" s="251"/>
      <c r="E13" s="251"/>
      <c r="F13" s="252" t="s">
        <v>38</v>
      </c>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row>
    <row r="14" spans="2:79" s="4" customFormat="1" ht="24.75" customHeight="1" x14ac:dyDescent="0.25">
      <c r="B14" s="251"/>
      <c r="C14" s="251"/>
      <c r="D14" s="251"/>
      <c r="E14" s="251"/>
      <c r="F14" s="254" t="s">
        <v>112</v>
      </c>
      <c r="G14" s="254"/>
      <c r="H14" s="254"/>
      <c r="I14" s="254"/>
      <c r="J14" s="254"/>
      <c r="K14" s="254"/>
      <c r="L14" s="254"/>
      <c r="M14" s="254"/>
      <c r="N14" s="254"/>
      <c r="O14" s="254"/>
      <c r="P14" s="254"/>
      <c r="Q14" s="254"/>
      <c r="R14" s="254"/>
      <c r="S14" s="254"/>
      <c r="T14" s="254"/>
      <c r="U14" s="254"/>
      <c r="V14" s="254"/>
      <c r="W14" s="254"/>
      <c r="X14" s="254"/>
      <c r="Y14" s="254"/>
      <c r="Z14" s="254"/>
      <c r="AA14" s="254" t="s">
        <v>115</v>
      </c>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row>
    <row r="15" spans="2:79" s="4" customFormat="1" ht="26.25" customHeight="1" x14ac:dyDescent="0.25">
      <c r="B15" s="251"/>
      <c r="C15" s="251"/>
      <c r="D15" s="251"/>
      <c r="E15" s="251"/>
      <c r="F15" s="253" t="s">
        <v>113</v>
      </c>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row>
    <row r="16" spans="2:79" s="5" customFormat="1" ht="12.75" customHeight="1" x14ac:dyDescent="0.25">
      <c r="B16" s="255"/>
      <c r="C16" s="255"/>
      <c r="D16" s="255"/>
      <c r="E16" s="255"/>
      <c r="F16" s="255"/>
      <c r="G16" s="255"/>
      <c r="H16" s="255"/>
      <c r="I16" s="255"/>
      <c r="J16" s="255"/>
      <c r="K16" s="255"/>
      <c r="L16" s="255"/>
      <c r="M16" s="255"/>
      <c r="N16" s="255"/>
      <c r="O16" s="255"/>
      <c r="P16" s="255"/>
      <c r="Q16" s="255"/>
      <c r="R16" s="255"/>
      <c r="S16" s="255"/>
      <c r="T16" s="255"/>
      <c r="AP16" s="17"/>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2:50" ht="21.75" customHeight="1" thickBot="1" x14ac:dyDescent="0.35">
      <c r="B17" s="256"/>
      <c r="C17" s="256"/>
      <c r="D17" s="256"/>
      <c r="E17" s="256"/>
      <c r="F17" s="256"/>
      <c r="G17" s="256"/>
      <c r="H17" s="256"/>
      <c r="I17" s="256"/>
      <c r="J17" s="256"/>
      <c r="K17" s="256"/>
      <c r="L17" s="256"/>
      <c r="M17" s="256"/>
      <c r="N17" s="256"/>
      <c r="O17" s="256"/>
      <c r="P17" s="256"/>
    </row>
    <row r="18" spans="2:50" ht="57.75" customHeight="1" x14ac:dyDescent="0.3">
      <c r="B18" s="257" t="s">
        <v>47</v>
      </c>
      <c r="C18" s="258"/>
      <c r="D18" s="258"/>
      <c r="E18" s="258"/>
      <c r="F18" s="258"/>
      <c r="G18" s="259"/>
      <c r="H18" s="259"/>
      <c r="I18" s="259"/>
      <c r="J18" s="259"/>
      <c r="K18" s="259"/>
      <c r="L18" s="259"/>
      <c r="M18" s="259"/>
      <c r="N18" s="259"/>
      <c r="O18" s="259"/>
      <c r="P18" s="259"/>
      <c r="Q18" s="259"/>
      <c r="R18" s="259"/>
      <c r="S18" s="259"/>
      <c r="T18" s="259"/>
      <c r="U18" s="259"/>
      <c r="V18" s="259"/>
      <c r="W18" s="259"/>
      <c r="X18" s="260"/>
      <c r="Y18" s="257" t="s">
        <v>0</v>
      </c>
      <c r="Z18" s="258"/>
      <c r="AA18" s="258"/>
      <c r="AB18" s="289"/>
      <c r="AC18" s="289"/>
      <c r="AD18" s="289"/>
      <c r="AE18" s="289"/>
      <c r="AF18" s="289"/>
      <c r="AG18" s="289"/>
      <c r="AH18" s="289"/>
      <c r="AI18" s="289"/>
      <c r="AJ18" s="289"/>
      <c r="AK18" s="290"/>
      <c r="AL18" s="257" t="s">
        <v>1</v>
      </c>
      <c r="AM18" s="258"/>
      <c r="AN18" s="258"/>
      <c r="AO18" s="295"/>
      <c r="AP18" s="295"/>
      <c r="AQ18" s="295"/>
      <c r="AR18" s="295"/>
      <c r="AS18" s="295"/>
      <c r="AT18" s="295"/>
      <c r="AU18" s="295"/>
      <c r="AV18" s="295"/>
      <c r="AW18" s="296"/>
      <c r="AX18" s="297"/>
    </row>
    <row r="19" spans="2:50" ht="57.75" customHeight="1" x14ac:dyDescent="0.3">
      <c r="B19" s="261" t="s">
        <v>44</v>
      </c>
      <c r="C19" s="262"/>
      <c r="D19" s="262"/>
      <c r="E19" s="262"/>
      <c r="F19" s="262"/>
      <c r="G19" s="285"/>
      <c r="H19" s="285"/>
      <c r="I19" s="285"/>
      <c r="J19" s="285"/>
      <c r="K19" s="285"/>
      <c r="L19" s="285"/>
      <c r="M19" s="285"/>
      <c r="N19" s="285"/>
      <c r="O19" s="285"/>
      <c r="P19" s="285"/>
      <c r="Q19" s="285"/>
      <c r="R19" s="285"/>
      <c r="S19" s="285"/>
      <c r="T19" s="285"/>
      <c r="U19" s="285"/>
      <c r="V19" s="285"/>
      <c r="W19" s="285"/>
      <c r="X19" s="286"/>
      <c r="Y19" s="261" t="s">
        <v>39</v>
      </c>
      <c r="Z19" s="262"/>
      <c r="AA19" s="262"/>
      <c r="AB19" s="291"/>
      <c r="AC19" s="291"/>
      <c r="AD19" s="291"/>
      <c r="AE19" s="291"/>
      <c r="AF19" s="291"/>
      <c r="AG19" s="291"/>
      <c r="AH19" s="291"/>
      <c r="AI19" s="291"/>
      <c r="AJ19" s="291"/>
      <c r="AK19" s="292"/>
      <c r="AL19" s="261" t="s">
        <v>2</v>
      </c>
      <c r="AM19" s="262"/>
      <c r="AN19" s="262"/>
      <c r="AO19" s="298"/>
      <c r="AP19" s="298"/>
      <c r="AQ19" s="298"/>
      <c r="AR19" s="298"/>
      <c r="AS19" s="298"/>
      <c r="AT19" s="298"/>
      <c r="AU19" s="298"/>
      <c r="AV19" s="298"/>
      <c r="AW19" s="299"/>
      <c r="AX19" s="300"/>
    </row>
    <row r="20" spans="2:50" ht="57.75" customHeight="1" thickBot="1" x14ac:dyDescent="0.35">
      <c r="B20" s="310" t="s">
        <v>45</v>
      </c>
      <c r="C20" s="311"/>
      <c r="D20" s="311"/>
      <c r="E20" s="311"/>
      <c r="F20" s="311"/>
      <c r="G20" s="287"/>
      <c r="H20" s="287"/>
      <c r="I20" s="287"/>
      <c r="J20" s="287"/>
      <c r="K20" s="287"/>
      <c r="L20" s="287"/>
      <c r="M20" s="287"/>
      <c r="N20" s="287"/>
      <c r="O20" s="287"/>
      <c r="P20" s="287"/>
      <c r="Q20" s="287"/>
      <c r="R20" s="287"/>
      <c r="S20" s="287"/>
      <c r="T20" s="287"/>
      <c r="U20" s="287"/>
      <c r="V20" s="287"/>
      <c r="W20" s="287"/>
      <c r="X20" s="288"/>
      <c r="Y20" s="310" t="s">
        <v>40</v>
      </c>
      <c r="Z20" s="311"/>
      <c r="AA20" s="311"/>
      <c r="AB20" s="293"/>
      <c r="AC20" s="293"/>
      <c r="AD20" s="293"/>
      <c r="AE20" s="293"/>
      <c r="AF20" s="293"/>
      <c r="AG20" s="293"/>
      <c r="AH20" s="293"/>
      <c r="AI20" s="293"/>
      <c r="AJ20" s="293"/>
      <c r="AK20" s="294"/>
      <c r="AL20" s="310" t="s">
        <v>3</v>
      </c>
      <c r="AM20" s="311"/>
      <c r="AN20" s="311"/>
      <c r="AO20" s="301"/>
      <c r="AP20" s="301"/>
      <c r="AQ20" s="301"/>
      <c r="AR20" s="301"/>
      <c r="AS20" s="301"/>
      <c r="AT20" s="301"/>
      <c r="AU20" s="301"/>
      <c r="AV20" s="301"/>
      <c r="AW20" s="302"/>
      <c r="AX20" s="303"/>
    </row>
    <row r="21" spans="2:50" ht="18" customHeight="1" thickBot="1" x14ac:dyDescent="0.35">
      <c r="B21" s="256"/>
      <c r="C21" s="256"/>
      <c r="D21" s="256"/>
      <c r="E21" s="256"/>
      <c r="F21" s="256"/>
      <c r="G21" s="256"/>
      <c r="H21" s="256"/>
      <c r="I21" s="256"/>
      <c r="J21" s="256"/>
      <c r="K21" s="256"/>
      <c r="L21" s="256"/>
      <c r="M21" s="256"/>
      <c r="N21" s="256"/>
      <c r="O21" s="256"/>
      <c r="P21" s="256"/>
    </row>
    <row r="22" spans="2:50" s="7" customFormat="1" ht="63.75" customHeight="1" thickBot="1" x14ac:dyDescent="0.35">
      <c r="B22" s="307" t="s">
        <v>4</v>
      </c>
      <c r="C22" s="308"/>
      <c r="D22" s="308"/>
      <c r="E22" s="308"/>
      <c r="F22" s="308"/>
      <c r="G22" s="308"/>
      <c r="H22" s="308"/>
      <c r="I22" s="308"/>
      <c r="J22" s="309"/>
      <c r="K22" s="307" t="s">
        <v>5</v>
      </c>
      <c r="L22" s="308"/>
      <c r="M22" s="308"/>
      <c r="N22" s="308"/>
      <c r="O22" s="308"/>
      <c r="P22" s="308"/>
      <c r="Q22" s="309"/>
      <c r="R22" s="323" t="s">
        <v>41</v>
      </c>
      <c r="S22" s="319" t="s">
        <v>6</v>
      </c>
      <c r="T22" s="320"/>
      <c r="U22" s="320"/>
      <c r="V22" s="320"/>
      <c r="W22" s="320"/>
      <c r="X22" s="320"/>
      <c r="Y22" s="320"/>
      <c r="Z22" s="320"/>
      <c r="AA22" s="320"/>
      <c r="AB22" s="320"/>
      <c r="AC22" s="320"/>
      <c r="AD22" s="320"/>
      <c r="AE22" s="320"/>
      <c r="AF22" s="320"/>
      <c r="AG22" s="320"/>
      <c r="AH22" s="320"/>
      <c r="AI22" s="321"/>
      <c r="AJ22" s="321"/>
      <c r="AK22" s="321"/>
      <c r="AL22" s="321"/>
      <c r="AM22" s="321"/>
      <c r="AN22" s="322"/>
      <c r="AO22" s="316" t="s">
        <v>63</v>
      </c>
      <c r="AP22" s="317"/>
      <c r="AQ22" s="317"/>
      <c r="AR22" s="317"/>
      <c r="AS22" s="317"/>
      <c r="AT22" s="317"/>
      <c r="AU22" s="317"/>
      <c r="AV22" s="318"/>
      <c r="AW22" s="282" t="s">
        <v>46</v>
      </c>
      <c r="AX22" s="282" t="s">
        <v>96</v>
      </c>
    </row>
    <row r="23" spans="2:50" s="7" customFormat="1" ht="54.75" customHeight="1" thickTop="1" x14ac:dyDescent="0.3">
      <c r="B23" s="169" t="s">
        <v>7</v>
      </c>
      <c r="C23" s="273" t="s">
        <v>8</v>
      </c>
      <c r="D23" s="273" t="s">
        <v>9</v>
      </c>
      <c r="E23" s="275" t="s">
        <v>10</v>
      </c>
      <c r="F23" s="275" t="s">
        <v>11</v>
      </c>
      <c r="G23" s="275" t="s">
        <v>12</v>
      </c>
      <c r="H23" s="275" t="s">
        <v>13</v>
      </c>
      <c r="I23" s="275" t="s">
        <v>14</v>
      </c>
      <c r="J23" s="277" t="s">
        <v>58</v>
      </c>
      <c r="K23" s="279" t="s">
        <v>15</v>
      </c>
      <c r="L23" s="275" t="s">
        <v>16</v>
      </c>
      <c r="M23" s="312" t="s">
        <v>17</v>
      </c>
      <c r="N23" s="275" t="s">
        <v>18</v>
      </c>
      <c r="O23" s="275" t="s">
        <v>19</v>
      </c>
      <c r="P23" s="275" t="s">
        <v>16</v>
      </c>
      <c r="Q23" s="277" t="s">
        <v>20</v>
      </c>
      <c r="R23" s="324"/>
      <c r="S23" s="281" t="s">
        <v>42</v>
      </c>
      <c r="T23" s="234" t="s">
        <v>21</v>
      </c>
      <c r="U23" s="239" t="s">
        <v>22</v>
      </c>
      <c r="V23" s="242" t="s">
        <v>43</v>
      </c>
      <c r="W23" s="245" t="s">
        <v>23</v>
      </c>
      <c r="X23" s="246"/>
      <c r="Y23" s="246"/>
      <c r="Z23" s="246"/>
      <c r="AA23" s="246"/>
      <c r="AB23" s="246"/>
      <c r="AC23" s="246"/>
      <c r="AD23" s="246"/>
      <c r="AE23" s="246"/>
      <c r="AF23" s="246"/>
      <c r="AG23" s="246"/>
      <c r="AH23" s="247"/>
      <c r="AI23" s="248" t="s">
        <v>24</v>
      </c>
      <c r="AJ23" s="249"/>
      <c r="AK23" s="249"/>
      <c r="AL23" s="249"/>
      <c r="AM23" s="249"/>
      <c r="AN23" s="250"/>
      <c r="AO23" s="228" t="s">
        <v>62</v>
      </c>
      <c r="AP23" s="231" t="s">
        <v>64</v>
      </c>
      <c r="AQ23" s="225" t="s">
        <v>65</v>
      </c>
      <c r="AR23" s="304" t="s">
        <v>69</v>
      </c>
      <c r="AS23" s="225" t="s">
        <v>66</v>
      </c>
      <c r="AT23" s="222" t="s">
        <v>16</v>
      </c>
      <c r="AU23" s="225" t="s">
        <v>67</v>
      </c>
      <c r="AV23" s="313" t="s">
        <v>68</v>
      </c>
      <c r="AW23" s="283"/>
      <c r="AX23" s="283"/>
    </row>
    <row r="24" spans="2:50" s="7" customFormat="1" ht="54.75" customHeight="1" x14ac:dyDescent="0.3">
      <c r="B24" s="169"/>
      <c r="C24" s="273"/>
      <c r="D24" s="273"/>
      <c r="E24" s="275"/>
      <c r="F24" s="275"/>
      <c r="G24" s="275"/>
      <c r="H24" s="275"/>
      <c r="I24" s="275"/>
      <c r="J24" s="277"/>
      <c r="K24" s="279"/>
      <c r="L24" s="275"/>
      <c r="M24" s="178"/>
      <c r="N24" s="275"/>
      <c r="O24" s="275"/>
      <c r="P24" s="275"/>
      <c r="Q24" s="277"/>
      <c r="R24" s="324"/>
      <c r="S24" s="279"/>
      <c r="T24" s="235"/>
      <c r="U24" s="240"/>
      <c r="V24" s="243"/>
      <c r="W24" s="263" t="s">
        <v>25</v>
      </c>
      <c r="X24" s="264"/>
      <c r="Y24" s="263" t="s">
        <v>26</v>
      </c>
      <c r="Z24" s="264"/>
      <c r="AA24" s="265" t="s">
        <v>27</v>
      </c>
      <c r="AB24" s="266"/>
      <c r="AC24" s="267" t="s">
        <v>28</v>
      </c>
      <c r="AD24" s="268"/>
      <c r="AE24" s="269"/>
      <c r="AF24" s="270" t="s">
        <v>29</v>
      </c>
      <c r="AG24" s="268"/>
      <c r="AH24" s="271"/>
      <c r="AI24" s="272" t="s">
        <v>30</v>
      </c>
      <c r="AJ24" s="237"/>
      <c r="AK24" s="237" t="s">
        <v>31</v>
      </c>
      <c r="AL24" s="237"/>
      <c r="AM24" s="237" t="s">
        <v>32</v>
      </c>
      <c r="AN24" s="238"/>
      <c r="AO24" s="229"/>
      <c r="AP24" s="232"/>
      <c r="AQ24" s="226"/>
      <c r="AR24" s="305"/>
      <c r="AS24" s="226"/>
      <c r="AT24" s="223"/>
      <c r="AU24" s="226"/>
      <c r="AV24" s="314"/>
      <c r="AW24" s="283"/>
      <c r="AX24" s="283"/>
    </row>
    <row r="25" spans="2:50" ht="27" customHeight="1" thickBot="1" x14ac:dyDescent="0.35">
      <c r="B25" s="170"/>
      <c r="C25" s="274"/>
      <c r="D25" s="274"/>
      <c r="E25" s="276"/>
      <c r="F25" s="276"/>
      <c r="G25" s="276"/>
      <c r="H25" s="276"/>
      <c r="I25" s="276"/>
      <c r="J25" s="278"/>
      <c r="K25" s="280"/>
      <c r="L25" s="276"/>
      <c r="M25" s="179"/>
      <c r="N25" s="276"/>
      <c r="O25" s="276"/>
      <c r="P25" s="276"/>
      <c r="Q25" s="278"/>
      <c r="R25" s="325"/>
      <c r="S25" s="280"/>
      <c r="T25" s="236"/>
      <c r="U25" s="241"/>
      <c r="V25" s="244"/>
      <c r="W25" s="26" t="s">
        <v>33</v>
      </c>
      <c r="X25" s="27" t="s">
        <v>34</v>
      </c>
      <c r="Y25" s="26" t="s">
        <v>33</v>
      </c>
      <c r="Z25" s="27" t="s">
        <v>34</v>
      </c>
      <c r="AA25" s="28" t="s">
        <v>33</v>
      </c>
      <c r="AB25" s="29" t="s">
        <v>34</v>
      </c>
      <c r="AC25" s="26" t="s">
        <v>33</v>
      </c>
      <c r="AD25" s="30" t="s">
        <v>34</v>
      </c>
      <c r="AE25" s="27" t="s">
        <v>35</v>
      </c>
      <c r="AF25" s="28" t="s">
        <v>33</v>
      </c>
      <c r="AG25" s="30" t="s">
        <v>34</v>
      </c>
      <c r="AH25" s="29" t="s">
        <v>35</v>
      </c>
      <c r="AI25" s="26" t="s">
        <v>33</v>
      </c>
      <c r="AJ25" s="29" t="s">
        <v>34</v>
      </c>
      <c r="AK25" s="31" t="s">
        <v>33</v>
      </c>
      <c r="AL25" s="32" t="s">
        <v>34</v>
      </c>
      <c r="AM25" s="28" t="s">
        <v>33</v>
      </c>
      <c r="AN25" s="27" t="s">
        <v>34</v>
      </c>
      <c r="AO25" s="230"/>
      <c r="AP25" s="233"/>
      <c r="AQ25" s="227"/>
      <c r="AR25" s="306"/>
      <c r="AS25" s="227"/>
      <c r="AT25" s="224"/>
      <c r="AU25" s="227"/>
      <c r="AV25" s="315"/>
      <c r="AW25" s="284"/>
      <c r="AX25" s="284"/>
    </row>
    <row r="26" spans="2:50" ht="195.75" hidden="1" customHeight="1" x14ac:dyDescent="0.3">
      <c r="B26" s="210">
        <v>1</v>
      </c>
      <c r="C26" s="212" t="s">
        <v>97</v>
      </c>
      <c r="D26" s="212" t="s">
        <v>70</v>
      </c>
      <c r="E26" s="189" t="s">
        <v>106</v>
      </c>
      <c r="F26" s="218" t="s">
        <v>99</v>
      </c>
      <c r="G26" s="218" t="s">
        <v>100</v>
      </c>
      <c r="H26" s="218" t="s">
        <v>98</v>
      </c>
      <c r="I26" s="189" t="s">
        <v>101</v>
      </c>
      <c r="J26" s="216">
        <v>500</v>
      </c>
      <c r="K26" s="183" t="str">
        <f>IF(J26&lt;=0,"",IF(J26&lt;=2,"Muy Baja",IF(J26&lt;=24,"Baja",IF(J26&lt;=500,"Media",IF(J26&lt;=5000,"Alta","Muy Alta")))))</f>
        <v>Media</v>
      </c>
      <c r="L26" s="186">
        <f>IF(K26="","",IF(K26="Muy Baja",0.2,IF(K26="Baja",0.4,IF(K26="Media",0.6,IF(K26="Alta",0.8,IF(K26="Muy Alta",1,))))))</f>
        <v>0.6</v>
      </c>
      <c r="M26" s="189" t="s">
        <v>55</v>
      </c>
      <c r="N26" s="189" t="str">
        <f>IF(NOT(ISERROR(MATCH(M26,N1:N3,0))),O1&amp;"Por favor no seleccionar los criterios de impacto(Afectación Económica o presupuestal y Pérdida Reputacional)",M26)</f>
        <v xml:space="preserve">Entre 650 y 1300 SMLMV </v>
      </c>
      <c r="O26" s="191" t="str">
        <f>IF(OR(M26=$M$2,M26=$M$7),"Leve",IF(OR(M26=$M$3,M26=$M$8),"Menor",IF(OR(M26=$M$4,M26=$M$9),"Moderado",IF(OR(M26=$M$5,M26=$M$10),"Mayor",IF(OR(M26=$M$6,M26=$M$11),"Catastrófico","")))))</f>
        <v>Moderado</v>
      </c>
      <c r="P26" s="200">
        <f>IF(O26="","",IF(O26="Leve",0.2,IF(O26="Menor",0.4,IF(O26="Moderado",0.6,IF(O26="Mayor",0.8,IF(O26="Catastrófico",1,))))))</f>
        <v>0.6</v>
      </c>
      <c r="Q26" s="202" t="str">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Moderado</v>
      </c>
      <c r="R26" s="87">
        <v>1</v>
      </c>
      <c r="S26" s="69" t="s">
        <v>102</v>
      </c>
      <c r="T26" s="33" t="str">
        <f>IF(OR(AE26="Preventivo 25%",AE26="Detectivo 15%"),"Probabilidad",IF(AE26="Correctivo 10%","Impacto",""))</f>
        <v/>
      </c>
      <c r="U26" s="34" t="s">
        <v>105</v>
      </c>
      <c r="V26" s="35"/>
      <c r="W26" s="34" t="s">
        <v>92</v>
      </c>
      <c r="X26" s="36"/>
      <c r="Y26" s="34"/>
      <c r="Z26" s="36"/>
      <c r="AA26" s="34"/>
      <c r="AB26" s="36"/>
      <c r="AC26" s="34"/>
      <c r="AD26" s="37"/>
      <c r="AE26" s="34" t="s">
        <v>37</v>
      </c>
      <c r="AF26" s="34"/>
      <c r="AG26" s="38"/>
      <c r="AH26" s="34" t="s">
        <v>93</v>
      </c>
      <c r="AI26" s="34"/>
      <c r="AJ26" s="39" t="s">
        <v>94</v>
      </c>
      <c r="AK26" s="34"/>
      <c r="AL26" s="39" t="s">
        <v>95</v>
      </c>
      <c r="AM26" s="34" t="s">
        <v>37</v>
      </c>
      <c r="AN26" s="70"/>
      <c r="AO26" s="91" t="str">
        <f>IF(AND(AE26="Preventivo 25%",AH26="Automático 25%"),"50%",IF(AND(AE26="Preventivo 25%",AH26="Manual 15%"),"40%",IF(AND(AE26="Detectivo 15%",AH26="Automático 25%"),"40%",IF(AND(AE26="Detectivo 15%",AH26="Manual 15%"),"30%",IF(AND(AE26="Correctivo 10%",AH26="Automático 25%"),"35%",IF(AND(AE26="Correctivo 10%",AH26="Manual 15%"),"25%",""))))))</f>
        <v/>
      </c>
      <c r="AP26" s="41" t="str">
        <f>IFERROR(IF(T26="Probabilidad",(L26-(+L26*AO26)),IF(T26="Impacto",L26,"")),"")</f>
        <v/>
      </c>
      <c r="AQ26" s="42" t="str">
        <f>IFERROR(IF(AP26="","",IF(AP26&lt;=0.2,"Muy Baja",IF(AP26&lt;=0.4,"Baja",IF(AP26&lt;=0.6,"Media",IF(AP26&lt;=0.8,"Alta","Muy Alta"))))),"")</f>
        <v/>
      </c>
      <c r="AR26" s="41" t="str">
        <f>+AP26</f>
        <v/>
      </c>
      <c r="AS26" s="42" t="str">
        <f>IFERROR(IF(AT26="","",IF(AT26&lt;=0.2,"Leve",IF(AT26&lt;=0.4,"Menor",IF(AT26&lt;=0.6,"Moderado",IF(AT26&lt;=0.8,"Mayor","Catastrófico"))))),"")</f>
        <v/>
      </c>
      <c r="AT26" s="40" t="str">
        <f>IFERROR(IF(T26="Impacto",(P26-(+P26*AO26)),IF(T26="Probabilidad",P26,"")),"")</f>
        <v/>
      </c>
      <c r="AU26" s="43" t="str">
        <f>IFERROR(IF(OR(AND(AQ26="Muy Baja",AS26="Leve"),AND(AQ26="Muy Baja",AS26="Menor"),AND(AQ26="Baja",AS26="Leve")),"Bajo",IF(OR(AND(AQ26="Muy baja",AS26="Moderado"),AND(AQ26="Baja",AS26="Menor"),AND(AQ26="Baja",AS26="Moderado"),AND(AQ26="Media",AS26="Leve"),AND(AQ26="Media",AS26="Menor"),AND(AQ26="Media",AS26="Moderado"),AND(AQ26="Alta",AS26="Leve"),AND(AQ26="Alta",AS26="Menor")),"Moderado",IF(OR(AND(AQ26="Muy Baja",AS26="Mayor"),AND(AQ26="Baja",AS26="Mayor"),AND(AQ26="Media",AS26="Mayor"),AND(AQ26="Alta",AS26="Moderado"),AND(AQ26="Alta",AS26="Mayor"),AND(AQ26="Muy Alta",AS26="Leve"),AND(AQ26="Muy Alta",AS26="Menor"),AND(AQ26="Muy Alta",AS26="Moderado"),AND(AQ26="Muy Alta",AS26="Mayor")),"Alto",IF(OR(AND(AQ26="Muy Baja",AS26="Catastrófico"),AND(AQ26="Baja",AS26="Catastrófico"),AND(AQ26="Media",AS26="Catastrófico"),AND(AQ26="Alta",AS26="Catastrófico"),AND(AQ26="Muy Alta",AS26="Catastrófico")),"Extremo","")))),"")</f>
        <v/>
      </c>
      <c r="AV26" s="92" t="s">
        <v>37</v>
      </c>
      <c r="AW26" s="156"/>
      <c r="AX26" s="106"/>
    </row>
    <row r="27" spans="2:50" ht="179.25" hidden="1" customHeight="1" x14ac:dyDescent="0.3">
      <c r="B27" s="169"/>
      <c r="C27" s="172"/>
      <c r="D27" s="172"/>
      <c r="E27" s="175"/>
      <c r="F27" s="219"/>
      <c r="G27" s="219"/>
      <c r="H27" s="219"/>
      <c r="I27" s="175"/>
      <c r="J27" s="181"/>
      <c r="K27" s="184"/>
      <c r="L27" s="187"/>
      <c r="M27" s="175"/>
      <c r="N27" s="175"/>
      <c r="O27" s="192"/>
      <c r="P27" s="195"/>
      <c r="Q27" s="198"/>
      <c r="R27" s="88">
        <v>2</v>
      </c>
      <c r="S27" s="161" t="s">
        <v>103</v>
      </c>
      <c r="T27" s="21" t="str">
        <f>IF(OR(AE27="Preventivo 25%",AE27="Detectivo 15%"),"Probabilidad",IF(AE27="Correctivo 10%","Impacto",""))</f>
        <v/>
      </c>
      <c r="U27" s="25"/>
      <c r="V27" s="24"/>
      <c r="W27" s="25"/>
      <c r="X27" s="12"/>
      <c r="Y27" s="25"/>
      <c r="Z27" s="12"/>
      <c r="AA27" s="25"/>
      <c r="AB27" s="12"/>
      <c r="AC27" s="25"/>
      <c r="AD27" s="11"/>
      <c r="AE27" s="25" t="s">
        <v>37</v>
      </c>
      <c r="AF27" s="25"/>
      <c r="AG27" s="13"/>
      <c r="AH27" s="25" t="s">
        <v>37</v>
      </c>
      <c r="AI27" s="25"/>
      <c r="AJ27" s="14"/>
      <c r="AK27" s="25"/>
      <c r="AL27" s="14"/>
      <c r="AM27" s="25"/>
      <c r="AN27" s="72"/>
      <c r="AO27" s="93" t="str">
        <f t="shared" ref="AO27:AO35" si="0">IF(AND(AE27="Preventivo 25%",AH27="Automático 25%"),"50%",IF(AND(AE27="Preventivo 25%",AH27="Manual 15%"),"40%",IF(AND(AE27="Detectivo 15%",AH27="Automático 25%"),"40%",IF(AND(AE27="Detectivo 15%",AH27="Manual 15%"),"30%",IF(AND(AE27="Correctivo 10%",AH27="Automático 25%"),"35%",IF(AND(AE27="Correctivo 10%",AH27="Manual 15%"),"25%",""))))))</f>
        <v/>
      </c>
      <c r="AP27" s="22" t="str">
        <f>IFERROR(IF(AND(T26="Probabilidad",T27="Probabilidad"),(AR26-(+AR26*AO27)),IF(T27="Probabilidad",(L26-(+L26*AO27)),IF(T27="Impacto",AR26,""))),"")</f>
        <v/>
      </c>
      <c r="AQ27" s="19" t="str">
        <f t="shared" ref="AQ27:AQ35" si="1">IFERROR(IF(AP27="","",IF(AP27&lt;=0.2,"Muy Baja",IF(AP27&lt;=0.4,"Baja",IF(AP27&lt;=0.6,"Media",IF(AP27&lt;=0.8,"Alta","Muy Alta"))))),"")</f>
        <v/>
      </c>
      <c r="AR27" s="23" t="str">
        <f>+AP27</f>
        <v/>
      </c>
      <c r="AS27" s="19" t="str">
        <f t="shared" ref="AS27:AS35" si="2">IFERROR(IF(AT27="","",IF(AT27&lt;=0.2,"Leve",IF(AT27&lt;=0.4,"Menor",IF(AT27&lt;=0.6,"Moderado",IF(AT27&lt;=0.8,"Mayor","Catastrófico"))))),"")</f>
        <v/>
      </c>
      <c r="AT27" s="18" t="str">
        <f>IFERROR(IF(AND(T26="Impacto",T27="Impacto"),(AT26-(+AT26*AO27)),IF(T27="Impacto",(P26-(+P26*AO27)),IF(T27="Probabilidad",AT26,""))),"")</f>
        <v/>
      </c>
      <c r="AU27" s="20" t="str">
        <f t="shared" ref="AU27:AU35" si="3">IFERROR(IF(OR(AND(AQ27="Muy Baja",AS27="Leve"),AND(AQ27="Muy Baja",AS27="Menor"),AND(AQ27="Baja",AS27="Leve")),"Bajo",IF(OR(AND(AQ27="Muy baja",AS27="Moderado"),AND(AQ27="Baja",AS27="Menor"),AND(AQ27="Baja",AS27="Moderado"),AND(AQ27="Media",AS27="Leve"),AND(AQ27="Media",AS27="Menor"),AND(AQ27="Media",AS27="Moderado"),AND(AQ27="Alta",AS27="Leve"),AND(AQ27="Alta",AS27="Menor")),"Moderado",IF(OR(AND(AQ27="Muy Baja",AS27="Mayor"),AND(AQ27="Baja",AS27="Mayor"),AND(AQ27="Media",AS27="Mayor"),AND(AQ27="Alta",AS27="Moderado"),AND(AQ27="Alta",AS27="Mayor"),AND(AQ27="Muy Alta",AS27="Leve"),AND(AQ27="Muy Alta",AS27="Menor"),AND(AQ27="Muy Alta",AS27="Moderado"),AND(AQ27="Muy Alta",AS27="Mayor")),"Alto",IF(OR(AND(AQ27="Muy Baja",AS27="Catastrófico"),AND(AQ27="Baja",AS27="Catastrófico"),AND(AQ27="Media",AS27="Catastrófico"),AND(AQ27="Alta",AS27="Catastrófico"),AND(AQ27="Muy Alta",AS27="Catastrófico")),"Extremo","")))),"")</f>
        <v/>
      </c>
      <c r="AV27" s="94" t="s">
        <v>37</v>
      </c>
      <c r="AW27" s="157"/>
      <c r="AX27" s="107"/>
    </row>
    <row r="28" spans="2:50" ht="154.5" hidden="1" customHeight="1" x14ac:dyDescent="0.3">
      <c r="B28" s="169"/>
      <c r="C28" s="172"/>
      <c r="D28" s="172"/>
      <c r="E28" s="175"/>
      <c r="F28" s="219"/>
      <c r="G28" s="219"/>
      <c r="H28" s="219"/>
      <c r="I28" s="175"/>
      <c r="J28" s="181"/>
      <c r="K28" s="184"/>
      <c r="L28" s="187"/>
      <c r="M28" s="175"/>
      <c r="N28" s="175"/>
      <c r="O28" s="192"/>
      <c r="P28" s="195"/>
      <c r="Q28" s="198"/>
      <c r="R28" s="88">
        <v>3</v>
      </c>
      <c r="S28" s="162" t="s">
        <v>104</v>
      </c>
      <c r="T28" s="21" t="str">
        <f>IF(OR(AE28="Preventivo 25%",AE28="Detectivo 15%"),"Probabilidad",IF(AE28="Correctivo 10%","Impacto",""))</f>
        <v/>
      </c>
      <c r="U28" s="25"/>
      <c r="V28" s="24"/>
      <c r="W28" s="25"/>
      <c r="X28" s="12"/>
      <c r="Y28" s="25"/>
      <c r="Z28" s="12"/>
      <c r="AA28" s="25"/>
      <c r="AB28" s="12"/>
      <c r="AC28" s="25"/>
      <c r="AD28" s="11"/>
      <c r="AE28" s="25" t="s">
        <v>37</v>
      </c>
      <c r="AF28" s="25"/>
      <c r="AG28" s="13"/>
      <c r="AH28" s="25" t="s">
        <v>37</v>
      </c>
      <c r="AI28" s="25"/>
      <c r="AJ28" s="14"/>
      <c r="AK28" s="25"/>
      <c r="AL28" s="14"/>
      <c r="AM28" s="25"/>
      <c r="AN28" s="72"/>
      <c r="AO28" s="93" t="str">
        <f t="shared" si="0"/>
        <v/>
      </c>
      <c r="AP28" s="22" t="str">
        <f>IFERROR(IF(AND(T27="Probabilidad",T28="Probabilidad"),(AR27-(+AR27*AO28)),IF(AND(T27="Impacto",T28="Probabilidad"),(AR26-(+AR26*AO28)),IF(T28="Impacto",AR27,""))),"")</f>
        <v/>
      </c>
      <c r="AQ28" s="19" t="str">
        <f t="shared" si="1"/>
        <v/>
      </c>
      <c r="AR28" s="23" t="str">
        <f t="shared" ref="AR28:AR35" si="4">+AP28</f>
        <v/>
      </c>
      <c r="AS28" s="19" t="str">
        <f t="shared" si="2"/>
        <v/>
      </c>
      <c r="AT28" s="18" t="str">
        <f>IFERROR(IF(AND(T27="Impacto",T28="Impacto"),(AT27-(+AT27*AO28)),IF(AND(T27="Probabilidad",T28="Impacto"),(AT26-(+AT26*AO28)),IF(T28="Probabilidad",AT27,""))),"")</f>
        <v/>
      </c>
      <c r="AU28" s="20" t="str">
        <f t="shared" si="3"/>
        <v/>
      </c>
      <c r="AV28" s="94" t="s">
        <v>37</v>
      </c>
      <c r="AW28" s="157"/>
      <c r="AX28" s="108"/>
    </row>
    <row r="29" spans="2:50" ht="96" hidden="1" customHeight="1" x14ac:dyDescent="0.3">
      <c r="B29" s="169"/>
      <c r="C29" s="172"/>
      <c r="D29" s="172"/>
      <c r="E29" s="175"/>
      <c r="F29" s="219"/>
      <c r="G29" s="219"/>
      <c r="H29" s="219"/>
      <c r="I29" s="175"/>
      <c r="J29" s="181"/>
      <c r="K29" s="184"/>
      <c r="L29" s="187"/>
      <c r="M29" s="175"/>
      <c r="N29" s="175"/>
      <c r="O29" s="192"/>
      <c r="P29" s="195"/>
      <c r="Q29" s="198"/>
      <c r="R29" s="88">
        <v>4</v>
      </c>
      <c r="S29" s="71"/>
      <c r="T29" s="21" t="str">
        <f t="shared" ref="T29:T35" si="5">IF(OR(AE29="Preventivo 25%",AE29="Detectivo 15%"),"Probabilidad",IF(AE29="Correctivo 10%","Impacto",""))</f>
        <v/>
      </c>
      <c r="U29" s="25"/>
      <c r="V29" s="24"/>
      <c r="W29" s="25"/>
      <c r="X29" s="12"/>
      <c r="Y29" s="25"/>
      <c r="Z29" s="12"/>
      <c r="AA29" s="25"/>
      <c r="AB29" s="12"/>
      <c r="AC29" s="25"/>
      <c r="AD29" s="11"/>
      <c r="AE29" s="25" t="s">
        <v>37</v>
      </c>
      <c r="AF29" s="25"/>
      <c r="AG29" s="13"/>
      <c r="AH29" s="25" t="s">
        <v>37</v>
      </c>
      <c r="AI29" s="25"/>
      <c r="AJ29" s="14"/>
      <c r="AK29" s="25"/>
      <c r="AL29" s="14"/>
      <c r="AM29" s="25"/>
      <c r="AN29" s="72"/>
      <c r="AO29" s="93" t="str">
        <f t="shared" si="0"/>
        <v/>
      </c>
      <c r="AP29" s="22" t="str">
        <f t="shared" ref="AP29:AP35" si="6">IFERROR(IF(AND(T28="Probabilidad",T29="Probabilidad"),(AR28-(+AR28*AO29)),IF(AND(T28="Impacto",T29="Probabilidad"),(AR27-(+AR27*AO29)),IF(T29="Impacto",AR28,""))),"")</f>
        <v/>
      </c>
      <c r="AQ29" s="19" t="str">
        <f t="shared" si="1"/>
        <v/>
      </c>
      <c r="AR29" s="23" t="str">
        <f t="shared" si="4"/>
        <v/>
      </c>
      <c r="AS29" s="19" t="str">
        <f t="shared" si="2"/>
        <v/>
      </c>
      <c r="AT29" s="18" t="str">
        <f t="shared" ref="AT29:AT35" si="7">IFERROR(IF(AND(T28="Impacto",T29="Impacto"),(AT28-(+AT28*AO29)),IF(AND(T28="Probabilidad",T29="Impacto"),(AT27-(+AT27*AO29)),IF(T29="Probabilidad",AT28,""))),"")</f>
        <v/>
      </c>
      <c r="AU29" s="20" t="str">
        <f t="shared" si="3"/>
        <v/>
      </c>
      <c r="AV29" s="94" t="s">
        <v>37</v>
      </c>
      <c r="AW29" s="157"/>
      <c r="AX29" s="108"/>
    </row>
    <row r="30" spans="2:50" ht="96" hidden="1" customHeight="1" thickBot="1" x14ac:dyDescent="0.35">
      <c r="B30" s="211"/>
      <c r="C30" s="213"/>
      <c r="D30" s="213"/>
      <c r="E30" s="190"/>
      <c r="F30" s="220"/>
      <c r="G30" s="220"/>
      <c r="H30" s="220"/>
      <c r="I30" s="190"/>
      <c r="J30" s="217"/>
      <c r="K30" s="185"/>
      <c r="L30" s="188"/>
      <c r="M30" s="190"/>
      <c r="N30" s="190"/>
      <c r="O30" s="193"/>
      <c r="P30" s="201"/>
      <c r="Q30" s="203"/>
      <c r="R30" s="89">
        <v>5</v>
      </c>
      <c r="S30" s="73"/>
      <c r="T30" s="44" t="str">
        <f t="shared" si="5"/>
        <v/>
      </c>
      <c r="U30" s="45"/>
      <c r="V30" s="46"/>
      <c r="W30" s="45"/>
      <c r="X30" s="47"/>
      <c r="Y30" s="45"/>
      <c r="Z30" s="47"/>
      <c r="AA30" s="45"/>
      <c r="AB30" s="47"/>
      <c r="AC30" s="45"/>
      <c r="AD30" s="48"/>
      <c r="AE30" s="45" t="s">
        <v>37</v>
      </c>
      <c r="AF30" s="45"/>
      <c r="AG30" s="49"/>
      <c r="AH30" s="45" t="s">
        <v>37</v>
      </c>
      <c r="AI30" s="45"/>
      <c r="AJ30" s="50"/>
      <c r="AK30" s="45"/>
      <c r="AL30" s="50"/>
      <c r="AM30" s="45"/>
      <c r="AN30" s="74"/>
      <c r="AO30" s="95" t="str">
        <f t="shared" si="0"/>
        <v/>
      </c>
      <c r="AP30" s="52" t="str">
        <f t="shared" si="6"/>
        <v/>
      </c>
      <c r="AQ30" s="53" t="str">
        <f t="shared" si="1"/>
        <v/>
      </c>
      <c r="AR30" s="54" t="str">
        <f t="shared" si="4"/>
        <v/>
      </c>
      <c r="AS30" s="53" t="str">
        <f t="shared" si="2"/>
        <v/>
      </c>
      <c r="AT30" s="51" t="str">
        <f t="shared" si="7"/>
        <v/>
      </c>
      <c r="AU30" s="55" t="str">
        <f t="shared" si="3"/>
        <v/>
      </c>
      <c r="AV30" s="96" t="s">
        <v>37</v>
      </c>
      <c r="AW30" s="158"/>
      <c r="AX30" s="109"/>
    </row>
    <row r="31" spans="2:50" ht="96" hidden="1" customHeight="1" thickTop="1" x14ac:dyDescent="0.3">
      <c r="B31" s="168">
        <v>2</v>
      </c>
      <c r="C31" s="171" t="s">
        <v>97</v>
      </c>
      <c r="D31" s="171" t="s">
        <v>71</v>
      </c>
      <c r="E31" s="174" t="s">
        <v>106</v>
      </c>
      <c r="F31" s="174" t="s">
        <v>107</v>
      </c>
      <c r="G31" s="221" t="s">
        <v>109</v>
      </c>
      <c r="H31" s="221" t="s">
        <v>108</v>
      </c>
      <c r="I31" s="189" t="s">
        <v>101</v>
      </c>
      <c r="J31" s="180">
        <v>645</v>
      </c>
      <c r="K31" s="204" t="str">
        <f t="shared" ref="K31" si="8">IF(J31&lt;=0,"",IF(J31&lt;=2,"Muy Baja",IF(J31&lt;=24,"Baja",IF(J31&lt;=500,"Media",IF(J31&lt;=5000,"Alta","Muy Alta")))))</f>
        <v>Alta</v>
      </c>
      <c r="L31" s="206">
        <f t="shared" ref="L31" si="9">IF(K31="","",IF(K31="Muy Baja",0.2,IF(K31="Baja",0.4,IF(K31="Media",0.6,IF(K31="Alta",0.8,IF(K31="Muy Alta",1,))))))</f>
        <v>0.8</v>
      </c>
      <c r="M31" s="174" t="s">
        <v>56</v>
      </c>
      <c r="N31" s="174" t="str">
        <f t="shared" ref="N31" si="10">IF(NOT(ISERROR(MATCH(M31,N6:N8,0))),O6&amp;"Por favor no seleccionar los criterios de impacto(Afectación Económica o presupuestal y Pérdida Reputacional)",M31)</f>
        <v xml:space="preserve">Entre 1300 y 6500 SMLMV </v>
      </c>
      <c r="O31" s="208" t="str">
        <f t="shared" ref="O31" si="11">IF(OR(M31=$M$2,M31=$M$7),"Leve",IF(OR(M31=$M$3,M31=$M$8),"Menor",IF(OR(M31=$M$4,M31=$M$9),"Moderado",IF(OR(M31=$M$5,M31=$M$10),"Mayor",IF(OR(M31=$M$6,M31=$M$11),"Catastrófico","")))))</f>
        <v>Mayor</v>
      </c>
      <c r="P31" s="194">
        <f t="shared" ref="P31" si="12">IF(O31="","",IF(O31="Leve",0.2,IF(O31="Menor",0.4,IF(O31="Moderado",0.6,IF(O31="Mayor",0.8,IF(O31="Catastrófico",1,))))))</f>
        <v>0.8</v>
      </c>
      <c r="Q31" s="197" t="str">
        <f t="shared" ref="Q31" si="13">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90">
        <v>1</v>
      </c>
      <c r="S31" s="163" t="s">
        <v>103</v>
      </c>
      <c r="T31" s="56" t="str">
        <f t="shared" si="5"/>
        <v/>
      </c>
      <c r="U31" s="57" t="s">
        <v>105</v>
      </c>
      <c r="V31" s="58"/>
      <c r="W31" s="57" t="s">
        <v>92</v>
      </c>
      <c r="X31" s="59"/>
      <c r="Y31" s="57" t="s">
        <v>70</v>
      </c>
      <c r="Z31" s="59"/>
      <c r="AA31" s="57" t="s">
        <v>70</v>
      </c>
      <c r="AB31" s="59"/>
      <c r="AC31" s="57"/>
      <c r="AD31" s="60"/>
      <c r="AE31" s="57" t="s">
        <v>37</v>
      </c>
      <c r="AF31" s="57"/>
      <c r="AG31" s="61"/>
      <c r="AH31" s="57" t="s">
        <v>37</v>
      </c>
      <c r="AI31" s="57"/>
      <c r="AJ31" s="62"/>
      <c r="AK31" s="57"/>
      <c r="AL31" s="62"/>
      <c r="AM31" s="57"/>
      <c r="AN31" s="76"/>
      <c r="AO31" s="97" t="str">
        <f t="shared" si="0"/>
        <v/>
      </c>
      <c r="AP31" s="64" t="str">
        <f t="shared" si="6"/>
        <v/>
      </c>
      <c r="AQ31" s="65" t="str">
        <f t="shared" si="1"/>
        <v/>
      </c>
      <c r="AR31" s="66" t="str">
        <f t="shared" si="4"/>
        <v/>
      </c>
      <c r="AS31" s="65" t="str">
        <f t="shared" si="2"/>
        <v/>
      </c>
      <c r="AT31" s="63" t="str">
        <f t="shared" si="7"/>
        <v/>
      </c>
      <c r="AU31" s="67" t="str">
        <f t="shared" si="3"/>
        <v/>
      </c>
      <c r="AV31" s="98" t="s">
        <v>37</v>
      </c>
      <c r="AW31" s="159"/>
      <c r="AX31" s="110"/>
    </row>
    <row r="32" spans="2:50" ht="96" hidden="1" customHeight="1" x14ac:dyDescent="0.3">
      <c r="B32" s="169"/>
      <c r="C32" s="172"/>
      <c r="D32" s="172"/>
      <c r="E32" s="175"/>
      <c r="F32" s="175"/>
      <c r="G32" s="219"/>
      <c r="H32" s="219"/>
      <c r="I32" s="175"/>
      <c r="J32" s="181"/>
      <c r="K32" s="184"/>
      <c r="L32" s="187"/>
      <c r="M32" s="175"/>
      <c r="N32" s="175"/>
      <c r="O32" s="192"/>
      <c r="P32" s="195"/>
      <c r="Q32" s="198"/>
      <c r="R32" s="88">
        <v>2</v>
      </c>
      <c r="S32" s="71"/>
      <c r="T32" s="21" t="str">
        <f t="shared" si="5"/>
        <v/>
      </c>
      <c r="U32" s="25"/>
      <c r="V32" s="24"/>
      <c r="W32" s="25"/>
      <c r="X32" s="12"/>
      <c r="Y32" s="25"/>
      <c r="Z32" s="12"/>
      <c r="AA32" s="25"/>
      <c r="AB32" s="12"/>
      <c r="AC32" s="25"/>
      <c r="AD32" s="11"/>
      <c r="AE32" s="25" t="s">
        <v>37</v>
      </c>
      <c r="AF32" s="25"/>
      <c r="AG32" s="13"/>
      <c r="AH32" s="25" t="s">
        <v>37</v>
      </c>
      <c r="AI32" s="25"/>
      <c r="AJ32" s="14"/>
      <c r="AK32" s="25"/>
      <c r="AL32" s="14"/>
      <c r="AM32" s="25"/>
      <c r="AN32" s="72"/>
      <c r="AO32" s="93" t="str">
        <f t="shared" si="0"/>
        <v/>
      </c>
      <c r="AP32" s="22" t="str">
        <f t="shared" si="6"/>
        <v/>
      </c>
      <c r="AQ32" s="19" t="str">
        <f t="shared" si="1"/>
        <v/>
      </c>
      <c r="AR32" s="23" t="str">
        <f t="shared" si="4"/>
        <v/>
      </c>
      <c r="AS32" s="19" t="str">
        <f t="shared" si="2"/>
        <v/>
      </c>
      <c r="AT32" s="18" t="str">
        <f t="shared" si="7"/>
        <v/>
      </c>
      <c r="AU32" s="20" t="str">
        <f t="shared" si="3"/>
        <v/>
      </c>
      <c r="AV32" s="94" t="s">
        <v>37</v>
      </c>
      <c r="AW32" s="157"/>
      <c r="AX32" s="108"/>
    </row>
    <row r="33" spans="2:50" ht="96" hidden="1" customHeight="1" x14ac:dyDescent="0.3">
      <c r="B33" s="169"/>
      <c r="C33" s="172"/>
      <c r="D33" s="172"/>
      <c r="E33" s="175"/>
      <c r="F33" s="175"/>
      <c r="G33" s="219"/>
      <c r="H33" s="219"/>
      <c r="I33" s="175"/>
      <c r="J33" s="181"/>
      <c r="K33" s="184"/>
      <c r="L33" s="187"/>
      <c r="M33" s="175"/>
      <c r="N33" s="175"/>
      <c r="O33" s="192"/>
      <c r="P33" s="195"/>
      <c r="Q33" s="198"/>
      <c r="R33" s="88">
        <v>3</v>
      </c>
      <c r="S33" s="71"/>
      <c r="T33" s="21" t="str">
        <f t="shared" si="5"/>
        <v/>
      </c>
      <c r="U33" s="25"/>
      <c r="V33" s="24"/>
      <c r="W33" s="25"/>
      <c r="X33" s="12"/>
      <c r="Y33" s="25"/>
      <c r="Z33" s="12"/>
      <c r="AA33" s="25"/>
      <c r="AB33" s="12"/>
      <c r="AC33" s="25"/>
      <c r="AD33" s="11"/>
      <c r="AE33" s="25" t="s">
        <v>37</v>
      </c>
      <c r="AF33" s="25"/>
      <c r="AG33" s="13"/>
      <c r="AH33" s="25" t="s">
        <v>37</v>
      </c>
      <c r="AI33" s="25"/>
      <c r="AJ33" s="14"/>
      <c r="AK33" s="25"/>
      <c r="AL33" s="14"/>
      <c r="AM33" s="25"/>
      <c r="AN33" s="72"/>
      <c r="AO33" s="93" t="str">
        <f t="shared" si="0"/>
        <v/>
      </c>
      <c r="AP33" s="22" t="str">
        <f t="shared" si="6"/>
        <v/>
      </c>
      <c r="AQ33" s="19" t="str">
        <f t="shared" si="1"/>
        <v/>
      </c>
      <c r="AR33" s="23" t="str">
        <f t="shared" si="4"/>
        <v/>
      </c>
      <c r="AS33" s="19" t="str">
        <f t="shared" si="2"/>
        <v/>
      </c>
      <c r="AT33" s="18" t="str">
        <f t="shared" si="7"/>
        <v/>
      </c>
      <c r="AU33" s="20" t="str">
        <f t="shared" si="3"/>
        <v/>
      </c>
      <c r="AV33" s="94" t="s">
        <v>37</v>
      </c>
      <c r="AW33" s="157"/>
      <c r="AX33" s="108"/>
    </row>
    <row r="34" spans="2:50" ht="96" hidden="1" customHeight="1" x14ac:dyDescent="0.3">
      <c r="B34" s="169"/>
      <c r="C34" s="172"/>
      <c r="D34" s="172"/>
      <c r="E34" s="175"/>
      <c r="F34" s="175"/>
      <c r="G34" s="219"/>
      <c r="H34" s="219"/>
      <c r="I34" s="175"/>
      <c r="J34" s="181"/>
      <c r="K34" s="184"/>
      <c r="L34" s="187"/>
      <c r="M34" s="175"/>
      <c r="N34" s="175"/>
      <c r="O34" s="192"/>
      <c r="P34" s="195"/>
      <c r="Q34" s="198"/>
      <c r="R34" s="88">
        <v>4</v>
      </c>
      <c r="S34" s="71"/>
      <c r="T34" s="21" t="str">
        <f t="shared" si="5"/>
        <v/>
      </c>
      <c r="U34" s="25"/>
      <c r="V34" s="24"/>
      <c r="W34" s="25"/>
      <c r="X34" s="12"/>
      <c r="Y34" s="25"/>
      <c r="Z34" s="12"/>
      <c r="AA34" s="25"/>
      <c r="AB34" s="12"/>
      <c r="AC34" s="25"/>
      <c r="AD34" s="11"/>
      <c r="AE34" s="25" t="s">
        <v>37</v>
      </c>
      <c r="AF34" s="25"/>
      <c r="AG34" s="13"/>
      <c r="AH34" s="25" t="s">
        <v>37</v>
      </c>
      <c r="AI34" s="25"/>
      <c r="AJ34" s="14"/>
      <c r="AK34" s="25"/>
      <c r="AL34" s="14"/>
      <c r="AM34" s="25"/>
      <c r="AN34" s="72"/>
      <c r="AO34" s="93" t="str">
        <f t="shared" si="0"/>
        <v/>
      </c>
      <c r="AP34" s="22" t="str">
        <f t="shared" si="6"/>
        <v/>
      </c>
      <c r="AQ34" s="19" t="str">
        <f t="shared" si="1"/>
        <v/>
      </c>
      <c r="AR34" s="23" t="str">
        <f t="shared" si="4"/>
        <v/>
      </c>
      <c r="AS34" s="19" t="str">
        <f t="shared" si="2"/>
        <v/>
      </c>
      <c r="AT34" s="18" t="str">
        <f t="shared" si="7"/>
        <v/>
      </c>
      <c r="AU34" s="20" t="str">
        <f t="shared" si="3"/>
        <v/>
      </c>
      <c r="AV34" s="94" t="s">
        <v>37</v>
      </c>
      <c r="AW34" s="157"/>
      <c r="AX34" s="108"/>
    </row>
    <row r="35" spans="2:50" ht="96" hidden="1" customHeight="1" thickBot="1" x14ac:dyDescent="0.35">
      <c r="B35" s="211"/>
      <c r="C35" s="213"/>
      <c r="D35" s="213"/>
      <c r="E35" s="190"/>
      <c r="F35" s="190"/>
      <c r="G35" s="220"/>
      <c r="H35" s="220"/>
      <c r="I35" s="190"/>
      <c r="J35" s="217"/>
      <c r="K35" s="185"/>
      <c r="L35" s="188"/>
      <c r="M35" s="190"/>
      <c r="N35" s="190"/>
      <c r="O35" s="193"/>
      <c r="P35" s="201"/>
      <c r="Q35" s="203"/>
      <c r="R35" s="89">
        <v>5</v>
      </c>
      <c r="S35" s="77"/>
      <c r="T35" s="44" t="str">
        <f t="shared" si="5"/>
        <v/>
      </c>
      <c r="U35" s="45"/>
      <c r="V35" s="68"/>
      <c r="W35" s="45"/>
      <c r="X35" s="47"/>
      <c r="Y35" s="45"/>
      <c r="Z35" s="47"/>
      <c r="AA35" s="45"/>
      <c r="AB35" s="47"/>
      <c r="AC35" s="45"/>
      <c r="AD35" s="48"/>
      <c r="AE35" s="45" t="s">
        <v>37</v>
      </c>
      <c r="AF35" s="45"/>
      <c r="AG35" s="49"/>
      <c r="AH35" s="45" t="s">
        <v>37</v>
      </c>
      <c r="AI35" s="45"/>
      <c r="AJ35" s="50"/>
      <c r="AK35" s="45"/>
      <c r="AL35" s="50"/>
      <c r="AM35" s="45"/>
      <c r="AN35" s="74"/>
      <c r="AO35" s="95" t="str">
        <f t="shared" si="0"/>
        <v/>
      </c>
      <c r="AP35" s="52" t="str">
        <f t="shared" si="6"/>
        <v/>
      </c>
      <c r="AQ35" s="53" t="str">
        <f t="shared" si="1"/>
        <v/>
      </c>
      <c r="AR35" s="54" t="str">
        <f t="shared" si="4"/>
        <v/>
      </c>
      <c r="AS35" s="53" t="str">
        <f t="shared" si="2"/>
        <v/>
      </c>
      <c r="AT35" s="51" t="str">
        <f t="shared" si="7"/>
        <v/>
      </c>
      <c r="AU35" s="55" t="str">
        <f t="shared" si="3"/>
        <v/>
      </c>
      <c r="AV35" s="96" t="s">
        <v>37</v>
      </c>
      <c r="AW35" s="158"/>
      <c r="AX35" s="111"/>
    </row>
    <row r="36" spans="2:50" ht="257.25" customHeight="1" thickTop="1" x14ac:dyDescent="0.3">
      <c r="B36" s="210">
        <v>3</v>
      </c>
      <c r="C36" s="212" t="s">
        <v>97</v>
      </c>
      <c r="D36" s="212" t="s">
        <v>71</v>
      </c>
      <c r="E36" s="189" t="s">
        <v>106</v>
      </c>
      <c r="F36" s="218"/>
      <c r="G36" s="221"/>
      <c r="H36" s="214"/>
      <c r="I36" s="189" t="s">
        <v>37</v>
      </c>
      <c r="J36" s="216"/>
      <c r="K36" s="183" t="str">
        <f>IF(J36&lt;=0,"",IF(J36&lt;=2,"Muy Baja",IF(J36&lt;=24,"Baja",IF(J36&lt;=500,"Media",IF(J36&lt;=5000,"Alta","Muy Alta")))))</f>
        <v/>
      </c>
      <c r="L36" s="186" t="str">
        <f>IF(K36="","",IF(K36="Muy Baja",0.2,IF(K36="Baja",0.4,IF(K36="Media",0.6,IF(K36="Alta",0.8,IF(K36="Muy Alta",1,))))))</f>
        <v/>
      </c>
      <c r="M36" s="189" t="s">
        <v>37</v>
      </c>
      <c r="N36" s="189" t="str">
        <f>IF(NOT(ISERROR(MATCH(M36,N11:N13,0))),O11&amp;"Por favor no seleccionar los criterios de impacto(Afectación Económica o presupuestal y Pérdida Reputacional)",M36)</f>
        <v>(Seleccione)</v>
      </c>
      <c r="O36" s="191" t="str">
        <f>IF(OR(M36=$M$2,M36=$M$7),"Leve",IF(OR(M36=$M$3,M36=$M$8),"Menor",IF(OR(M36=$M$4,M36=$M$9),"Moderado",IF(OR(M36=$M$5,M36=$M$10),"Mayor",IF(OR(M36=$M$6,M36=$M$11),"Catastrófico","")))))</f>
        <v/>
      </c>
      <c r="P36" s="200" t="str">
        <f>IF(O36="","",IF(O36="Leve",0.2,IF(O36="Menor",0.4,IF(O36="Moderado",0.6,IF(O36="Mayor",0.8,IF(O36="Catastrófico",1,))))))</f>
        <v/>
      </c>
      <c r="Q36" s="202" t="str">
        <f>IF(OR(AND(K36="Muy Baja",O36="Leve"),AND(K36="Muy Baja",O36="Menor"),AND(K36="Baja",O36="Leve")),"Bajo",IF(OR(AND(K36="Muy baja",O36="Moderado"),AND(K36="Baja",O36="Menor"),AND(K36="Baja",O36="Moderado"),AND(K36="Media",O36="Leve"),AND(K36="Media",O36="Menor"),AND(K36="Media",O36="Moderado"),AND(K36="Alta",O36="Leve"),AND(K36="Alta",O36="Menor")),"Moderado",IF(OR(AND(K36="Muy Baja",O36="Mayor"),AND(K36="Baja",O36="Mayor"),AND(K36="Media",O36="Mayor"),AND(K36="Alta",O36="Moderado"),AND(K36="Alta",O36="Mayor"),AND(K36="Muy Alta",O36="Leve"),AND(K36="Muy Alta",O36="Menor"),AND(K36="Muy Alta",O36="Moderado"),AND(K36="Muy Alta",O36="Mayor")),"Alto",IF(OR(AND(K36="Muy Baja",O36="Catastrófico"),AND(K36="Baja",O36="Catastrófico"),AND(K36="Media",O36="Catastrófico"),AND(K36="Alta",O36="Catastrófico"),AND(K36="Muy Alta",O36="Catastrófico")),"Extremo",""))))</f>
        <v/>
      </c>
      <c r="R36" s="87">
        <v>1</v>
      </c>
      <c r="S36" s="166"/>
      <c r="T36" s="33" t="str">
        <f>IF(OR(AE36="Preventivo 25%",AE36="Detectivo 15%"),"Probabilidad",IF(AE36="Correctivo 10%","Impacto",""))</f>
        <v>Probabilidad</v>
      </c>
      <c r="U36" s="34"/>
      <c r="V36" s="35"/>
      <c r="W36" s="34" t="s">
        <v>92</v>
      </c>
      <c r="X36" s="36"/>
      <c r="Y36" s="34"/>
      <c r="Z36" s="36"/>
      <c r="AA36" s="34"/>
      <c r="AB36" s="36"/>
      <c r="AC36" s="34"/>
      <c r="AD36" s="37"/>
      <c r="AE36" s="34" t="s">
        <v>111</v>
      </c>
      <c r="AF36" s="34"/>
      <c r="AG36" s="38"/>
      <c r="AH36" s="34" t="s">
        <v>37</v>
      </c>
      <c r="AI36" s="34"/>
      <c r="AJ36" s="39"/>
      <c r="AK36" s="34"/>
      <c r="AL36" s="39"/>
      <c r="AM36" s="34"/>
      <c r="AN36" s="70"/>
      <c r="AO36" s="91" t="str">
        <f>IF(AND(AE36="Preventivo 25%",AH36="Automático 25%"),"50%",IF(AND(AE36="Preventivo 25%",AH36="Manual 15%"),"40%",IF(AND(AE36="Detectivo 15%",AH36="Automático 25%"),"40%",IF(AND(AE36="Detectivo 15%",AH36="Manual 15%"),"30%",IF(AND(AE36="Correctivo 10%",AH36="Automático 25%"),"35%",IF(AND(AE36="Correctivo 10%",AH36="Manual 15%"),"25%",""))))))</f>
        <v/>
      </c>
      <c r="AP36" s="41" t="str">
        <f>IFERROR(IF(T36="Probabilidad",(L36-(+L36*AO36)),IF(T36="Impacto",L36,"")),"")</f>
        <v/>
      </c>
      <c r="AQ36" s="42" t="str">
        <f>IFERROR(IF(AP36="","",IF(AP36&lt;=0.2,"Muy Baja",IF(AP36&lt;=0.4,"Baja",IF(AP36&lt;=0.6,"Media",IF(AP36&lt;=0.8,"Alta","Muy Alta"))))),"")</f>
        <v/>
      </c>
      <c r="AR36" s="41" t="str">
        <f>+AP36</f>
        <v/>
      </c>
      <c r="AS36" s="42" t="str">
        <f>IFERROR(IF(AT36="","",IF(AT36&lt;=0.2,"Leve",IF(AT36&lt;=0.4,"Menor",IF(AT36&lt;=0.6,"Moderado",IF(AT36&lt;=0.8,"Mayor","Catastrófico"))))),"")</f>
        <v/>
      </c>
      <c r="AT36" s="40" t="str">
        <f>IFERROR(IF(T36="Impacto",(P36-(+P36*AO36)),IF(T36="Probabilidad",P36,"")),"")</f>
        <v/>
      </c>
      <c r="AU36" s="43" t="str">
        <f>IFERROR(IF(OR(AND(AQ36="Muy Baja",AS36="Leve"),AND(AQ36="Muy Baja",AS36="Menor"),AND(AQ36="Baja",AS36="Leve")),"Bajo",IF(OR(AND(AQ36="Muy baja",AS36="Moderado"),AND(AQ36="Baja",AS36="Menor"),AND(AQ36="Baja",AS36="Moderado"),AND(AQ36="Media",AS36="Leve"),AND(AQ36="Media",AS36="Menor"),AND(AQ36="Media",AS36="Moderado"),AND(AQ36="Alta",AS36="Leve"),AND(AQ36="Alta",AS36="Menor")),"Moderado",IF(OR(AND(AQ36="Muy Baja",AS36="Mayor"),AND(AQ36="Baja",AS36="Mayor"),AND(AQ36="Media",AS36="Mayor"),AND(AQ36="Alta",AS36="Moderado"),AND(AQ36="Alta",AS36="Mayor"),AND(AQ36="Muy Alta",AS36="Leve"),AND(AQ36="Muy Alta",AS36="Menor"),AND(AQ36="Muy Alta",AS36="Moderado"),AND(AQ36="Muy Alta",AS36="Mayor")),"Alto",IF(OR(AND(AQ36="Muy Baja",AS36="Catastrófico"),AND(AQ36="Baja",AS36="Catastrófico"),AND(AQ36="Media",AS36="Catastrófico"),AND(AQ36="Alta",AS36="Catastrófico"),AND(AQ36="Muy Alta",AS36="Catastrófico")),"Extremo","")))),"")</f>
        <v/>
      </c>
      <c r="AV36" s="92" t="s">
        <v>37</v>
      </c>
      <c r="AW36" s="156"/>
      <c r="AX36" s="106"/>
    </row>
    <row r="37" spans="2:50" ht="189.75" customHeight="1" x14ac:dyDescent="0.3">
      <c r="B37" s="169"/>
      <c r="C37" s="172"/>
      <c r="D37" s="172"/>
      <c r="E37" s="175"/>
      <c r="F37" s="219"/>
      <c r="G37" s="219"/>
      <c r="H37" s="178"/>
      <c r="I37" s="175"/>
      <c r="J37" s="181"/>
      <c r="K37" s="184"/>
      <c r="L37" s="187"/>
      <c r="M37" s="175"/>
      <c r="N37" s="175"/>
      <c r="O37" s="192"/>
      <c r="P37" s="195"/>
      <c r="Q37" s="198"/>
      <c r="R37" s="88">
        <v>2</v>
      </c>
      <c r="S37" s="164"/>
      <c r="T37" s="21" t="str">
        <f>IF(OR(AE37="Preventivo 25%",AE37="Detectivo 15%"),"Probabilidad",IF(AE37="Correctivo 10%","Impacto",""))</f>
        <v/>
      </c>
      <c r="U37" s="25"/>
      <c r="V37" s="24"/>
      <c r="W37" s="25"/>
      <c r="X37" s="12"/>
      <c r="Y37" s="25"/>
      <c r="Z37" s="12"/>
      <c r="AA37" s="25"/>
      <c r="AB37" s="167"/>
      <c r="AC37" s="25"/>
      <c r="AD37" s="11"/>
      <c r="AE37" s="25" t="s">
        <v>37</v>
      </c>
      <c r="AF37" s="25"/>
      <c r="AG37" s="13"/>
      <c r="AH37" s="25" t="s">
        <v>37</v>
      </c>
      <c r="AI37" s="25"/>
      <c r="AJ37" s="14"/>
      <c r="AK37" s="25"/>
      <c r="AL37" s="14"/>
      <c r="AM37" s="25"/>
      <c r="AN37" s="72"/>
      <c r="AO37" s="93" t="str">
        <f t="shared" ref="AO37:AO45" si="14">IF(AND(AE37="Preventivo 25%",AH37="Automático 25%"),"50%",IF(AND(AE37="Preventivo 25%",AH37="Manual 15%"),"40%",IF(AND(AE37="Detectivo 15%",AH37="Automático 25%"),"40%",IF(AND(AE37="Detectivo 15%",AH37="Manual 15%"),"30%",IF(AND(AE37="Correctivo 10%",AH37="Automático 25%"),"35%",IF(AND(AE37="Correctivo 10%",AH37="Manual 15%"),"25%",""))))))</f>
        <v/>
      </c>
      <c r="AP37" s="22" t="str">
        <f>IFERROR(IF(AND(T36="Probabilidad",T37="Probabilidad"),(AR36-(+AR36*AO37)),IF(T37="Probabilidad",(L36-(+L36*AO37)),IF(T37="Impacto",AR36,""))),"")</f>
        <v/>
      </c>
      <c r="AQ37" s="19" t="str">
        <f t="shared" ref="AQ37:AQ45" si="15">IFERROR(IF(AP37="","",IF(AP37&lt;=0.2,"Muy Baja",IF(AP37&lt;=0.4,"Baja",IF(AP37&lt;=0.6,"Media",IF(AP37&lt;=0.8,"Alta","Muy Alta"))))),"")</f>
        <v/>
      </c>
      <c r="AR37" s="23" t="str">
        <f>+AP37</f>
        <v/>
      </c>
      <c r="AS37" s="19" t="str">
        <f t="shared" ref="AS37:AS45" si="16">IFERROR(IF(AT37="","",IF(AT37&lt;=0.2,"Leve",IF(AT37&lt;=0.4,"Menor",IF(AT37&lt;=0.6,"Moderado",IF(AT37&lt;=0.8,"Mayor","Catastrófico"))))),"")</f>
        <v/>
      </c>
      <c r="AT37" s="18" t="str">
        <f>IFERROR(IF(AND(T36="Impacto",T37="Impacto"),(AT36-(+AT36*AO37)),IF(T37="Impacto",(P36-(+P36*AO37)),IF(T37="Probabilidad",AT36,""))),"")</f>
        <v/>
      </c>
      <c r="AU37" s="20" t="str">
        <f t="shared" ref="AU37:AU45" si="17">IFERROR(IF(OR(AND(AQ37="Muy Baja",AS37="Leve"),AND(AQ37="Muy Baja",AS37="Menor"),AND(AQ37="Baja",AS37="Leve")),"Bajo",IF(OR(AND(AQ37="Muy baja",AS37="Moderado"),AND(AQ37="Baja",AS37="Menor"),AND(AQ37="Baja",AS37="Moderado"),AND(AQ37="Media",AS37="Leve"),AND(AQ37="Media",AS37="Menor"),AND(AQ37="Media",AS37="Moderado"),AND(AQ37="Alta",AS37="Leve"),AND(AQ37="Alta",AS37="Menor")),"Moderado",IF(OR(AND(AQ37="Muy Baja",AS37="Mayor"),AND(AQ37="Baja",AS37="Mayor"),AND(AQ37="Media",AS37="Mayor"),AND(AQ37="Alta",AS37="Moderado"),AND(AQ37="Alta",AS37="Mayor"),AND(AQ37="Muy Alta",AS37="Leve"),AND(AQ37="Muy Alta",AS37="Menor"),AND(AQ37="Muy Alta",AS37="Moderado"),AND(AQ37="Muy Alta",AS37="Mayor")),"Alto",IF(OR(AND(AQ37="Muy Baja",AS37="Catastrófico"),AND(AQ37="Baja",AS37="Catastrófico"),AND(AQ37="Media",AS37="Catastrófico"),AND(AQ37="Alta",AS37="Catastrófico"),AND(AQ37="Muy Alta",AS37="Catastrófico")),"Extremo","")))),"")</f>
        <v/>
      </c>
      <c r="AV37" s="94" t="s">
        <v>37</v>
      </c>
      <c r="AW37" s="157"/>
      <c r="AX37" s="107"/>
    </row>
    <row r="38" spans="2:50" ht="208.5" customHeight="1" x14ac:dyDescent="0.3">
      <c r="B38" s="169"/>
      <c r="C38" s="172"/>
      <c r="D38" s="172"/>
      <c r="E38" s="175"/>
      <c r="F38" s="219"/>
      <c r="G38" s="219"/>
      <c r="H38" s="178"/>
      <c r="I38" s="175"/>
      <c r="J38" s="181"/>
      <c r="K38" s="184"/>
      <c r="L38" s="187"/>
      <c r="M38" s="175"/>
      <c r="N38" s="175"/>
      <c r="O38" s="192"/>
      <c r="P38" s="195"/>
      <c r="Q38" s="198"/>
      <c r="R38" s="88">
        <v>3</v>
      </c>
      <c r="S38" s="161"/>
      <c r="T38" s="21" t="str">
        <f>IF(OR(AE38="Preventivo 25%",AE38="Detectivo 15%"),"Probabilidad",IF(AE38="Correctivo 10%","Impacto",""))</f>
        <v/>
      </c>
      <c r="U38" s="25"/>
      <c r="V38" s="24"/>
      <c r="W38" s="25"/>
      <c r="X38" s="12"/>
      <c r="Y38" s="25"/>
      <c r="Z38" s="12"/>
      <c r="AA38" s="25"/>
      <c r="AB38" s="167" t="s">
        <v>110</v>
      </c>
      <c r="AC38" s="25"/>
      <c r="AD38" s="11"/>
      <c r="AE38" s="25" t="s">
        <v>37</v>
      </c>
      <c r="AF38" s="25"/>
      <c r="AG38" s="13"/>
      <c r="AH38" s="25" t="s">
        <v>37</v>
      </c>
      <c r="AI38" s="25"/>
      <c r="AJ38" s="14"/>
      <c r="AK38" s="25"/>
      <c r="AL38" s="14"/>
      <c r="AM38" s="25"/>
      <c r="AN38" s="72"/>
      <c r="AO38" s="93" t="str">
        <f t="shared" si="14"/>
        <v/>
      </c>
      <c r="AP38" s="22" t="str">
        <f>IFERROR(IF(AND(T37="Probabilidad",T38="Probabilidad"),(AR37-(+AR37*AO38)),IF(AND(T37="Impacto",T38="Probabilidad"),(AR36-(+AR36*AO38)),IF(T38="Impacto",AR37,""))),"")</f>
        <v/>
      </c>
      <c r="AQ38" s="19" t="str">
        <f t="shared" si="15"/>
        <v/>
      </c>
      <c r="AR38" s="23" t="str">
        <f t="shared" ref="AR38:AR45" si="18">+AP38</f>
        <v/>
      </c>
      <c r="AS38" s="19" t="str">
        <f t="shared" si="16"/>
        <v/>
      </c>
      <c r="AT38" s="18" t="str">
        <f>IFERROR(IF(AND(T37="Impacto",T38="Impacto"),(AT37-(+AT37*AO38)),IF(AND(T37="Probabilidad",T38="Impacto"),(AT36-(+AT36*AO38)),IF(T38="Probabilidad",AT37,""))),"")</f>
        <v/>
      </c>
      <c r="AU38" s="20" t="str">
        <f t="shared" si="17"/>
        <v/>
      </c>
      <c r="AV38" s="94" t="s">
        <v>37</v>
      </c>
      <c r="AW38" s="157"/>
      <c r="AX38" s="108"/>
    </row>
    <row r="39" spans="2:50" ht="216" customHeight="1" x14ac:dyDescent="0.3">
      <c r="B39" s="169"/>
      <c r="C39" s="172"/>
      <c r="D39" s="172"/>
      <c r="E39" s="175"/>
      <c r="F39" s="219"/>
      <c r="G39" s="219"/>
      <c r="H39" s="178"/>
      <c r="I39" s="175"/>
      <c r="J39" s="181"/>
      <c r="K39" s="184"/>
      <c r="L39" s="187"/>
      <c r="M39" s="175"/>
      <c r="N39" s="175"/>
      <c r="O39" s="192"/>
      <c r="P39" s="195"/>
      <c r="Q39" s="198"/>
      <c r="R39" s="88">
        <v>4</v>
      </c>
      <c r="S39" s="161"/>
      <c r="T39" s="21" t="str">
        <f t="shared" ref="T39:T45" si="19">IF(OR(AE39="Preventivo 25%",AE39="Detectivo 15%"),"Probabilidad",IF(AE39="Correctivo 10%","Impacto",""))</f>
        <v/>
      </c>
      <c r="U39" s="25"/>
      <c r="V39" s="24"/>
      <c r="W39" s="25"/>
      <c r="X39" s="12"/>
      <c r="Y39" s="25"/>
      <c r="Z39" s="12"/>
      <c r="AA39" s="25"/>
      <c r="AB39" s="12"/>
      <c r="AC39" s="25"/>
      <c r="AD39" s="11"/>
      <c r="AE39" s="25" t="s">
        <v>37</v>
      </c>
      <c r="AF39" s="25"/>
      <c r="AG39" s="13"/>
      <c r="AH39" s="25" t="s">
        <v>37</v>
      </c>
      <c r="AI39" s="25"/>
      <c r="AJ39" s="14"/>
      <c r="AK39" s="25"/>
      <c r="AL39" s="14"/>
      <c r="AM39" s="25"/>
      <c r="AN39" s="72"/>
      <c r="AO39" s="93" t="str">
        <f t="shared" si="14"/>
        <v/>
      </c>
      <c r="AP39" s="22" t="str">
        <f t="shared" ref="AP39:AP45" si="20">IFERROR(IF(AND(T38="Probabilidad",T39="Probabilidad"),(AR38-(+AR38*AO39)),IF(AND(T38="Impacto",T39="Probabilidad"),(AR37-(+AR37*AO39)),IF(T39="Impacto",AR38,""))),"")</f>
        <v/>
      </c>
      <c r="AQ39" s="19" t="str">
        <f t="shared" si="15"/>
        <v/>
      </c>
      <c r="AR39" s="23" t="str">
        <f t="shared" si="18"/>
        <v/>
      </c>
      <c r="AS39" s="19" t="str">
        <f t="shared" si="16"/>
        <v/>
      </c>
      <c r="AT39" s="18" t="str">
        <f t="shared" ref="AT39:AT45" si="21">IFERROR(IF(AND(T38="Impacto",T39="Impacto"),(AT38-(+AT38*AO39)),IF(AND(T38="Probabilidad",T39="Impacto"),(AT37-(+AT37*AO39)),IF(T39="Probabilidad",AT38,""))),"")</f>
        <v/>
      </c>
      <c r="AU39" s="20" t="str">
        <f t="shared" si="17"/>
        <v/>
      </c>
      <c r="AV39" s="94" t="s">
        <v>37</v>
      </c>
      <c r="AW39" s="157"/>
      <c r="AX39" s="108"/>
    </row>
    <row r="40" spans="2:50" ht="96" customHeight="1" thickBot="1" x14ac:dyDescent="0.35">
      <c r="B40" s="211"/>
      <c r="C40" s="213"/>
      <c r="D40" s="213"/>
      <c r="E40" s="190"/>
      <c r="F40" s="220"/>
      <c r="G40" s="220"/>
      <c r="H40" s="215"/>
      <c r="I40" s="190"/>
      <c r="J40" s="217"/>
      <c r="K40" s="185"/>
      <c r="L40" s="188"/>
      <c r="M40" s="190"/>
      <c r="N40" s="190"/>
      <c r="O40" s="193"/>
      <c r="P40" s="201"/>
      <c r="Q40" s="203"/>
      <c r="R40" s="89">
        <v>5</v>
      </c>
      <c r="S40" s="165"/>
      <c r="T40" s="44" t="str">
        <f t="shared" si="19"/>
        <v/>
      </c>
      <c r="U40" s="45"/>
      <c r="V40" s="46"/>
      <c r="W40" s="45"/>
      <c r="X40" s="47"/>
      <c r="Y40" s="45"/>
      <c r="Z40" s="47"/>
      <c r="AA40" s="45"/>
      <c r="AB40" s="47"/>
      <c r="AC40" s="45"/>
      <c r="AD40" s="48"/>
      <c r="AE40" s="45" t="s">
        <v>37</v>
      </c>
      <c r="AF40" s="45"/>
      <c r="AG40" s="49"/>
      <c r="AH40" s="45" t="s">
        <v>37</v>
      </c>
      <c r="AI40" s="45"/>
      <c r="AJ40" s="50"/>
      <c r="AK40" s="45"/>
      <c r="AL40" s="50"/>
      <c r="AM40" s="45"/>
      <c r="AN40" s="74"/>
      <c r="AO40" s="95" t="str">
        <f t="shared" si="14"/>
        <v/>
      </c>
      <c r="AP40" s="52" t="str">
        <f t="shared" si="20"/>
        <v/>
      </c>
      <c r="AQ40" s="53" t="str">
        <f t="shared" si="15"/>
        <v/>
      </c>
      <c r="AR40" s="54" t="str">
        <f t="shared" si="18"/>
        <v/>
      </c>
      <c r="AS40" s="53" t="str">
        <f t="shared" si="16"/>
        <v/>
      </c>
      <c r="AT40" s="51" t="str">
        <f t="shared" si="21"/>
        <v/>
      </c>
      <c r="AU40" s="55" t="str">
        <f t="shared" si="17"/>
        <v/>
      </c>
      <c r="AV40" s="96" t="s">
        <v>37</v>
      </c>
      <c r="AW40" s="158"/>
      <c r="AX40" s="109"/>
    </row>
    <row r="41" spans="2:50" ht="96" customHeight="1" thickTop="1" x14ac:dyDescent="0.3">
      <c r="B41" s="168"/>
      <c r="C41" s="171" t="s">
        <v>37</v>
      </c>
      <c r="D41" s="171" t="s">
        <v>36</v>
      </c>
      <c r="E41" s="174" t="s">
        <v>37</v>
      </c>
      <c r="F41" s="177"/>
      <c r="G41" s="177"/>
      <c r="H41" s="177"/>
      <c r="I41" s="174" t="s">
        <v>37</v>
      </c>
      <c r="J41" s="180"/>
      <c r="K41" s="204" t="str">
        <f t="shared" ref="K41" si="22">IF(J41&lt;=0,"",IF(J41&lt;=2,"Muy Baja",IF(J41&lt;=24,"Baja",IF(J41&lt;=500,"Media",IF(J41&lt;=5000,"Alta","Muy Alta")))))</f>
        <v/>
      </c>
      <c r="L41" s="206" t="str">
        <f t="shared" ref="L41" si="23">IF(K41="","",IF(K41="Muy Baja",0.2,IF(K41="Baja",0.4,IF(K41="Media",0.6,IF(K41="Alta",0.8,IF(K41="Muy Alta",1,))))))</f>
        <v/>
      </c>
      <c r="M41" s="174" t="s">
        <v>37</v>
      </c>
      <c r="N41" s="174" t="str">
        <f t="shared" ref="N41" si="24">IF(NOT(ISERROR(MATCH(M41,N16:N18,0))),O16&amp;"Por favor no seleccionar los criterios de impacto(Afectación Económica o presupuestal y Pérdida Reputacional)",M41)</f>
        <v>(Seleccione)</v>
      </c>
      <c r="O41" s="208" t="str">
        <f t="shared" ref="O41" si="25">IF(OR(M41=$M$2,M41=$M$7),"Leve",IF(OR(M41=$M$3,M41=$M$8),"Menor",IF(OR(M41=$M$4,M41=$M$9),"Moderado",IF(OR(M41=$M$5,M41=$M$10),"Mayor",IF(OR(M41=$M$6,M41=$M$11),"Catastrófico","")))))</f>
        <v/>
      </c>
      <c r="P41" s="194" t="str">
        <f t="shared" ref="P41" si="26">IF(O41="","",IF(O41="Leve",0.2,IF(O41="Menor",0.4,IF(O41="Moderado",0.6,IF(O41="Mayor",0.8,IF(O41="Catastrófico",1,))))))</f>
        <v/>
      </c>
      <c r="Q41" s="197" t="str">
        <f t="shared" ref="Q41" si="27">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
      </c>
      <c r="R41" s="90">
        <v>1</v>
      </c>
      <c r="S41" s="75"/>
      <c r="T41" s="56" t="str">
        <f t="shared" si="19"/>
        <v/>
      </c>
      <c r="U41" s="57"/>
      <c r="V41" s="58"/>
      <c r="W41" s="57"/>
      <c r="X41" s="59"/>
      <c r="Y41" s="57"/>
      <c r="Z41" s="59"/>
      <c r="AA41" s="57"/>
      <c r="AB41" s="59"/>
      <c r="AC41" s="57"/>
      <c r="AD41" s="60"/>
      <c r="AE41" s="57" t="s">
        <v>37</v>
      </c>
      <c r="AF41" s="57"/>
      <c r="AG41" s="61"/>
      <c r="AH41" s="57" t="s">
        <v>37</v>
      </c>
      <c r="AI41" s="57"/>
      <c r="AJ41" s="62"/>
      <c r="AK41" s="57"/>
      <c r="AL41" s="62"/>
      <c r="AM41" s="57"/>
      <c r="AN41" s="76"/>
      <c r="AO41" s="97" t="str">
        <f t="shared" si="14"/>
        <v/>
      </c>
      <c r="AP41" s="64" t="str">
        <f t="shared" si="20"/>
        <v/>
      </c>
      <c r="AQ41" s="65" t="str">
        <f t="shared" si="15"/>
        <v/>
      </c>
      <c r="AR41" s="66" t="str">
        <f t="shared" si="18"/>
        <v/>
      </c>
      <c r="AS41" s="65" t="str">
        <f t="shared" si="16"/>
        <v/>
      </c>
      <c r="AT41" s="63" t="str">
        <f t="shared" si="21"/>
        <v/>
      </c>
      <c r="AU41" s="67" t="str">
        <f t="shared" si="17"/>
        <v/>
      </c>
      <c r="AV41" s="98" t="s">
        <v>37</v>
      </c>
      <c r="AW41" s="159"/>
      <c r="AX41" s="110"/>
    </row>
    <row r="42" spans="2:50" ht="96" customHeight="1" x14ac:dyDescent="0.3">
      <c r="B42" s="169"/>
      <c r="C42" s="172"/>
      <c r="D42" s="172"/>
      <c r="E42" s="175"/>
      <c r="F42" s="178"/>
      <c r="G42" s="178"/>
      <c r="H42" s="178"/>
      <c r="I42" s="175"/>
      <c r="J42" s="181"/>
      <c r="K42" s="184"/>
      <c r="L42" s="187"/>
      <c r="M42" s="175"/>
      <c r="N42" s="175"/>
      <c r="O42" s="192"/>
      <c r="P42" s="195"/>
      <c r="Q42" s="198"/>
      <c r="R42" s="88">
        <v>2</v>
      </c>
      <c r="S42" s="71"/>
      <c r="T42" s="21" t="str">
        <f t="shared" si="19"/>
        <v/>
      </c>
      <c r="U42" s="25"/>
      <c r="V42" s="24"/>
      <c r="W42" s="25"/>
      <c r="X42" s="12"/>
      <c r="Y42" s="25"/>
      <c r="Z42" s="12"/>
      <c r="AA42" s="25"/>
      <c r="AB42" s="12"/>
      <c r="AC42" s="25"/>
      <c r="AD42" s="11"/>
      <c r="AE42" s="25" t="s">
        <v>37</v>
      </c>
      <c r="AF42" s="25"/>
      <c r="AG42" s="13"/>
      <c r="AH42" s="25" t="s">
        <v>37</v>
      </c>
      <c r="AI42" s="25"/>
      <c r="AJ42" s="14"/>
      <c r="AK42" s="25"/>
      <c r="AL42" s="14"/>
      <c r="AM42" s="25"/>
      <c r="AN42" s="72"/>
      <c r="AO42" s="93" t="str">
        <f t="shared" si="14"/>
        <v/>
      </c>
      <c r="AP42" s="22" t="str">
        <f t="shared" si="20"/>
        <v/>
      </c>
      <c r="AQ42" s="19" t="str">
        <f t="shared" si="15"/>
        <v/>
      </c>
      <c r="AR42" s="23" t="str">
        <f t="shared" si="18"/>
        <v/>
      </c>
      <c r="AS42" s="19" t="str">
        <f t="shared" si="16"/>
        <v/>
      </c>
      <c r="AT42" s="18" t="str">
        <f t="shared" si="21"/>
        <v/>
      </c>
      <c r="AU42" s="20" t="str">
        <f t="shared" si="17"/>
        <v/>
      </c>
      <c r="AV42" s="94" t="s">
        <v>37</v>
      </c>
      <c r="AW42" s="157"/>
      <c r="AX42" s="108"/>
    </row>
    <row r="43" spans="2:50" ht="96" customHeight="1" x14ac:dyDescent="0.3">
      <c r="B43" s="169"/>
      <c r="C43" s="172"/>
      <c r="D43" s="172"/>
      <c r="E43" s="175"/>
      <c r="F43" s="178"/>
      <c r="G43" s="178"/>
      <c r="H43" s="178"/>
      <c r="I43" s="175"/>
      <c r="J43" s="181"/>
      <c r="K43" s="184"/>
      <c r="L43" s="187"/>
      <c r="M43" s="175"/>
      <c r="N43" s="175"/>
      <c r="O43" s="192"/>
      <c r="P43" s="195"/>
      <c r="Q43" s="198"/>
      <c r="R43" s="88">
        <v>3</v>
      </c>
      <c r="S43" s="71"/>
      <c r="T43" s="21" t="str">
        <f t="shared" si="19"/>
        <v/>
      </c>
      <c r="U43" s="25"/>
      <c r="V43" s="24"/>
      <c r="W43" s="25"/>
      <c r="X43" s="12"/>
      <c r="Y43" s="25"/>
      <c r="Z43" s="12"/>
      <c r="AA43" s="25"/>
      <c r="AB43" s="12"/>
      <c r="AC43" s="25"/>
      <c r="AD43" s="11"/>
      <c r="AE43" s="25" t="s">
        <v>37</v>
      </c>
      <c r="AF43" s="25"/>
      <c r="AG43" s="13"/>
      <c r="AH43" s="25" t="s">
        <v>37</v>
      </c>
      <c r="AI43" s="25"/>
      <c r="AJ43" s="14"/>
      <c r="AK43" s="25"/>
      <c r="AL43" s="14"/>
      <c r="AM43" s="25"/>
      <c r="AN43" s="72"/>
      <c r="AO43" s="93" t="str">
        <f t="shared" si="14"/>
        <v/>
      </c>
      <c r="AP43" s="22" t="str">
        <f t="shared" si="20"/>
        <v/>
      </c>
      <c r="AQ43" s="19" t="str">
        <f t="shared" si="15"/>
        <v/>
      </c>
      <c r="AR43" s="23" t="str">
        <f t="shared" si="18"/>
        <v/>
      </c>
      <c r="AS43" s="19" t="str">
        <f t="shared" si="16"/>
        <v/>
      </c>
      <c r="AT43" s="18" t="str">
        <f t="shared" si="21"/>
        <v/>
      </c>
      <c r="AU43" s="20" t="str">
        <f t="shared" si="17"/>
        <v/>
      </c>
      <c r="AV43" s="94" t="s">
        <v>37</v>
      </c>
      <c r="AW43" s="157"/>
      <c r="AX43" s="108"/>
    </row>
    <row r="44" spans="2:50" ht="96" customHeight="1" x14ac:dyDescent="0.3">
      <c r="B44" s="169"/>
      <c r="C44" s="172"/>
      <c r="D44" s="172"/>
      <c r="E44" s="175"/>
      <c r="F44" s="178"/>
      <c r="G44" s="178"/>
      <c r="H44" s="178"/>
      <c r="I44" s="175"/>
      <c r="J44" s="181"/>
      <c r="K44" s="184"/>
      <c r="L44" s="187"/>
      <c r="M44" s="175"/>
      <c r="N44" s="175"/>
      <c r="O44" s="192"/>
      <c r="P44" s="195"/>
      <c r="Q44" s="198"/>
      <c r="R44" s="88">
        <v>4</v>
      </c>
      <c r="S44" s="71"/>
      <c r="T44" s="21" t="str">
        <f t="shared" si="19"/>
        <v/>
      </c>
      <c r="U44" s="25"/>
      <c r="V44" s="24"/>
      <c r="W44" s="25"/>
      <c r="X44" s="12"/>
      <c r="Y44" s="25"/>
      <c r="Z44" s="12"/>
      <c r="AA44" s="25"/>
      <c r="AB44" s="12"/>
      <c r="AC44" s="25"/>
      <c r="AD44" s="11"/>
      <c r="AE44" s="25" t="s">
        <v>37</v>
      </c>
      <c r="AF44" s="25"/>
      <c r="AG44" s="13"/>
      <c r="AH44" s="25" t="s">
        <v>37</v>
      </c>
      <c r="AI44" s="25"/>
      <c r="AJ44" s="14"/>
      <c r="AK44" s="25"/>
      <c r="AL44" s="14"/>
      <c r="AM44" s="25"/>
      <c r="AN44" s="72"/>
      <c r="AO44" s="93" t="str">
        <f t="shared" si="14"/>
        <v/>
      </c>
      <c r="AP44" s="22" t="str">
        <f t="shared" si="20"/>
        <v/>
      </c>
      <c r="AQ44" s="19" t="str">
        <f t="shared" si="15"/>
        <v/>
      </c>
      <c r="AR44" s="23" t="str">
        <f t="shared" si="18"/>
        <v/>
      </c>
      <c r="AS44" s="19" t="str">
        <f t="shared" si="16"/>
        <v/>
      </c>
      <c r="AT44" s="18" t="str">
        <f t="shared" si="21"/>
        <v/>
      </c>
      <c r="AU44" s="20" t="str">
        <f t="shared" si="17"/>
        <v/>
      </c>
      <c r="AV44" s="94" t="s">
        <v>37</v>
      </c>
      <c r="AW44" s="157"/>
      <c r="AX44" s="108"/>
    </row>
    <row r="45" spans="2:50" ht="96" customHeight="1" thickBot="1" x14ac:dyDescent="0.35">
      <c r="B45" s="211"/>
      <c r="C45" s="213"/>
      <c r="D45" s="213"/>
      <c r="E45" s="190"/>
      <c r="F45" s="215"/>
      <c r="G45" s="215"/>
      <c r="H45" s="215"/>
      <c r="I45" s="190"/>
      <c r="J45" s="217"/>
      <c r="K45" s="185"/>
      <c r="L45" s="188"/>
      <c r="M45" s="190"/>
      <c r="N45" s="190"/>
      <c r="O45" s="193"/>
      <c r="P45" s="201"/>
      <c r="Q45" s="203"/>
      <c r="R45" s="89">
        <v>5</v>
      </c>
      <c r="S45" s="77"/>
      <c r="T45" s="44" t="str">
        <f t="shared" si="19"/>
        <v/>
      </c>
      <c r="U45" s="45"/>
      <c r="V45" s="68"/>
      <c r="W45" s="45"/>
      <c r="X45" s="47"/>
      <c r="Y45" s="45"/>
      <c r="Z45" s="47"/>
      <c r="AA45" s="45"/>
      <c r="AB45" s="47"/>
      <c r="AC45" s="45"/>
      <c r="AD45" s="48"/>
      <c r="AE45" s="45" t="s">
        <v>37</v>
      </c>
      <c r="AF45" s="45"/>
      <c r="AG45" s="49"/>
      <c r="AH45" s="45" t="s">
        <v>37</v>
      </c>
      <c r="AI45" s="45"/>
      <c r="AJ45" s="50"/>
      <c r="AK45" s="45"/>
      <c r="AL45" s="50"/>
      <c r="AM45" s="45"/>
      <c r="AN45" s="74"/>
      <c r="AO45" s="95" t="str">
        <f t="shared" si="14"/>
        <v/>
      </c>
      <c r="AP45" s="52" t="str">
        <f t="shared" si="20"/>
        <v/>
      </c>
      <c r="AQ45" s="53" t="str">
        <f t="shared" si="15"/>
        <v/>
      </c>
      <c r="AR45" s="54" t="str">
        <f t="shared" si="18"/>
        <v/>
      </c>
      <c r="AS45" s="53" t="str">
        <f t="shared" si="16"/>
        <v/>
      </c>
      <c r="AT45" s="51" t="str">
        <f t="shared" si="21"/>
        <v/>
      </c>
      <c r="AU45" s="55" t="str">
        <f t="shared" si="17"/>
        <v/>
      </c>
      <c r="AV45" s="96" t="s">
        <v>37</v>
      </c>
      <c r="AW45" s="158"/>
      <c r="AX45" s="111"/>
    </row>
    <row r="46" spans="2:50" ht="96" customHeight="1" thickTop="1" x14ac:dyDescent="0.3">
      <c r="B46" s="210"/>
      <c r="C46" s="212" t="s">
        <v>37</v>
      </c>
      <c r="D46" s="212" t="s">
        <v>36</v>
      </c>
      <c r="E46" s="189" t="s">
        <v>37</v>
      </c>
      <c r="F46" s="214"/>
      <c r="G46" s="214"/>
      <c r="H46" s="214"/>
      <c r="I46" s="189" t="s">
        <v>37</v>
      </c>
      <c r="J46" s="216"/>
      <c r="K46" s="183" t="str">
        <f>IF(J46&lt;=0,"",IF(J46&lt;=2,"Muy Baja",IF(J46&lt;=24,"Baja",IF(J46&lt;=500,"Media",IF(J46&lt;=5000,"Alta","Muy Alta")))))</f>
        <v/>
      </c>
      <c r="L46" s="186" t="str">
        <f>IF(K46="","",IF(K46="Muy Baja",0.2,IF(K46="Baja",0.4,IF(K46="Media",0.6,IF(K46="Alta",0.8,IF(K46="Muy Alta",1,))))))</f>
        <v/>
      </c>
      <c r="M46" s="189" t="s">
        <v>37</v>
      </c>
      <c r="N46" s="189" t="str">
        <f>IF(NOT(ISERROR(MATCH(M46,N21:N23,0))),O21&amp;"Por favor no seleccionar los criterios de impacto(Afectación Económica o presupuestal y Pérdida Reputacional)",M46)</f>
        <v>(Seleccione)</v>
      </c>
      <c r="O46" s="191" t="str">
        <f>IF(OR(M46=$M$2,M46=$M$7),"Leve",IF(OR(M46=$M$3,M46=$M$8),"Menor",IF(OR(M46=$M$4,M46=$M$9),"Moderado",IF(OR(M46=$M$5,M46=$M$10),"Mayor",IF(OR(M46=$M$6,M46=$M$11),"Catastrófico","")))))</f>
        <v/>
      </c>
      <c r="P46" s="200" t="str">
        <f>IF(O46="","",IF(O46="Leve",0.2,IF(O46="Menor",0.4,IF(O46="Moderado",0.6,IF(O46="Mayor",0.8,IF(O46="Catastrófico",1,))))))</f>
        <v/>
      </c>
      <c r="Q46" s="202"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
      </c>
      <c r="R46" s="87">
        <v>1</v>
      </c>
      <c r="S46" s="69"/>
      <c r="T46" s="33" t="str">
        <f>IF(OR(AE46="Preventivo 25%",AE46="Detectivo 15%"),"Probabilidad",IF(AE46="Correctivo 10%","Impacto",""))</f>
        <v/>
      </c>
      <c r="U46" s="34"/>
      <c r="V46" s="35"/>
      <c r="W46" s="34"/>
      <c r="X46" s="36"/>
      <c r="Y46" s="34"/>
      <c r="Z46" s="36"/>
      <c r="AA46" s="34"/>
      <c r="AB46" s="36"/>
      <c r="AC46" s="34"/>
      <c r="AD46" s="37"/>
      <c r="AE46" s="34" t="s">
        <v>37</v>
      </c>
      <c r="AF46" s="34"/>
      <c r="AG46" s="38"/>
      <c r="AH46" s="34" t="s">
        <v>37</v>
      </c>
      <c r="AI46" s="34"/>
      <c r="AJ46" s="39"/>
      <c r="AK46" s="34"/>
      <c r="AL46" s="39"/>
      <c r="AM46" s="34"/>
      <c r="AN46" s="70"/>
      <c r="AO46" s="91" t="str">
        <f>IF(AND(AE46="Preventivo 25%",AH46="Automático 25%"),"50%",IF(AND(AE46="Preventivo 25%",AH46="Manual 15%"),"40%",IF(AND(AE46="Detectivo 15%",AH46="Automático 25%"),"40%",IF(AND(AE46="Detectivo 15%",AH46="Manual 15%"),"30%",IF(AND(AE46="Correctivo 10%",AH46="Automático 25%"),"35%",IF(AND(AE46="Correctivo 10%",AH46="Manual 15%"),"25%",""))))))</f>
        <v/>
      </c>
      <c r="AP46" s="41" t="str">
        <f>IFERROR(IF(T46="Probabilidad",(L46-(+L46*AO46)),IF(T46="Impacto",L46,"")),"")</f>
        <v/>
      </c>
      <c r="AQ46" s="42" t="str">
        <f>IFERROR(IF(AP46="","",IF(AP46&lt;=0.2,"Muy Baja",IF(AP46&lt;=0.4,"Baja",IF(AP46&lt;=0.6,"Media",IF(AP46&lt;=0.8,"Alta","Muy Alta"))))),"")</f>
        <v/>
      </c>
      <c r="AR46" s="41" t="str">
        <f>+AP46</f>
        <v/>
      </c>
      <c r="AS46" s="42" t="str">
        <f>IFERROR(IF(AT46="","",IF(AT46&lt;=0.2,"Leve",IF(AT46&lt;=0.4,"Menor",IF(AT46&lt;=0.6,"Moderado",IF(AT46&lt;=0.8,"Mayor","Catastrófico"))))),"")</f>
        <v/>
      </c>
      <c r="AT46" s="40" t="str">
        <f>IFERROR(IF(T46="Impacto",(P46-(+P46*AO46)),IF(T46="Probabilidad",P46,"")),"")</f>
        <v/>
      </c>
      <c r="AU46" s="43" t="str">
        <f>IFERROR(IF(OR(AND(AQ46="Muy Baja",AS46="Leve"),AND(AQ46="Muy Baja",AS46="Menor"),AND(AQ46="Baja",AS46="Leve")),"Bajo",IF(OR(AND(AQ46="Muy baja",AS46="Moderado"),AND(AQ46="Baja",AS46="Menor"),AND(AQ46="Baja",AS46="Moderado"),AND(AQ46="Media",AS46="Leve"),AND(AQ46="Media",AS46="Menor"),AND(AQ46="Media",AS46="Moderado"),AND(AQ46="Alta",AS46="Leve"),AND(AQ46="Alta",AS46="Menor")),"Moderado",IF(OR(AND(AQ46="Muy Baja",AS46="Mayor"),AND(AQ46="Baja",AS46="Mayor"),AND(AQ46="Media",AS46="Mayor"),AND(AQ46="Alta",AS46="Moderado"),AND(AQ46="Alta",AS46="Mayor"),AND(AQ46="Muy Alta",AS46="Leve"),AND(AQ46="Muy Alta",AS46="Menor"),AND(AQ46="Muy Alta",AS46="Moderado"),AND(AQ46="Muy Alta",AS46="Mayor")),"Alto",IF(OR(AND(AQ46="Muy Baja",AS46="Catastrófico"),AND(AQ46="Baja",AS46="Catastrófico"),AND(AQ46="Media",AS46="Catastrófico"),AND(AQ46="Alta",AS46="Catastrófico"),AND(AQ46="Muy Alta",AS46="Catastrófico")),"Extremo","")))),"")</f>
        <v/>
      </c>
      <c r="AV46" s="92" t="s">
        <v>37</v>
      </c>
      <c r="AW46" s="156"/>
      <c r="AX46" s="106"/>
    </row>
    <row r="47" spans="2:50" ht="96" customHeight="1" x14ac:dyDescent="0.3">
      <c r="B47" s="169"/>
      <c r="C47" s="172"/>
      <c r="D47" s="172"/>
      <c r="E47" s="175"/>
      <c r="F47" s="178"/>
      <c r="G47" s="178"/>
      <c r="H47" s="178"/>
      <c r="I47" s="175"/>
      <c r="J47" s="181"/>
      <c r="K47" s="184"/>
      <c r="L47" s="187"/>
      <c r="M47" s="175"/>
      <c r="N47" s="175"/>
      <c r="O47" s="192"/>
      <c r="P47" s="195"/>
      <c r="Q47" s="198"/>
      <c r="R47" s="88">
        <v>2</v>
      </c>
      <c r="S47" s="71"/>
      <c r="T47" s="21" t="str">
        <f>IF(OR(AE47="Preventivo 25%",AE47="Detectivo 15%"),"Probabilidad",IF(AE47="Correctivo 10%","Impacto",""))</f>
        <v/>
      </c>
      <c r="U47" s="25"/>
      <c r="V47" s="24"/>
      <c r="W47" s="25"/>
      <c r="X47" s="12"/>
      <c r="Y47" s="25"/>
      <c r="Z47" s="12"/>
      <c r="AA47" s="25"/>
      <c r="AB47" s="12"/>
      <c r="AC47" s="25"/>
      <c r="AD47" s="11"/>
      <c r="AE47" s="25" t="s">
        <v>37</v>
      </c>
      <c r="AF47" s="25"/>
      <c r="AG47" s="13"/>
      <c r="AH47" s="25" t="s">
        <v>37</v>
      </c>
      <c r="AI47" s="25"/>
      <c r="AJ47" s="14"/>
      <c r="AK47" s="25"/>
      <c r="AL47" s="14"/>
      <c r="AM47" s="25"/>
      <c r="AN47" s="72"/>
      <c r="AO47" s="93" t="str">
        <f t="shared" ref="AO47:AO55" si="28">IF(AND(AE47="Preventivo 25%",AH47="Automático 25%"),"50%",IF(AND(AE47="Preventivo 25%",AH47="Manual 15%"),"40%",IF(AND(AE47="Detectivo 15%",AH47="Automático 25%"),"40%",IF(AND(AE47="Detectivo 15%",AH47="Manual 15%"),"30%",IF(AND(AE47="Correctivo 10%",AH47="Automático 25%"),"35%",IF(AND(AE47="Correctivo 10%",AH47="Manual 15%"),"25%",""))))))</f>
        <v/>
      </c>
      <c r="AP47" s="22" t="str">
        <f>IFERROR(IF(AND(T46="Probabilidad",T47="Probabilidad"),(AR46-(+AR46*AO47)),IF(T47="Probabilidad",(L46-(+L46*AO47)),IF(T47="Impacto",AR46,""))),"")</f>
        <v/>
      </c>
      <c r="AQ47" s="19" t="str">
        <f t="shared" ref="AQ47:AQ55" si="29">IFERROR(IF(AP47="","",IF(AP47&lt;=0.2,"Muy Baja",IF(AP47&lt;=0.4,"Baja",IF(AP47&lt;=0.6,"Media",IF(AP47&lt;=0.8,"Alta","Muy Alta"))))),"")</f>
        <v/>
      </c>
      <c r="AR47" s="23" t="str">
        <f>+AP47</f>
        <v/>
      </c>
      <c r="AS47" s="19" t="str">
        <f t="shared" ref="AS47:AS55" si="30">IFERROR(IF(AT47="","",IF(AT47&lt;=0.2,"Leve",IF(AT47&lt;=0.4,"Menor",IF(AT47&lt;=0.6,"Moderado",IF(AT47&lt;=0.8,"Mayor","Catastrófico"))))),"")</f>
        <v/>
      </c>
      <c r="AT47" s="18" t="str">
        <f>IFERROR(IF(AND(T46="Impacto",T47="Impacto"),(AT46-(+AT46*AO47)),IF(T47="Impacto",(P46-(+P46*AO47)),IF(T47="Probabilidad",AT46,""))),"")</f>
        <v/>
      </c>
      <c r="AU47" s="20" t="str">
        <f t="shared" ref="AU47:AU55" si="31">IFERROR(IF(OR(AND(AQ47="Muy Baja",AS47="Leve"),AND(AQ47="Muy Baja",AS47="Menor"),AND(AQ47="Baja",AS47="Leve")),"Bajo",IF(OR(AND(AQ47="Muy baja",AS47="Moderado"),AND(AQ47="Baja",AS47="Menor"),AND(AQ47="Baja",AS47="Moderado"),AND(AQ47="Media",AS47="Leve"),AND(AQ47="Media",AS47="Menor"),AND(AQ47="Media",AS47="Moderado"),AND(AQ47="Alta",AS47="Leve"),AND(AQ47="Alta",AS47="Menor")),"Moderado",IF(OR(AND(AQ47="Muy Baja",AS47="Mayor"),AND(AQ47="Baja",AS47="Mayor"),AND(AQ47="Media",AS47="Mayor"),AND(AQ47="Alta",AS47="Moderado"),AND(AQ47="Alta",AS47="Mayor"),AND(AQ47="Muy Alta",AS47="Leve"),AND(AQ47="Muy Alta",AS47="Menor"),AND(AQ47="Muy Alta",AS47="Moderado"),AND(AQ47="Muy Alta",AS47="Mayor")),"Alto",IF(OR(AND(AQ47="Muy Baja",AS47="Catastrófico"),AND(AQ47="Baja",AS47="Catastrófico"),AND(AQ47="Media",AS47="Catastrófico"),AND(AQ47="Alta",AS47="Catastrófico"),AND(AQ47="Muy Alta",AS47="Catastrófico")),"Extremo","")))),"")</f>
        <v/>
      </c>
      <c r="AV47" s="94" t="s">
        <v>37</v>
      </c>
      <c r="AW47" s="157"/>
      <c r="AX47" s="107"/>
    </row>
    <row r="48" spans="2:50" ht="96" customHeight="1" x14ac:dyDescent="0.3">
      <c r="B48" s="169"/>
      <c r="C48" s="172"/>
      <c r="D48" s="172"/>
      <c r="E48" s="175"/>
      <c r="F48" s="178"/>
      <c r="G48" s="178"/>
      <c r="H48" s="178"/>
      <c r="I48" s="175"/>
      <c r="J48" s="181"/>
      <c r="K48" s="184"/>
      <c r="L48" s="187"/>
      <c r="M48" s="175"/>
      <c r="N48" s="175"/>
      <c r="O48" s="192"/>
      <c r="P48" s="195"/>
      <c r="Q48" s="198"/>
      <c r="R48" s="88">
        <v>3</v>
      </c>
      <c r="S48" s="71"/>
      <c r="T48" s="21" t="str">
        <f>IF(OR(AE48="Preventivo 25%",AE48="Detectivo 15%"),"Probabilidad",IF(AE48="Correctivo 10%","Impacto",""))</f>
        <v/>
      </c>
      <c r="U48" s="25"/>
      <c r="V48" s="24"/>
      <c r="W48" s="25"/>
      <c r="X48" s="12"/>
      <c r="Y48" s="25"/>
      <c r="Z48" s="12"/>
      <c r="AA48" s="25"/>
      <c r="AB48" s="12"/>
      <c r="AC48" s="25"/>
      <c r="AD48" s="11"/>
      <c r="AE48" s="25" t="s">
        <v>37</v>
      </c>
      <c r="AF48" s="25"/>
      <c r="AG48" s="13"/>
      <c r="AH48" s="25" t="s">
        <v>37</v>
      </c>
      <c r="AI48" s="25"/>
      <c r="AJ48" s="14"/>
      <c r="AK48" s="25"/>
      <c r="AL48" s="14"/>
      <c r="AM48" s="25"/>
      <c r="AN48" s="72"/>
      <c r="AO48" s="93" t="str">
        <f t="shared" si="28"/>
        <v/>
      </c>
      <c r="AP48" s="22" t="str">
        <f>IFERROR(IF(AND(T47="Probabilidad",T48="Probabilidad"),(AR47-(+AR47*AO48)),IF(AND(T47="Impacto",T48="Probabilidad"),(AR46-(+AR46*AO48)),IF(T48="Impacto",AR47,""))),"")</f>
        <v/>
      </c>
      <c r="AQ48" s="19" t="str">
        <f t="shared" si="29"/>
        <v/>
      </c>
      <c r="AR48" s="23" t="str">
        <f t="shared" ref="AR48:AR55" si="32">+AP48</f>
        <v/>
      </c>
      <c r="AS48" s="19" t="str">
        <f t="shared" si="30"/>
        <v/>
      </c>
      <c r="AT48" s="18" t="str">
        <f>IFERROR(IF(AND(T47="Impacto",T48="Impacto"),(AT47-(+AT47*AO48)),IF(AND(T47="Probabilidad",T48="Impacto"),(AT46-(+AT46*AO48)),IF(T48="Probabilidad",AT47,""))),"")</f>
        <v/>
      </c>
      <c r="AU48" s="20" t="str">
        <f t="shared" si="31"/>
        <v/>
      </c>
      <c r="AV48" s="94" t="s">
        <v>37</v>
      </c>
      <c r="AW48" s="157"/>
      <c r="AX48" s="108"/>
    </row>
    <row r="49" spans="2:50" ht="96" customHeight="1" x14ac:dyDescent="0.3">
      <c r="B49" s="169"/>
      <c r="C49" s="172"/>
      <c r="D49" s="172"/>
      <c r="E49" s="175"/>
      <c r="F49" s="178"/>
      <c r="G49" s="178"/>
      <c r="H49" s="178"/>
      <c r="I49" s="175"/>
      <c r="J49" s="181"/>
      <c r="K49" s="184"/>
      <c r="L49" s="187"/>
      <c r="M49" s="175"/>
      <c r="N49" s="175"/>
      <c r="O49" s="192"/>
      <c r="P49" s="195"/>
      <c r="Q49" s="198"/>
      <c r="R49" s="88">
        <v>4</v>
      </c>
      <c r="S49" s="71"/>
      <c r="T49" s="21" t="str">
        <f t="shared" ref="T49:T55" si="33">IF(OR(AE49="Preventivo 25%",AE49="Detectivo 15%"),"Probabilidad",IF(AE49="Correctivo 10%","Impacto",""))</f>
        <v/>
      </c>
      <c r="U49" s="25"/>
      <c r="V49" s="24"/>
      <c r="W49" s="25"/>
      <c r="X49" s="12"/>
      <c r="Y49" s="25"/>
      <c r="Z49" s="12"/>
      <c r="AA49" s="25"/>
      <c r="AB49" s="12"/>
      <c r="AC49" s="25"/>
      <c r="AD49" s="11"/>
      <c r="AE49" s="25" t="s">
        <v>37</v>
      </c>
      <c r="AF49" s="25"/>
      <c r="AG49" s="13"/>
      <c r="AH49" s="25" t="s">
        <v>37</v>
      </c>
      <c r="AI49" s="25"/>
      <c r="AJ49" s="14"/>
      <c r="AK49" s="25"/>
      <c r="AL49" s="14"/>
      <c r="AM49" s="25"/>
      <c r="AN49" s="72"/>
      <c r="AO49" s="93" t="str">
        <f t="shared" si="28"/>
        <v/>
      </c>
      <c r="AP49" s="22" t="str">
        <f t="shared" ref="AP49:AP55" si="34">IFERROR(IF(AND(T48="Probabilidad",T49="Probabilidad"),(AR48-(+AR48*AO49)),IF(AND(T48="Impacto",T49="Probabilidad"),(AR47-(+AR47*AO49)),IF(T49="Impacto",AR48,""))),"")</f>
        <v/>
      </c>
      <c r="AQ49" s="19" t="str">
        <f t="shared" si="29"/>
        <v/>
      </c>
      <c r="AR49" s="23" t="str">
        <f t="shared" si="32"/>
        <v/>
      </c>
      <c r="AS49" s="19" t="str">
        <f t="shared" si="30"/>
        <v/>
      </c>
      <c r="AT49" s="18" t="str">
        <f t="shared" ref="AT49:AT55" si="35">IFERROR(IF(AND(T48="Impacto",T49="Impacto"),(AT48-(+AT48*AO49)),IF(AND(T48="Probabilidad",T49="Impacto"),(AT47-(+AT47*AO49)),IF(T49="Probabilidad",AT48,""))),"")</f>
        <v/>
      </c>
      <c r="AU49" s="20" t="str">
        <f t="shared" si="31"/>
        <v/>
      </c>
      <c r="AV49" s="94" t="s">
        <v>37</v>
      </c>
      <c r="AW49" s="157"/>
      <c r="AX49" s="108"/>
    </row>
    <row r="50" spans="2:50" ht="96" customHeight="1" thickBot="1" x14ac:dyDescent="0.35">
      <c r="B50" s="211"/>
      <c r="C50" s="213"/>
      <c r="D50" s="213"/>
      <c r="E50" s="190"/>
      <c r="F50" s="215"/>
      <c r="G50" s="215"/>
      <c r="H50" s="215"/>
      <c r="I50" s="190"/>
      <c r="J50" s="217"/>
      <c r="K50" s="185"/>
      <c r="L50" s="188"/>
      <c r="M50" s="190"/>
      <c r="N50" s="190"/>
      <c r="O50" s="193"/>
      <c r="P50" s="201"/>
      <c r="Q50" s="203"/>
      <c r="R50" s="89">
        <v>5</v>
      </c>
      <c r="S50" s="73"/>
      <c r="T50" s="44" t="str">
        <f t="shared" si="33"/>
        <v/>
      </c>
      <c r="U50" s="45"/>
      <c r="V50" s="46"/>
      <c r="W50" s="45"/>
      <c r="X50" s="47"/>
      <c r="Y50" s="45"/>
      <c r="Z50" s="47"/>
      <c r="AA50" s="45"/>
      <c r="AB50" s="47"/>
      <c r="AC50" s="45"/>
      <c r="AD50" s="48"/>
      <c r="AE50" s="45" t="s">
        <v>37</v>
      </c>
      <c r="AF50" s="45"/>
      <c r="AG50" s="49"/>
      <c r="AH50" s="45" t="s">
        <v>37</v>
      </c>
      <c r="AI50" s="45"/>
      <c r="AJ50" s="50"/>
      <c r="AK50" s="45"/>
      <c r="AL50" s="50"/>
      <c r="AM50" s="45"/>
      <c r="AN50" s="74"/>
      <c r="AO50" s="95" t="str">
        <f t="shared" si="28"/>
        <v/>
      </c>
      <c r="AP50" s="52" t="str">
        <f t="shared" si="34"/>
        <v/>
      </c>
      <c r="AQ50" s="53" t="str">
        <f t="shared" si="29"/>
        <v/>
      </c>
      <c r="AR50" s="54" t="str">
        <f t="shared" si="32"/>
        <v/>
      </c>
      <c r="AS50" s="53" t="str">
        <f t="shared" si="30"/>
        <v/>
      </c>
      <c r="AT50" s="51" t="str">
        <f t="shared" si="35"/>
        <v/>
      </c>
      <c r="AU50" s="55" t="str">
        <f t="shared" si="31"/>
        <v/>
      </c>
      <c r="AV50" s="96" t="s">
        <v>37</v>
      </c>
      <c r="AW50" s="158"/>
      <c r="AX50" s="109"/>
    </row>
    <row r="51" spans="2:50" ht="96" customHeight="1" thickTop="1" x14ac:dyDescent="0.3">
      <c r="B51" s="168"/>
      <c r="C51" s="171" t="s">
        <v>37</v>
      </c>
      <c r="D51" s="171" t="s">
        <v>36</v>
      </c>
      <c r="E51" s="174" t="s">
        <v>37</v>
      </c>
      <c r="F51" s="177"/>
      <c r="G51" s="177"/>
      <c r="H51" s="177"/>
      <c r="I51" s="174" t="s">
        <v>37</v>
      </c>
      <c r="J51" s="180"/>
      <c r="K51" s="204" t="str">
        <f t="shared" ref="K51" si="36">IF(J51&lt;=0,"",IF(J51&lt;=2,"Muy Baja",IF(J51&lt;=24,"Baja",IF(J51&lt;=500,"Media",IF(J51&lt;=5000,"Alta","Muy Alta")))))</f>
        <v/>
      </c>
      <c r="L51" s="206" t="str">
        <f t="shared" ref="L51" si="37">IF(K51="","",IF(K51="Muy Baja",0.2,IF(K51="Baja",0.4,IF(K51="Media",0.6,IF(K51="Alta",0.8,IF(K51="Muy Alta",1,))))))</f>
        <v/>
      </c>
      <c r="M51" s="174" t="s">
        <v>37</v>
      </c>
      <c r="N51" s="174" t="str">
        <f t="shared" ref="N51" si="38">IF(NOT(ISERROR(MATCH(M51,N26:N28,0))),O26&amp;"Por favor no seleccionar los criterios de impacto(Afectación Económica o presupuestal y Pérdida Reputacional)",M51)</f>
        <v>(Seleccione)</v>
      </c>
      <c r="O51" s="208" t="str">
        <f t="shared" ref="O51" si="39">IF(OR(M51=$M$2,M51=$M$7),"Leve",IF(OR(M51=$M$3,M51=$M$8),"Menor",IF(OR(M51=$M$4,M51=$M$9),"Moderado",IF(OR(M51=$M$5,M51=$M$10),"Mayor",IF(OR(M51=$M$6,M51=$M$11),"Catastrófico","")))))</f>
        <v/>
      </c>
      <c r="P51" s="194" t="str">
        <f t="shared" ref="P51" si="40">IF(O51="","",IF(O51="Leve",0.2,IF(O51="Menor",0.4,IF(O51="Moderado",0.6,IF(O51="Mayor",0.8,IF(O51="Catastrófico",1,))))))</f>
        <v/>
      </c>
      <c r="Q51" s="197" t="str">
        <f t="shared" ref="Q51" si="41">IF(OR(AND(K51="Muy Baja",O51="Leve"),AND(K51="Muy Baja",O51="Menor"),AND(K51="Baja",O51="Leve")),"Bajo",IF(OR(AND(K51="Muy baja",O51="Moderado"),AND(K51="Baja",O51="Menor"),AND(K51="Baja",O51="Moderado"),AND(K51="Media",O51="Leve"),AND(K51="Media",O51="Menor"),AND(K51="Media",O51="Moderado"),AND(K51="Alta",O51="Leve"),AND(K51="Alta",O51="Menor")),"Moderado",IF(OR(AND(K51="Muy Baja",O51="Mayor"),AND(K51="Baja",O51="Mayor"),AND(K51="Media",O51="Mayor"),AND(K51="Alta",O51="Moderado"),AND(K51="Alta",O51="Mayor"),AND(K51="Muy Alta",O51="Leve"),AND(K51="Muy Alta",O51="Menor"),AND(K51="Muy Alta",O51="Moderado"),AND(K51="Muy Alta",O51="Mayor")),"Alto",IF(OR(AND(K51="Muy Baja",O51="Catastrófico"),AND(K51="Baja",O51="Catastrófico"),AND(K51="Media",O51="Catastrófico"),AND(K51="Alta",O51="Catastrófico"),AND(K51="Muy Alta",O51="Catastrófico")),"Extremo",""))))</f>
        <v/>
      </c>
      <c r="R51" s="90">
        <v>1</v>
      </c>
      <c r="S51" s="75"/>
      <c r="T51" s="56" t="str">
        <f t="shared" si="33"/>
        <v/>
      </c>
      <c r="U51" s="57"/>
      <c r="V51" s="58"/>
      <c r="W51" s="57"/>
      <c r="X51" s="59"/>
      <c r="Y51" s="57"/>
      <c r="Z51" s="59"/>
      <c r="AA51" s="57"/>
      <c r="AB51" s="59"/>
      <c r="AC51" s="57"/>
      <c r="AD51" s="60"/>
      <c r="AE51" s="57" t="s">
        <v>37</v>
      </c>
      <c r="AF51" s="57"/>
      <c r="AG51" s="61"/>
      <c r="AH51" s="57" t="s">
        <v>37</v>
      </c>
      <c r="AI51" s="57"/>
      <c r="AJ51" s="62"/>
      <c r="AK51" s="57"/>
      <c r="AL51" s="62"/>
      <c r="AM51" s="57"/>
      <c r="AN51" s="76"/>
      <c r="AO51" s="97" t="str">
        <f t="shared" si="28"/>
        <v/>
      </c>
      <c r="AP51" s="64" t="str">
        <f t="shared" si="34"/>
        <v/>
      </c>
      <c r="AQ51" s="65" t="str">
        <f t="shared" si="29"/>
        <v/>
      </c>
      <c r="AR51" s="66" t="str">
        <f t="shared" si="32"/>
        <v/>
      </c>
      <c r="AS51" s="65" t="str">
        <f t="shared" si="30"/>
        <v/>
      </c>
      <c r="AT51" s="63" t="str">
        <f t="shared" si="35"/>
        <v/>
      </c>
      <c r="AU51" s="67" t="str">
        <f t="shared" si="31"/>
        <v/>
      </c>
      <c r="AV51" s="98" t="s">
        <v>37</v>
      </c>
      <c r="AW51" s="159"/>
      <c r="AX51" s="110"/>
    </row>
    <row r="52" spans="2:50" ht="96" customHeight="1" x14ac:dyDescent="0.3">
      <c r="B52" s="169"/>
      <c r="C52" s="172"/>
      <c r="D52" s="172"/>
      <c r="E52" s="175"/>
      <c r="F52" s="178"/>
      <c r="G52" s="178"/>
      <c r="H52" s="178"/>
      <c r="I52" s="175"/>
      <c r="J52" s="181"/>
      <c r="K52" s="184"/>
      <c r="L52" s="187"/>
      <c r="M52" s="175"/>
      <c r="N52" s="175"/>
      <c r="O52" s="192"/>
      <c r="P52" s="195"/>
      <c r="Q52" s="198"/>
      <c r="R52" s="88">
        <v>2</v>
      </c>
      <c r="S52" s="71"/>
      <c r="T52" s="21" t="str">
        <f t="shared" si="33"/>
        <v/>
      </c>
      <c r="U52" s="25"/>
      <c r="V52" s="24"/>
      <c r="W52" s="25"/>
      <c r="X52" s="12"/>
      <c r="Y52" s="25"/>
      <c r="Z52" s="12"/>
      <c r="AA52" s="25"/>
      <c r="AB52" s="12"/>
      <c r="AC52" s="25"/>
      <c r="AD52" s="11"/>
      <c r="AE52" s="25" t="s">
        <v>37</v>
      </c>
      <c r="AF52" s="25"/>
      <c r="AG52" s="13"/>
      <c r="AH52" s="25" t="s">
        <v>37</v>
      </c>
      <c r="AI52" s="25"/>
      <c r="AJ52" s="14"/>
      <c r="AK52" s="25"/>
      <c r="AL52" s="14"/>
      <c r="AM52" s="25"/>
      <c r="AN52" s="72"/>
      <c r="AO52" s="93" t="str">
        <f t="shared" si="28"/>
        <v/>
      </c>
      <c r="AP52" s="22" t="str">
        <f t="shared" si="34"/>
        <v/>
      </c>
      <c r="AQ52" s="19" t="str">
        <f t="shared" si="29"/>
        <v/>
      </c>
      <c r="AR52" s="23" t="str">
        <f t="shared" si="32"/>
        <v/>
      </c>
      <c r="AS52" s="19" t="str">
        <f t="shared" si="30"/>
        <v/>
      </c>
      <c r="AT52" s="18" t="str">
        <f t="shared" si="35"/>
        <v/>
      </c>
      <c r="AU52" s="20" t="str">
        <f t="shared" si="31"/>
        <v/>
      </c>
      <c r="AV52" s="94" t="s">
        <v>37</v>
      </c>
      <c r="AW52" s="157"/>
      <c r="AX52" s="108"/>
    </row>
    <row r="53" spans="2:50" ht="96" customHeight="1" x14ac:dyDescent="0.3">
      <c r="B53" s="169"/>
      <c r="C53" s="172"/>
      <c r="D53" s="172"/>
      <c r="E53" s="175"/>
      <c r="F53" s="178"/>
      <c r="G53" s="178"/>
      <c r="H53" s="178"/>
      <c r="I53" s="175"/>
      <c r="J53" s="181"/>
      <c r="K53" s="184"/>
      <c r="L53" s="187"/>
      <c r="M53" s="175"/>
      <c r="N53" s="175"/>
      <c r="O53" s="192"/>
      <c r="P53" s="195"/>
      <c r="Q53" s="198"/>
      <c r="R53" s="88">
        <v>3</v>
      </c>
      <c r="S53" s="71"/>
      <c r="T53" s="21" t="str">
        <f t="shared" si="33"/>
        <v/>
      </c>
      <c r="U53" s="25"/>
      <c r="V53" s="24"/>
      <c r="W53" s="25"/>
      <c r="X53" s="12"/>
      <c r="Y53" s="25"/>
      <c r="Z53" s="12"/>
      <c r="AA53" s="25"/>
      <c r="AB53" s="12"/>
      <c r="AC53" s="25"/>
      <c r="AD53" s="11"/>
      <c r="AE53" s="25" t="s">
        <v>37</v>
      </c>
      <c r="AF53" s="25"/>
      <c r="AG53" s="13"/>
      <c r="AH53" s="25" t="s">
        <v>37</v>
      </c>
      <c r="AI53" s="25"/>
      <c r="AJ53" s="14"/>
      <c r="AK53" s="25"/>
      <c r="AL53" s="14"/>
      <c r="AM53" s="25"/>
      <c r="AN53" s="72"/>
      <c r="AO53" s="93" t="str">
        <f t="shared" si="28"/>
        <v/>
      </c>
      <c r="AP53" s="22" t="str">
        <f t="shared" si="34"/>
        <v/>
      </c>
      <c r="AQ53" s="19" t="str">
        <f t="shared" si="29"/>
        <v/>
      </c>
      <c r="AR53" s="23" t="str">
        <f t="shared" si="32"/>
        <v/>
      </c>
      <c r="AS53" s="19" t="str">
        <f t="shared" si="30"/>
        <v/>
      </c>
      <c r="AT53" s="18" t="str">
        <f t="shared" si="35"/>
        <v/>
      </c>
      <c r="AU53" s="20" t="str">
        <f t="shared" si="31"/>
        <v/>
      </c>
      <c r="AV53" s="94" t="s">
        <v>37</v>
      </c>
      <c r="AW53" s="157"/>
      <c r="AX53" s="108"/>
    </row>
    <row r="54" spans="2:50" ht="96" customHeight="1" x14ac:dyDescent="0.3">
      <c r="B54" s="169"/>
      <c r="C54" s="172"/>
      <c r="D54" s="172"/>
      <c r="E54" s="175"/>
      <c r="F54" s="178"/>
      <c r="G54" s="178"/>
      <c r="H54" s="178"/>
      <c r="I54" s="175"/>
      <c r="J54" s="181"/>
      <c r="K54" s="184"/>
      <c r="L54" s="187"/>
      <c r="M54" s="175"/>
      <c r="N54" s="175"/>
      <c r="O54" s="192"/>
      <c r="P54" s="195"/>
      <c r="Q54" s="198"/>
      <c r="R54" s="88">
        <v>4</v>
      </c>
      <c r="S54" s="71"/>
      <c r="T54" s="21" t="str">
        <f t="shared" si="33"/>
        <v/>
      </c>
      <c r="U54" s="25"/>
      <c r="V54" s="24"/>
      <c r="W54" s="25"/>
      <c r="X54" s="12"/>
      <c r="Y54" s="25"/>
      <c r="Z54" s="12"/>
      <c r="AA54" s="25"/>
      <c r="AB54" s="12"/>
      <c r="AC54" s="25"/>
      <c r="AD54" s="11"/>
      <c r="AE54" s="25" t="s">
        <v>37</v>
      </c>
      <c r="AF54" s="25"/>
      <c r="AG54" s="13"/>
      <c r="AH54" s="25" t="s">
        <v>37</v>
      </c>
      <c r="AI54" s="25"/>
      <c r="AJ54" s="14"/>
      <c r="AK54" s="25"/>
      <c r="AL54" s="14"/>
      <c r="AM54" s="25"/>
      <c r="AN54" s="72"/>
      <c r="AO54" s="93" t="str">
        <f t="shared" si="28"/>
        <v/>
      </c>
      <c r="AP54" s="22" t="str">
        <f t="shared" si="34"/>
        <v/>
      </c>
      <c r="AQ54" s="19" t="str">
        <f t="shared" si="29"/>
        <v/>
      </c>
      <c r="AR54" s="23" t="str">
        <f t="shared" si="32"/>
        <v/>
      </c>
      <c r="AS54" s="19" t="str">
        <f t="shared" si="30"/>
        <v/>
      </c>
      <c r="AT54" s="18" t="str">
        <f t="shared" si="35"/>
        <v/>
      </c>
      <c r="AU54" s="20" t="str">
        <f t="shared" si="31"/>
        <v/>
      </c>
      <c r="AV54" s="94" t="s">
        <v>37</v>
      </c>
      <c r="AW54" s="157"/>
      <c r="AX54" s="108"/>
    </row>
    <row r="55" spans="2:50" ht="96" customHeight="1" thickBot="1" x14ac:dyDescent="0.35">
      <c r="B55" s="170"/>
      <c r="C55" s="173"/>
      <c r="D55" s="173"/>
      <c r="E55" s="176"/>
      <c r="F55" s="179"/>
      <c r="G55" s="179"/>
      <c r="H55" s="179"/>
      <c r="I55" s="176"/>
      <c r="J55" s="182"/>
      <c r="K55" s="205"/>
      <c r="L55" s="207"/>
      <c r="M55" s="176"/>
      <c r="N55" s="176"/>
      <c r="O55" s="209"/>
      <c r="P55" s="196"/>
      <c r="Q55" s="199"/>
      <c r="R55" s="89">
        <v>5</v>
      </c>
      <c r="S55" s="78"/>
      <c r="T55" s="79" t="str">
        <f t="shared" si="33"/>
        <v/>
      </c>
      <c r="U55" s="80"/>
      <c r="V55" s="81"/>
      <c r="W55" s="80"/>
      <c r="X55" s="82"/>
      <c r="Y55" s="80"/>
      <c r="Z55" s="82"/>
      <c r="AA55" s="80"/>
      <c r="AB55" s="82"/>
      <c r="AC55" s="80"/>
      <c r="AD55" s="83"/>
      <c r="AE55" s="80" t="s">
        <v>37</v>
      </c>
      <c r="AF55" s="80"/>
      <c r="AG55" s="84"/>
      <c r="AH55" s="80" t="s">
        <v>37</v>
      </c>
      <c r="AI55" s="80"/>
      <c r="AJ55" s="85"/>
      <c r="AK55" s="80"/>
      <c r="AL55" s="85"/>
      <c r="AM55" s="80"/>
      <c r="AN55" s="86"/>
      <c r="AO55" s="99" t="str">
        <f t="shared" si="28"/>
        <v/>
      </c>
      <c r="AP55" s="100" t="str">
        <f t="shared" si="34"/>
        <v/>
      </c>
      <c r="AQ55" s="101" t="str">
        <f t="shared" si="29"/>
        <v/>
      </c>
      <c r="AR55" s="102" t="str">
        <f t="shared" si="32"/>
        <v/>
      </c>
      <c r="AS55" s="101" t="str">
        <f t="shared" si="30"/>
        <v/>
      </c>
      <c r="AT55" s="103" t="str">
        <f t="shared" si="35"/>
        <v/>
      </c>
      <c r="AU55" s="104" t="str">
        <f t="shared" si="31"/>
        <v/>
      </c>
      <c r="AV55" s="105" t="s">
        <v>37</v>
      </c>
      <c r="AW55" s="160"/>
      <c r="AX55" s="112"/>
    </row>
  </sheetData>
  <protectedRanges>
    <protectedRange sqref="AD26:AD55" name="Prueba de recorrido_1_2"/>
    <protectedRange sqref="E26 E31 E36 E41 E46 E51" name="Prueba de recorrido_1_2_1"/>
  </protectedRanges>
  <mergeCells count="167">
    <mergeCell ref="AW22:AW25"/>
    <mergeCell ref="G19:X19"/>
    <mergeCell ref="G20:X20"/>
    <mergeCell ref="AB18:AK18"/>
    <mergeCell ref="AB19:AK19"/>
    <mergeCell ref="AB20:AK20"/>
    <mergeCell ref="AO18:AX18"/>
    <mergeCell ref="AO19:AX19"/>
    <mergeCell ref="AO20:AX20"/>
    <mergeCell ref="AX22:AX25"/>
    <mergeCell ref="AR23:AR25"/>
    <mergeCell ref="AS23:AS25"/>
    <mergeCell ref="B21:P21"/>
    <mergeCell ref="B22:J22"/>
    <mergeCell ref="K22:Q22"/>
    <mergeCell ref="B20:F20"/>
    <mergeCell ref="M23:M25"/>
    <mergeCell ref="N23:N25"/>
    <mergeCell ref="AV23:AV25"/>
    <mergeCell ref="AO22:AV22"/>
    <mergeCell ref="S22:AN22"/>
    <mergeCell ref="R22:R25"/>
    <mergeCell ref="AL20:AN20"/>
    <mergeCell ref="Y20:AA20"/>
    <mergeCell ref="B19:F19"/>
    <mergeCell ref="AL19:AN19"/>
    <mergeCell ref="Y19:AA19"/>
    <mergeCell ref="W24:X24"/>
    <mergeCell ref="Y24:Z24"/>
    <mergeCell ref="AA24:AB24"/>
    <mergeCell ref="AC24:AE24"/>
    <mergeCell ref="AF24:AH24"/>
    <mergeCell ref="AI24:AJ24"/>
    <mergeCell ref="B23:B25"/>
    <mergeCell ref="C23:C25"/>
    <mergeCell ref="D23:D25"/>
    <mergeCell ref="E23:E25"/>
    <mergeCell ref="F23:F25"/>
    <mergeCell ref="G23:G25"/>
    <mergeCell ref="H23:H25"/>
    <mergeCell ref="I23:I25"/>
    <mergeCell ref="J23:J25"/>
    <mergeCell ref="K23:K25"/>
    <mergeCell ref="L23:L25"/>
    <mergeCell ref="O23:O25"/>
    <mergeCell ref="P23:P25"/>
    <mergeCell ref="Q23:Q25"/>
    <mergeCell ref="S23:S25"/>
    <mergeCell ref="B13:E15"/>
    <mergeCell ref="F13:AX13"/>
    <mergeCell ref="F15:AX15"/>
    <mergeCell ref="F14:Z14"/>
    <mergeCell ref="AA14:AX14"/>
    <mergeCell ref="B16:T16"/>
    <mergeCell ref="B17:P17"/>
    <mergeCell ref="B18:F18"/>
    <mergeCell ref="AL18:AN18"/>
    <mergeCell ref="Y18:AA18"/>
    <mergeCell ref="G18:X18"/>
    <mergeCell ref="AT23:AT25"/>
    <mergeCell ref="AU23:AU25"/>
    <mergeCell ref="AO23:AO25"/>
    <mergeCell ref="AP23:AP25"/>
    <mergeCell ref="AQ23:AQ25"/>
    <mergeCell ref="T23:T25"/>
    <mergeCell ref="AK24:AL24"/>
    <mergeCell ref="AM24:AN24"/>
    <mergeCell ref="U23:U25"/>
    <mergeCell ref="V23:V25"/>
    <mergeCell ref="W23:AH23"/>
    <mergeCell ref="AI23:AN23"/>
    <mergeCell ref="B26:B30"/>
    <mergeCell ref="C26:C30"/>
    <mergeCell ref="D26:D30"/>
    <mergeCell ref="E26:E30"/>
    <mergeCell ref="F26:F30"/>
    <mergeCell ref="B31:B35"/>
    <mergeCell ref="C31:C35"/>
    <mergeCell ref="D31:D35"/>
    <mergeCell ref="E31:E35"/>
    <mergeCell ref="F31:F35"/>
    <mergeCell ref="M26:M30"/>
    <mergeCell ref="N26:N30"/>
    <mergeCell ref="O26:O30"/>
    <mergeCell ref="P26:P30"/>
    <mergeCell ref="Q26:Q30"/>
    <mergeCell ref="L31:L35"/>
    <mergeCell ref="M31:M35"/>
    <mergeCell ref="N31:N35"/>
    <mergeCell ref="O31:O35"/>
    <mergeCell ref="P31:P35"/>
    <mergeCell ref="Q31:Q35"/>
    <mergeCell ref="C36:C40"/>
    <mergeCell ref="D36:D40"/>
    <mergeCell ref="E36:E40"/>
    <mergeCell ref="F36:F40"/>
    <mergeCell ref="G36:G40"/>
    <mergeCell ref="H36:H40"/>
    <mergeCell ref="I36:I40"/>
    <mergeCell ref="J36:J40"/>
    <mergeCell ref="L26:L30"/>
    <mergeCell ref="G26:G30"/>
    <mergeCell ref="H26:H30"/>
    <mergeCell ref="I26:I30"/>
    <mergeCell ref="J26:J30"/>
    <mergeCell ref="K26:K30"/>
    <mergeCell ref="K31:K35"/>
    <mergeCell ref="G31:G35"/>
    <mergeCell ref="H31:H35"/>
    <mergeCell ref="I31:I35"/>
    <mergeCell ref="J31:J35"/>
    <mergeCell ref="P36:P40"/>
    <mergeCell ref="Q36:Q40"/>
    <mergeCell ref="B41:B45"/>
    <mergeCell ref="C41:C45"/>
    <mergeCell ref="D41:D45"/>
    <mergeCell ref="E41:E45"/>
    <mergeCell ref="F41:F45"/>
    <mergeCell ref="G41:G45"/>
    <mergeCell ref="H41:H45"/>
    <mergeCell ref="I41:I45"/>
    <mergeCell ref="J41:J45"/>
    <mergeCell ref="K41:K45"/>
    <mergeCell ref="L41:L45"/>
    <mergeCell ref="M41:M45"/>
    <mergeCell ref="N41:N45"/>
    <mergeCell ref="O41:O45"/>
    <mergeCell ref="P41:P45"/>
    <mergeCell ref="Q41:Q45"/>
    <mergeCell ref="K36:K40"/>
    <mergeCell ref="L36:L40"/>
    <mergeCell ref="M36:M40"/>
    <mergeCell ref="N36:N40"/>
    <mergeCell ref="O36:O40"/>
    <mergeCell ref="B36:B40"/>
    <mergeCell ref="B46:B50"/>
    <mergeCell ref="C46:C50"/>
    <mergeCell ref="D46:D50"/>
    <mergeCell ref="E46:E50"/>
    <mergeCell ref="F46:F50"/>
    <mergeCell ref="G46:G50"/>
    <mergeCell ref="H46:H50"/>
    <mergeCell ref="I46:I50"/>
    <mergeCell ref="J46:J50"/>
    <mergeCell ref="K46:K50"/>
    <mergeCell ref="L46:L50"/>
    <mergeCell ref="M46:M50"/>
    <mergeCell ref="N46:N50"/>
    <mergeCell ref="O46:O50"/>
    <mergeCell ref="P51:P55"/>
    <mergeCell ref="Q51:Q55"/>
    <mergeCell ref="P46:P50"/>
    <mergeCell ref="Q46:Q50"/>
    <mergeCell ref="K51:K55"/>
    <mergeCell ref="L51:L55"/>
    <mergeCell ref="M51:M55"/>
    <mergeCell ref="N51:N55"/>
    <mergeCell ref="O51:O55"/>
    <mergeCell ref="B51:B55"/>
    <mergeCell ref="C51:C55"/>
    <mergeCell ref="D51:D55"/>
    <mergeCell ref="E51:E55"/>
    <mergeCell ref="F51:F55"/>
    <mergeCell ref="G51:G55"/>
    <mergeCell ref="H51:H55"/>
    <mergeCell ref="I51:I55"/>
    <mergeCell ref="J51:J55"/>
  </mergeCells>
  <conditionalFormatting sqref="K26 K31">
    <cfRule type="cellIs" dxfId="54" priority="112" operator="equal">
      <formula>"Muy Alta"</formula>
    </cfRule>
    <cfRule type="cellIs" dxfId="53" priority="113" operator="equal">
      <formula>"Alta"</formula>
    </cfRule>
    <cfRule type="cellIs" dxfId="52" priority="114" operator="equal">
      <formula>"Media"</formula>
    </cfRule>
    <cfRule type="cellIs" dxfId="51" priority="115" operator="equal">
      <formula>"Baja"</formula>
    </cfRule>
    <cfRule type="cellIs" dxfId="50" priority="116" operator="equal">
      <formula>"Muy Baja"</formula>
    </cfRule>
  </conditionalFormatting>
  <conditionalFormatting sqref="K36 K41">
    <cfRule type="cellIs" dxfId="49" priority="40" operator="equal">
      <formula>"Muy Alta"</formula>
    </cfRule>
    <cfRule type="cellIs" dxfId="48" priority="41" operator="equal">
      <formula>"Alta"</formula>
    </cfRule>
    <cfRule type="cellIs" dxfId="47" priority="42" operator="equal">
      <formula>"Media"</formula>
    </cfRule>
    <cfRule type="cellIs" dxfId="46" priority="43" operator="equal">
      <formula>"Baja"</formula>
    </cfRule>
    <cfRule type="cellIs" dxfId="45" priority="44" operator="equal">
      <formula>"Muy Baja"</formula>
    </cfRule>
  </conditionalFormatting>
  <conditionalFormatting sqref="O26 O31">
    <cfRule type="cellIs" dxfId="44" priority="107" operator="equal">
      <formula>"Catastrófico"</formula>
    </cfRule>
    <cfRule type="cellIs" dxfId="43" priority="108" operator="equal">
      <formula>"Mayor"</formula>
    </cfRule>
    <cfRule type="cellIs" dxfId="42" priority="109" operator="equal">
      <formula>"Moderado"</formula>
    </cfRule>
    <cfRule type="cellIs" dxfId="41" priority="110" operator="equal">
      <formula>"Menor"</formula>
    </cfRule>
    <cfRule type="cellIs" dxfId="40" priority="111" operator="equal">
      <formula>"Leve"</formula>
    </cfRule>
  </conditionalFormatting>
  <conditionalFormatting sqref="O36 O41">
    <cfRule type="cellIs" dxfId="39" priority="35" operator="equal">
      <formula>"Catastrófico"</formula>
    </cfRule>
    <cfRule type="cellIs" dxfId="38" priority="36" operator="equal">
      <formula>"Mayor"</formula>
    </cfRule>
    <cfRule type="cellIs" dxfId="37" priority="37" operator="equal">
      <formula>"Moderado"</formula>
    </cfRule>
    <cfRule type="cellIs" dxfId="36" priority="38" operator="equal">
      <formula>"Menor"</formula>
    </cfRule>
    <cfRule type="cellIs" dxfId="35" priority="39" operator="equal">
      <formula>"Leve"</formula>
    </cfRule>
  </conditionalFormatting>
  <conditionalFormatting sqref="Q26 Q31">
    <cfRule type="cellIs" dxfId="34" priority="102" operator="equal">
      <formula>"Catastrófico"</formula>
    </cfRule>
    <cfRule type="cellIs" dxfId="33" priority="103" operator="equal">
      <formula>"Mayor"</formula>
    </cfRule>
    <cfRule type="cellIs" dxfId="32" priority="104" operator="equal">
      <formula>"Moderado"</formula>
    </cfRule>
    <cfRule type="cellIs" dxfId="31" priority="105" operator="equal">
      <formula>"Menor"</formula>
    </cfRule>
    <cfRule type="cellIs" dxfId="30" priority="106" operator="equal">
      <formula>"Leve"</formula>
    </cfRule>
  </conditionalFormatting>
  <conditionalFormatting sqref="Q36 Q41">
    <cfRule type="cellIs" dxfId="29" priority="30" operator="equal">
      <formula>"Catastrófico"</formula>
    </cfRule>
    <cfRule type="cellIs" dxfId="28" priority="31" operator="equal">
      <formula>"Mayor"</formula>
    </cfRule>
    <cfRule type="cellIs" dxfId="27" priority="32" operator="equal">
      <formula>"Moderado"</formula>
    </cfRule>
    <cfRule type="cellIs" dxfId="26" priority="33" operator="equal">
      <formula>"Menor"</formula>
    </cfRule>
    <cfRule type="cellIs" dxfId="25" priority="34" operator="equal">
      <formula>"Leve"</formula>
    </cfRule>
  </conditionalFormatting>
  <conditionalFormatting sqref="Q46 Q51">
    <cfRule type="cellIs" dxfId="24" priority="5" operator="equal">
      <formula>"Catastrófico"</formula>
    </cfRule>
    <cfRule type="cellIs" dxfId="23" priority="6" operator="equal">
      <formula>"Mayor"</formula>
    </cfRule>
    <cfRule type="cellIs" dxfId="22" priority="7" operator="equal">
      <formula>"Moderado"</formula>
    </cfRule>
    <cfRule type="cellIs" dxfId="21" priority="8" operator="equal">
      <formula>"Menor"</formula>
    </cfRule>
    <cfRule type="cellIs" dxfId="20" priority="9" operator="equal">
      <formula>"Leve"</formula>
    </cfRule>
  </conditionalFormatting>
  <conditionalFormatting sqref="AG26:AG55">
    <cfRule type="containsText" dxfId="19" priority="20" operator="containsText" text="Debil">
      <formula>NOT(ISERROR(SEARCH("Debil",AG26)))</formula>
    </cfRule>
    <cfRule type="containsText" dxfId="18" priority="21" operator="containsText" text="Moderado">
      <formula>NOT(ISERROR(SEARCH("Moderado",AG26)))</formula>
    </cfRule>
    <cfRule type="containsText" dxfId="17" priority="22" operator="containsText" text="Fuerte">
      <formula>NOT(ISERROR(SEARCH("Fuerte",AG26)))</formula>
    </cfRule>
    <cfRule type="containsText" dxfId="16" priority="23" operator="containsText" text="Inadecuado">
      <formula>NOT(ISERROR(SEARCH("Inadecuado",AG26)))</formula>
    </cfRule>
    <cfRule type="containsText" dxfId="15" priority="24" operator="containsText" text="Parcialmente Adecuado">
      <formula>NOT(ISERROR(SEARCH("Parcialmente Adecuado",AG26)))</formula>
    </cfRule>
    <cfRule type="containsText" dxfId="14" priority="25" operator="containsText" text="Adecuado">
      <formula>NOT(ISERROR(SEARCH("Adecuado",AG26)))</formula>
    </cfRule>
  </conditionalFormatting>
  <conditionalFormatting sqref="AQ26:AQ55 K46 K51">
    <cfRule type="cellIs" dxfId="13" priority="15" operator="equal">
      <formula>"Muy Alta"</formula>
    </cfRule>
    <cfRule type="cellIs" dxfId="12" priority="16" operator="equal">
      <formula>"Alta"</formula>
    </cfRule>
    <cfRule type="cellIs" dxfId="11" priority="17" operator="equal">
      <formula>"Media"</formula>
    </cfRule>
    <cfRule type="cellIs" dxfId="10" priority="18" operator="equal">
      <formula>"Baja"</formula>
    </cfRule>
    <cfRule type="cellIs" dxfId="9" priority="19" operator="equal">
      <formula>"Muy Baja"</formula>
    </cfRule>
  </conditionalFormatting>
  <conditionalFormatting sqref="AS26:AS55 O46 O51">
    <cfRule type="cellIs" dxfId="8" priority="10" operator="equal">
      <formula>"Catastrófico"</formula>
    </cfRule>
    <cfRule type="cellIs" dxfId="7" priority="11" operator="equal">
      <formula>"Mayor"</formula>
    </cfRule>
    <cfRule type="cellIs" dxfId="6" priority="12" operator="equal">
      <formula>"Moderado"</formula>
    </cfRule>
    <cfRule type="cellIs" dxfId="5" priority="13" operator="equal">
      <formula>"Menor"</formula>
    </cfRule>
    <cfRule type="cellIs" dxfId="4" priority="14" operator="equal">
      <formula>"Leve"</formula>
    </cfRule>
  </conditionalFormatting>
  <conditionalFormatting sqref="AU26:AU55">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5">
    <dataValidation type="list" allowBlank="1" showInputMessage="1" showErrorMessage="1" sqref="D26 D31 D36 D41 D46 D51">
      <formula1>"[Seleccione],Si,No"</formula1>
    </dataValidation>
    <dataValidation type="list" allowBlank="1" showInputMessage="1" showErrorMessage="1" sqref="M26 M31 M36 M41 M46 M51">
      <formula1>$M$1:$M$11</formula1>
    </dataValidation>
    <dataValidation allowBlank="1" showInputMessage="1" showErrorMessage="1" error="El valor máximo debe ser 100, revisar un control no puede ser automático y manual al mismo tiempo, elija una de las dos opciones." prompt=" Celdas Formuladas" sqref="AG26:AG55"/>
    <dataValidation type="list" allowBlank="1" showInputMessage="1" showErrorMessage="1" sqref="W26:W55">
      <formula1>"[Seleccione], Asignado, No asignado"</formula1>
    </dataValidation>
    <dataValidation type="list" allowBlank="1" showInputMessage="1" showErrorMessage="1" sqref="AM26:AM55">
      <formula1>"(Seleccione), Con registro, Sin registro"</formula1>
    </dataValidation>
    <dataValidation type="list" allowBlank="1" showInputMessage="1" showErrorMessage="1" sqref="AK26:AK55">
      <formula1>"(Seleccione), Continua, Aleatoria"</formula1>
    </dataValidation>
    <dataValidation type="list" allowBlank="1" showInputMessage="1" showErrorMessage="1" sqref="AI26:AI55">
      <formula1>"(Seleccione), Documentado, Sin documentar"</formula1>
    </dataValidation>
    <dataValidation type="list" allowBlank="1" showInputMessage="1" showErrorMessage="1" sqref="U26:U55">
      <formula1>"(Seleccione), Línea Estratégica, Primera Línea, Segunda Línea, Tercera Línea"</formula1>
    </dataValidation>
    <dataValidation type="list" allowBlank="1" showInputMessage="1" showErrorMessage="1" sqref="AC26:AC55 AA26:AA55 Y26:Y55 AF26:AF55">
      <formula1>"(Seleccione), Si, No, Parcialmente"</formula1>
    </dataValidation>
    <dataValidation type="list" allowBlank="1" showInputMessage="1" showErrorMessage="1" sqref="AE26:AE55">
      <formula1>"(Seleccione), Preventivo 25%, Detectivo 15%, Correctivo 10%"</formula1>
    </dataValidation>
    <dataValidation type="list" allowBlank="1" showInputMessage="1" showErrorMessage="1" error="El valor máximo debe ser 100, revisar un control no puede ser automático y manual al mismo tiempo, elija una de las dos opciones." prompt=" Celdas Formuladas" sqref="AH26:AH55">
      <formula1>"(Seleccione), Automático 25%, Manual 15%"</formula1>
    </dataValidation>
    <dataValidation type="list" allowBlank="1" showInputMessage="1" showErrorMessage="1" sqref="AV26:AW55">
      <formula1>"(Seleccione),Aceptar,Evitar,Reducir(compartir),Reducir(mitigar)"</formula1>
    </dataValidation>
    <dataValidation type="list" allowBlank="1" showInputMessage="1" showErrorMessage="1" sqref="C26 C31 C36 C41 C46 C51">
      <formula1>"(Seleccione), Gestión, Corrupción, Seguridad Digital"</formula1>
    </dataValidation>
    <dataValidation type="list" allowBlank="1" showInputMessage="1" showErrorMessage="1" sqref="E26 E31 E36 E41 E46 E51">
      <formula1>"(Seleccione), Reputacional, Económico, Reputacional y Económico"</formula1>
    </dataValidation>
    <dataValidation type="list" allowBlank="1" showInputMessage="1" showErrorMessage="1" sqref="I26 I51 I36 I41 I46 I31">
      <formula1>"(Seleccione), Ejecución y administración de procesos, Fraude interno, Fraude externo, Fallas tecnológicas, Relaciones laborales, Usuarios productos y prácticas, Daños a activos fijos / eventos externos"</formula1>
    </dataValidation>
  </dataValidations>
  <printOptions horizontalCentered="1"/>
  <pageMargins left="0.70866141732283472" right="0.70866141732283472" top="0.74803149606299213" bottom="0.74803149606299213" header="0.31496062992125984" footer="0.31496062992125984"/>
  <pageSetup paperSize="60" scale="12" orientation="landscape" r:id="rId1"/>
  <headerFooter>
    <oddFooter>&amp;L&amp;16Avenida Calle 26 No. 69-76 Edificio Elemento, Torre AIRE - Piso 3 - CP 111071 
PBX:(+57) 601-3779555 - Información: Línea 195 
Sede Operativa - Atención al Ciudadano: Calle 22D No. 120-40 
www.umv.gov.co&amp;C&amp;18CEM-FM-027
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19" zoomScale="70" zoomScaleNormal="80" zoomScaleSheetLayoutView="70" zoomScalePageLayoutView="20" workbookViewId="0">
      <selection activeCell="A33" sqref="A33"/>
    </sheetView>
  </sheetViews>
  <sheetFormatPr baseColWidth="10" defaultColWidth="11.44140625" defaultRowHeight="14.25" customHeight="1" zeroHeight="1" x14ac:dyDescent="0.3"/>
  <cols>
    <col min="1" max="1" width="2.88671875" style="113" customWidth="1"/>
    <col min="2" max="2" width="29.5546875" style="114" customWidth="1"/>
    <col min="3" max="3" width="12" style="114" customWidth="1"/>
    <col min="4" max="4" width="57.44140625" style="114" customWidth="1"/>
    <col min="5" max="5" width="34.44140625" style="114" customWidth="1"/>
    <col min="6" max="6" width="44.5546875" style="114" customWidth="1"/>
    <col min="7" max="7" width="37.44140625" style="114" customWidth="1"/>
    <col min="8" max="8" width="43.44140625" style="114" customWidth="1"/>
    <col min="9" max="9" width="41.5546875" style="114" customWidth="1"/>
    <col min="10" max="10" width="4.33203125" style="113" customWidth="1"/>
    <col min="11" max="16356" width="11.44140625" style="113"/>
    <col min="16357" max="16384" width="6" style="113" customWidth="1"/>
  </cols>
  <sheetData>
    <row r="1" spans="1:10" ht="13.8" hidden="1" x14ac:dyDescent="0.3">
      <c r="B1" s="114" t="s">
        <v>70</v>
      </c>
    </row>
    <row r="2" spans="1:10" ht="13.8" hidden="1" x14ac:dyDescent="0.3">
      <c r="B2" s="114" t="s">
        <v>71</v>
      </c>
    </row>
    <row r="3" spans="1:10" ht="13.8" hidden="1" x14ac:dyDescent="0.3">
      <c r="B3" s="114" t="s">
        <v>72</v>
      </c>
    </row>
    <row r="4" spans="1:10" s="115" customFormat="1" ht="13.2" x14ac:dyDescent="0.25">
      <c r="B4" s="116"/>
      <c r="H4" s="117"/>
      <c r="I4" s="117"/>
    </row>
    <row r="5" spans="1:10" s="118" customFormat="1" ht="62.25" customHeight="1" x14ac:dyDescent="0.25">
      <c r="A5" s="115"/>
      <c r="B5" s="352"/>
      <c r="C5" s="352"/>
      <c r="D5" s="353" t="s">
        <v>38</v>
      </c>
      <c r="E5" s="354"/>
      <c r="F5" s="354"/>
      <c r="G5" s="354"/>
      <c r="H5" s="354"/>
      <c r="I5" s="355"/>
      <c r="J5" s="115"/>
    </row>
    <row r="6" spans="1:10" s="118" customFormat="1" ht="24" customHeight="1" x14ac:dyDescent="0.25">
      <c r="A6" s="115"/>
      <c r="B6" s="352"/>
      <c r="C6" s="352"/>
      <c r="D6" s="356" t="s">
        <v>112</v>
      </c>
      <c r="E6" s="357"/>
      <c r="F6" s="356" t="s">
        <v>115</v>
      </c>
      <c r="G6" s="358"/>
      <c r="H6" s="358"/>
      <c r="I6" s="357"/>
      <c r="J6" s="115"/>
    </row>
    <row r="7" spans="1:10" s="118" customFormat="1" ht="24" customHeight="1" x14ac:dyDescent="0.25">
      <c r="A7" s="115"/>
      <c r="B7" s="352"/>
      <c r="C7" s="352"/>
      <c r="D7" s="359" t="s">
        <v>114</v>
      </c>
      <c r="E7" s="360"/>
      <c r="F7" s="360"/>
      <c r="G7" s="360"/>
      <c r="H7" s="360"/>
      <c r="I7" s="361"/>
      <c r="J7" s="115"/>
    </row>
    <row r="8" spans="1:10" s="118" customFormat="1" ht="18.75" customHeight="1" x14ac:dyDescent="0.3">
      <c r="A8" s="115"/>
      <c r="B8" s="351"/>
      <c r="C8" s="351"/>
      <c r="D8" s="351"/>
      <c r="E8" s="351"/>
      <c r="F8" s="351"/>
      <c r="G8" s="351"/>
      <c r="H8" s="351"/>
      <c r="I8" s="351"/>
      <c r="J8" s="115"/>
    </row>
    <row r="9" spans="1:10" s="114" customFormat="1" ht="21" x14ac:dyDescent="0.25">
      <c r="B9" s="333" t="s">
        <v>73</v>
      </c>
      <c r="C9" s="334"/>
      <c r="D9" s="334"/>
      <c r="E9" s="334"/>
      <c r="F9" s="334"/>
      <c r="G9" s="334"/>
      <c r="H9" s="334"/>
      <c r="I9" s="335"/>
      <c r="J9" s="115"/>
    </row>
    <row r="10" spans="1:10" s="114" customFormat="1" ht="29.25" customHeight="1" x14ac:dyDescent="0.3">
      <c r="B10" s="119" t="s">
        <v>74</v>
      </c>
      <c r="C10" s="336">
        <f>+'[2]1. DISEÑO CONTROL'!E11</f>
        <v>0</v>
      </c>
      <c r="D10" s="337"/>
      <c r="E10" s="337"/>
      <c r="F10" s="337"/>
      <c r="G10" s="337"/>
      <c r="H10" s="337"/>
      <c r="I10" s="338"/>
    </row>
    <row r="11" spans="1:10" s="114" customFormat="1" ht="49.5" customHeight="1" x14ac:dyDescent="0.3">
      <c r="B11" s="120" t="s">
        <v>75</v>
      </c>
      <c r="C11" s="336">
        <f>+'[2]1. DISEÑO CONTROL'!E12</f>
        <v>0</v>
      </c>
      <c r="D11" s="337"/>
      <c r="E11" s="337"/>
      <c r="F11" s="337"/>
      <c r="G11" s="337"/>
      <c r="H11" s="337"/>
      <c r="I11" s="338"/>
    </row>
    <row r="12" spans="1:10" s="114" customFormat="1" ht="39.75" customHeight="1" x14ac:dyDescent="0.3">
      <c r="B12" s="339" t="str">
        <f>+'[2]1. DISEÑO CONTROL'!B13:E13</f>
        <v>DEL MAPA DE RIESGOS - VERSIÓN_________</v>
      </c>
      <c r="C12" s="339"/>
      <c r="D12" s="340"/>
      <c r="E12" s="340" t="s">
        <v>76</v>
      </c>
      <c r="F12" s="341"/>
      <c r="G12" s="341"/>
      <c r="H12" s="341"/>
      <c r="I12" s="342"/>
    </row>
    <row r="13" spans="1:10" s="114" customFormat="1" ht="39.75" customHeight="1" x14ac:dyDescent="0.3">
      <c r="B13" s="343" t="s">
        <v>77</v>
      </c>
      <c r="C13" s="344" t="s">
        <v>78</v>
      </c>
      <c r="D13" s="346" t="s">
        <v>79</v>
      </c>
      <c r="E13" s="348" t="s">
        <v>80</v>
      </c>
      <c r="F13" s="348"/>
      <c r="G13" s="349" t="s">
        <v>81</v>
      </c>
      <c r="H13" s="350"/>
      <c r="I13" s="326" t="s">
        <v>82</v>
      </c>
    </row>
    <row r="14" spans="1:10" s="3" customFormat="1" ht="86.25" customHeight="1" x14ac:dyDescent="0.3">
      <c r="B14" s="239"/>
      <c r="C14" s="345"/>
      <c r="D14" s="347"/>
      <c r="E14" s="121" t="s">
        <v>83</v>
      </c>
      <c r="F14" s="121" t="s">
        <v>84</v>
      </c>
      <c r="G14" s="122" t="s">
        <v>85</v>
      </c>
      <c r="H14" s="123" t="s">
        <v>84</v>
      </c>
      <c r="I14" s="327"/>
    </row>
    <row r="15" spans="1:10" ht="102" customHeight="1" x14ac:dyDescent="0.3">
      <c r="B15" s="124">
        <f>+'[2]1. DISEÑO CONTROL'!B15</f>
        <v>0</v>
      </c>
      <c r="C15" s="125">
        <f>+'[2]1. DISEÑO CONTROL'!C15</f>
        <v>0</v>
      </c>
      <c r="D15" s="126">
        <f>+'[2]1. DISEÑO CONTROL'!E15</f>
        <v>0</v>
      </c>
      <c r="E15" s="127"/>
      <c r="F15" s="128"/>
      <c r="G15" s="129"/>
      <c r="H15" s="130"/>
      <c r="I15" s="131"/>
    </row>
    <row r="16" spans="1:10" ht="102" customHeight="1" x14ac:dyDescent="0.3">
      <c r="B16" s="132"/>
      <c r="C16" s="133"/>
      <c r="D16" s="134"/>
      <c r="E16" s="135"/>
      <c r="F16" s="128"/>
      <c r="G16" s="136"/>
      <c r="H16" s="137"/>
      <c r="I16" s="138"/>
    </row>
    <row r="17" spans="2:9" ht="102" customHeight="1" x14ac:dyDescent="0.3">
      <c r="B17" s="132"/>
      <c r="C17" s="133"/>
      <c r="D17" s="134"/>
      <c r="E17" s="135"/>
      <c r="F17" s="128"/>
      <c r="G17" s="136"/>
      <c r="H17" s="137"/>
      <c r="I17" s="138"/>
    </row>
    <row r="18" spans="2:9" ht="102" customHeight="1" x14ac:dyDescent="0.3">
      <c r="B18" s="139"/>
      <c r="C18" s="140"/>
      <c r="D18" s="141"/>
      <c r="E18" s="142"/>
      <c r="F18" s="143"/>
      <c r="G18" s="144"/>
      <c r="H18" s="145"/>
      <c r="I18" s="146"/>
    </row>
    <row r="19" spans="2:9" ht="102" customHeight="1" x14ac:dyDescent="0.3">
      <c r="B19" s="139"/>
      <c r="C19" s="140"/>
      <c r="D19" s="141"/>
      <c r="E19" s="142"/>
      <c r="F19" s="143"/>
      <c r="G19" s="144"/>
      <c r="H19" s="145"/>
      <c r="I19" s="146"/>
    </row>
    <row r="20" spans="2:9" ht="102" customHeight="1" x14ac:dyDescent="0.3">
      <c r="B20" s="139"/>
      <c r="C20" s="140"/>
      <c r="D20" s="141"/>
      <c r="E20" s="147"/>
      <c r="F20" s="148"/>
      <c r="G20" s="149"/>
      <c r="H20" s="150"/>
      <c r="I20" s="151"/>
    </row>
    <row r="21" spans="2:9" s="114" customFormat="1" ht="99" customHeight="1" x14ac:dyDescent="0.3">
      <c r="B21" s="152" t="s">
        <v>86</v>
      </c>
      <c r="C21" s="328"/>
      <c r="D21" s="329"/>
      <c r="E21" s="329"/>
      <c r="F21" s="329"/>
      <c r="G21" s="329"/>
      <c r="H21" s="329"/>
      <c r="I21" s="330"/>
    </row>
    <row r="22" spans="2:9" ht="13.8" x14ac:dyDescent="0.3"/>
    <row r="23" spans="2:9" ht="54.75" customHeight="1" x14ac:dyDescent="0.3">
      <c r="B23" s="154" t="s">
        <v>87</v>
      </c>
      <c r="C23" s="328"/>
      <c r="D23" s="329"/>
      <c r="E23" s="329"/>
      <c r="F23" s="329"/>
      <c r="G23" s="330"/>
      <c r="H23" s="155" t="s">
        <v>88</v>
      </c>
      <c r="I23" s="153"/>
    </row>
    <row r="24" spans="2:9" ht="37.5" customHeight="1" x14ac:dyDescent="0.3">
      <c r="B24" s="152" t="s">
        <v>89</v>
      </c>
      <c r="C24" s="331" t="s">
        <v>90</v>
      </c>
      <c r="D24" s="331"/>
      <c r="E24" s="332"/>
      <c r="F24" s="332"/>
      <c r="G24" s="155" t="s">
        <v>91</v>
      </c>
      <c r="H24" s="332"/>
      <c r="I24" s="332"/>
    </row>
    <row r="25" spans="2:9" ht="13.8" x14ac:dyDescent="0.3"/>
    <row r="26" spans="2:9" ht="13.8" x14ac:dyDescent="0.3"/>
    <row r="27" spans="2:9" ht="13.8" x14ac:dyDescent="0.3"/>
    <row r="28" spans="2:9" ht="13.8" x14ac:dyDescent="0.3"/>
    <row r="29" spans="2:9" ht="13.8" x14ac:dyDescent="0.3"/>
    <row r="30" spans="2:9" ht="13.8" x14ac:dyDescent="0.3"/>
    <row r="31" spans="2:9" ht="13.8" x14ac:dyDescent="0.3"/>
    <row r="32" spans="2:9" ht="13.8" x14ac:dyDescent="0.3"/>
    <row r="33" ht="13.8" x14ac:dyDescent="0.3"/>
  </sheetData>
  <mergeCells count="22">
    <mergeCell ref="B8:I8"/>
    <mergeCell ref="B5:C7"/>
    <mergeCell ref="D5:I5"/>
    <mergeCell ref="D6:E6"/>
    <mergeCell ref="F6:I6"/>
    <mergeCell ref="D7:I7"/>
    <mergeCell ref="B13:B14"/>
    <mergeCell ref="C13:C14"/>
    <mergeCell ref="D13:D14"/>
    <mergeCell ref="E13:F13"/>
    <mergeCell ref="G13:H13"/>
    <mergeCell ref="B9:I9"/>
    <mergeCell ref="C10:I10"/>
    <mergeCell ref="C11:I11"/>
    <mergeCell ref="B12:D12"/>
    <mergeCell ref="E12:I12"/>
    <mergeCell ref="I13:I14"/>
    <mergeCell ref="C21:I21"/>
    <mergeCell ref="C23:G23"/>
    <mergeCell ref="C24:D24"/>
    <mergeCell ref="E24:F24"/>
    <mergeCell ref="H24:I24"/>
  </mergeCells>
  <dataValidations count="1">
    <dataValidation type="list" allowBlank="1" showInputMessage="1" showErrorMessage="1" sqref="E15:E20 G15:G20">
      <formula1>$B$1:$B$3</formula1>
    </dataValidation>
  </dataValidations>
  <printOptions horizontalCentered="1"/>
  <pageMargins left="0.51181102362204722" right="0.51181102362204722" top="0.55118110236220474" bottom="0.74803149606299213" header="0.31496062992125984" footer="0.31496062992125984"/>
  <pageSetup scale="41" fitToHeight="0" orientation="landscape" r:id="rId1"/>
  <headerFooter>
    <oddFooter>&amp;LAvenida Calle 26 No. 69-76 Edificio Elemento, Torre AIRE - Piso 3 - CP 111071 
PBX:(+57) 601-3779555 - Información: Línea 195 
Sede Operativa - Atención al Ciudadano: Calle 22D No. 120-40
www.umv.gov.co &amp;CCEI-FM-013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9695c7ecbb97bdd697cbf9ea18d95b0f">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619a74215dd34a2d0446bcf53742aca4"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8E497-5FFD-430E-9F18-F0EBB94A28F3}">
  <ds:schemaRefs>
    <ds:schemaRef ds:uri="http://schemas.microsoft.com/sharepoint/v3/contenttype/forms"/>
  </ds:schemaRefs>
</ds:datastoreItem>
</file>

<file path=customXml/itemProps2.xml><?xml version="1.0" encoding="utf-8"?>
<ds:datastoreItem xmlns:ds="http://schemas.openxmlformats.org/officeDocument/2006/customXml" ds:itemID="{DA719F7B-0BD0-4BFC-8AB1-247482AFEE69}">
  <ds:schemaRefs>
    <ds:schemaRef ds:uri="034748ac-ef01-4555-bfe2-206a421643ac"/>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1b931126-8670-4399-af7e-219288fb514b"/>
    <ds:schemaRef ds:uri="http://purl.org/dc/elements/1.1/"/>
  </ds:schemaRefs>
</ds:datastoreItem>
</file>

<file path=customXml/itemProps3.xml><?xml version="1.0" encoding="utf-8"?>
<ds:datastoreItem xmlns:ds="http://schemas.openxmlformats.org/officeDocument/2006/customXml" ds:itemID="{B3D1ABFC-F7E8-499C-8C49-09AF9CB3B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CEI-FM-013 - Hoja 1</vt:lpstr>
      <vt:lpstr>CEI-FM-013 - Hoja 2</vt:lpstr>
      <vt:lpstr>'CEI-FM-013 - Hoja 1'!Área_de_impresión</vt:lpstr>
      <vt:lpstr>'CEI-FM-013 - Hoja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Correa Covelli</dc:creator>
  <cp:lastModifiedBy>Paula Ruiz Camacho</cp:lastModifiedBy>
  <cp:lastPrinted>2022-04-28T15:21:26Z</cp:lastPrinted>
  <dcterms:created xsi:type="dcterms:W3CDTF">2022-04-28T14:37:11Z</dcterms:created>
  <dcterms:modified xsi:type="dcterms:W3CDTF">2023-11-28T12:36:14Z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