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jleone\Downloads\New folder\"/>
    </mc:Choice>
  </mc:AlternateContent>
  <xr:revisionPtr revIDLastSave="0" documentId="13_ncr:1_{CC839F7E-55B5-4F4F-9C7F-39D9DF3CC8CA}" xr6:coauthVersionLast="47" xr6:coauthVersionMax="47" xr10:uidLastSave="{00000000-0000-0000-0000-000000000000}"/>
  <bookViews>
    <workbookView xWindow="-28920" yWindow="-120" windowWidth="29040" windowHeight="15720" tabRatio="758" xr2:uid="{54D4584A-3337-4983-A11C-17BFA198D366}"/>
  </bookViews>
  <sheets>
    <sheet name="Instructivo" sheetId="7" r:id="rId1"/>
    <sheet name="Matriz Vulnerabilidades" sheetId="1" r:id="rId2"/>
    <sheet name="Matriz Remediación" sheetId="8" r:id="rId3"/>
    <sheet name="Tablero de Control" sheetId="9" r:id="rId4"/>
    <sheet name="Config" sheetId="4" state="hidden" r:id="rId5"/>
    <sheet name="Hoja2" sheetId="10" state="hidden" r:id="rId6"/>
  </sheets>
  <externalReferences>
    <externalReference r:id="rId7"/>
  </externalReferences>
  <definedNames>
    <definedName name="ACTIVOS">OFFSET([1]Activos!$A$6,0,0,COUNTA([1]Activos!XFA:XFA)-1,1)</definedName>
    <definedName name="_xlnm.Print_Area" localSheetId="2">'Matriz Remediación'!$A$1:$N$54</definedName>
    <definedName name="_xlnm.Print_Area" localSheetId="1">'Matriz Vulnerabilidades'!$A$6:$T$56</definedName>
    <definedName name="_xlnm.Print_Area" localSheetId="3">'Tablero de Control'!$A$1:$V$57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8" i="4" l="1"/>
  <c r="M18" i="4"/>
  <c r="N18" i="4"/>
  <c r="O18" i="4"/>
  <c r="I18" i="4"/>
  <c r="J18" i="4"/>
  <c r="K18" i="4"/>
  <c r="N13" i="4"/>
  <c r="I16" i="10"/>
  <c r="I17" i="10"/>
  <c r="I14" i="10"/>
  <c r="I15" i="10"/>
  <c r="I8" i="10"/>
  <c r="I9" i="10"/>
  <c r="I10" i="10"/>
  <c r="I11" i="10"/>
  <c r="I12" i="10"/>
  <c r="I13" i="10"/>
  <c r="I7" i="10"/>
  <c r="H9" i="10"/>
  <c r="H10" i="10"/>
  <c r="H11" i="10"/>
  <c r="H12" i="10"/>
  <c r="H13" i="10"/>
  <c r="H8" i="10"/>
  <c r="H7" i="10"/>
  <c r="R39" i="9"/>
  <c r="P39" i="9"/>
  <c r="L9" i="4"/>
  <c r="M9" i="4"/>
  <c r="N9" i="4"/>
  <c r="O9" i="4"/>
  <c r="I9" i="4"/>
  <c r="J9" i="4"/>
  <c r="K9" i="4"/>
  <c r="L10" i="4"/>
  <c r="M10" i="4"/>
  <c r="N10" i="4"/>
  <c r="O10" i="4"/>
  <c r="I10" i="4"/>
  <c r="J10" i="4"/>
  <c r="K10" i="4"/>
  <c r="L11" i="4"/>
  <c r="M11" i="4"/>
  <c r="N11" i="4"/>
  <c r="O11" i="4"/>
  <c r="I11" i="4"/>
  <c r="J11" i="4"/>
  <c r="K11" i="4"/>
  <c r="L12" i="4"/>
  <c r="M12" i="4"/>
  <c r="N12" i="4"/>
  <c r="O12" i="4"/>
  <c r="I12" i="4"/>
  <c r="J12" i="4"/>
  <c r="K12" i="4"/>
  <c r="I13" i="4"/>
  <c r="J13" i="4"/>
  <c r="K13" i="4"/>
  <c r="L13" i="4"/>
  <c r="M13" i="4"/>
  <c r="O13" i="4"/>
  <c r="I14" i="4"/>
  <c r="J14" i="4"/>
  <c r="K14" i="4"/>
  <c r="L14" i="4"/>
  <c r="M14" i="4"/>
  <c r="N14" i="4"/>
  <c r="O14" i="4"/>
  <c r="I15" i="4"/>
  <c r="J15" i="4"/>
  <c r="K15" i="4"/>
  <c r="L15" i="4"/>
  <c r="M15" i="4"/>
  <c r="N15" i="4"/>
  <c r="O15" i="4"/>
  <c r="I16" i="4"/>
  <c r="J16" i="4"/>
  <c r="K16" i="4"/>
  <c r="L16" i="4"/>
  <c r="M16" i="4"/>
  <c r="N16" i="4"/>
  <c r="O16" i="4"/>
  <c r="I17" i="4"/>
  <c r="J17" i="4"/>
  <c r="K17" i="4"/>
  <c r="L17" i="4"/>
  <c r="M17" i="4"/>
  <c r="N17" i="4"/>
  <c r="O17" i="4"/>
  <c r="M8" i="4"/>
  <c r="E11" i="8"/>
  <c r="D11" i="8"/>
  <c r="C11" i="8"/>
  <c r="L8" i="4"/>
  <c r="N8" i="4"/>
  <c r="O8" i="4"/>
  <c r="I8" i="4"/>
  <c r="J8" i="4"/>
  <c r="K8" i="4"/>
  <c r="AD9" i="4"/>
  <c r="I19" i="4"/>
  <c r="J19" i="4"/>
  <c r="K19" i="4"/>
  <c r="L19" i="4"/>
  <c r="M19" i="4"/>
  <c r="N19" i="4"/>
  <c r="O19" i="4"/>
  <c r="I20" i="4"/>
  <c r="J20" i="4"/>
  <c r="K20" i="4"/>
  <c r="L20" i="4"/>
  <c r="M20" i="4"/>
  <c r="N20" i="4"/>
  <c r="O20" i="4"/>
  <c r="I21" i="4"/>
  <c r="J21" i="4"/>
  <c r="K21" i="4"/>
  <c r="L21" i="4"/>
  <c r="M21" i="4"/>
  <c r="N21" i="4"/>
  <c r="O21" i="4"/>
  <c r="I22" i="4"/>
  <c r="J22" i="4"/>
  <c r="F22" i="4" s="1"/>
  <c r="K22" i="4"/>
  <c r="L22" i="4"/>
  <c r="M22" i="4"/>
  <c r="N22" i="4"/>
  <c r="O22" i="4"/>
  <c r="I23" i="4"/>
  <c r="J23" i="4"/>
  <c r="K23" i="4"/>
  <c r="L23" i="4"/>
  <c r="M23" i="4"/>
  <c r="N23" i="4"/>
  <c r="O23" i="4"/>
  <c r="I24" i="4"/>
  <c r="J24" i="4"/>
  <c r="K24" i="4"/>
  <c r="L24" i="4"/>
  <c r="M24" i="4"/>
  <c r="N24" i="4"/>
  <c r="O24" i="4"/>
  <c r="I25" i="4"/>
  <c r="J25" i="4"/>
  <c r="K25" i="4"/>
  <c r="L25" i="4"/>
  <c r="M25" i="4"/>
  <c r="N25" i="4"/>
  <c r="O25" i="4"/>
  <c r="I26" i="4"/>
  <c r="J26" i="4"/>
  <c r="K26" i="4"/>
  <c r="L26" i="4"/>
  <c r="M26" i="4"/>
  <c r="N26" i="4"/>
  <c r="O26" i="4"/>
  <c r="I27" i="4"/>
  <c r="J27" i="4"/>
  <c r="K27" i="4"/>
  <c r="L27" i="4"/>
  <c r="M27" i="4"/>
  <c r="N27" i="4"/>
  <c r="O27" i="4"/>
  <c r="I28" i="4"/>
  <c r="J28" i="4"/>
  <c r="K28" i="4"/>
  <c r="L28" i="4"/>
  <c r="M28" i="4"/>
  <c r="N28" i="4"/>
  <c r="O28" i="4"/>
  <c r="I29" i="4"/>
  <c r="J29" i="4"/>
  <c r="K29" i="4"/>
  <c r="L29" i="4"/>
  <c r="M29" i="4"/>
  <c r="N29" i="4"/>
  <c r="O29" i="4"/>
  <c r="I30" i="4"/>
  <c r="J30" i="4"/>
  <c r="K30" i="4"/>
  <c r="L30" i="4"/>
  <c r="M30" i="4"/>
  <c r="N30" i="4"/>
  <c r="O30" i="4"/>
  <c r="I31" i="4"/>
  <c r="J31" i="4"/>
  <c r="K31" i="4"/>
  <c r="L31" i="4"/>
  <c r="M31" i="4"/>
  <c r="N31" i="4"/>
  <c r="O31" i="4"/>
  <c r="I32" i="4"/>
  <c r="J32" i="4"/>
  <c r="K32" i="4"/>
  <c r="L32" i="4"/>
  <c r="M32" i="4"/>
  <c r="N32" i="4"/>
  <c r="O32" i="4"/>
  <c r="I33" i="4"/>
  <c r="J33" i="4"/>
  <c r="K33" i="4"/>
  <c r="L33" i="4"/>
  <c r="M33" i="4"/>
  <c r="N33" i="4"/>
  <c r="O33" i="4"/>
  <c r="I34" i="4"/>
  <c r="F34" i="4" s="1"/>
  <c r="J34" i="4"/>
  <c r="K34" i="4"/>
  <c r="L34" i="4"/>
  <c r="M34" i="4"/>
  <c r="N34" i="4"/>
  <c r="O34" i="4"/>
  <c r="I35" i="4"/>
  <c r="J35" i="4"/>
  <c r="K35" i="4"/>
  <c r="L35" i="4"/>
  <c r="M35" i="4"/>
  <c r="N35" i="4"/>
  <c r="O35" i="4"/>
  <c r="I36" i="4"/>
  <c r="J36" i="4"/>
  <c r="K36" i="4"/>
  <c r="L36" i="4"/>
  <c r="M36" i="4"/>
  <c r="N36" i="4"/>
  <c r="O36" i="4"/>
  <c r="I37" i="4"/>
  <c r="J37" i="4"/>
  <c r="K37" i="4"/>
  <c r="L37" i="4"/>
  <c r="M37" i="4"/>
  <c r="N37" i="4"/>
  <c r="O37" i="4"/>
  <c r="I38" i="4"/>
  <c r="J38" i="4"/>
  <c r="K38" i="4"/>
  <c r="L38" i="4"/>
  <c r="M38" i="4"/>
  <c r="N38" i="4"/>
  <c r="O38" i="4"/>
  <c r="I39" i="4"/>
  <c r="J39" i="4"/>
  <c r="K39" i="4"/>
  <c r="L39" i="4"/>
  <c r="M39" i="4"/>
  <c r="N39" i="4"/>
  <c r="O39" i="4"/>
  <c r="I40" i="4"/>
  <c r="J40" i="4"/>
  <c r="K40" i="4"/>
  <c r="L40" i="4"/>
  <c r="M40" i="4"/>
  <c r="N40" i="4"/>
  <c r="O40" i="4"/>
  <c r="I41" i="4"/>
  <c r="J41" i="4"/>
  <c r="K41" i="4"/>
  <c r="L41" i="4"/>
  <c r="M41" i="4"/>
  <c r="N41" i="4"/>
  <c r="O41" i="4"/>
  <c r="I42" i="4"/>
  <c r="J42" i="4"/>
  <c r="K42" i="4"/>
  <c r="L42" i="4"/>
  <c r="M42" i="4"/>
  <c r="N42" i="4"/>
  <c r="O42" i="4"/>
  <c r="I43" i="4"/>
  <c r="J43" i="4"/>
  <c r="K43" i="4"/>
  <c r="L43" i="4"/>
  <c r="M43" i="4"/>
  <c r="N43" i="4"/>
  <c r="O43" i="4"/>
  <c r="I44" i="4"/>
  <c r="J44" i="4"/>
  <c r="K44" i="4"/>
  <c r="L44" i="4"/>
  <c r="M44" i="4"/>
  <c r="N44" i="4"/>
  <c r="O44" i="4"/>
  <c r="I45" i="4"/>
  <c r="F45" i="4" s="1"/>
  <c r="J45" i="4"/>
  <c r="K45" i="4"/>
  <c r="L45" i="4"/>
  <c r="M45" i="4"/>
  <c r="N45" i="4"/>
  <c r="O45" i="4"/>
  <c r="I46" i="4"/>
  <c r="J46" i="4"/>
  <c r="K46" i="4"/>
  <c r="L46" i="4"/>
  <c r="M46" i="4"/>
  <c r="N46" i="4"/>
  <c r="O46" i="4"/>
  <c r="I47" i="4"/>
  <c r="J47" i="4"/>
  <c r="K47" i="4"/>
  <c r="L47" i="4"/>
  <c r="M47" i="4"/>
  <c r="N47" i="4"/>
  <c r="O47" i="4"/>
  <c r="I48" i="4"/>
  <c r="J48" i="4"/>
  <c r="K48" i="4"/>
  <c r="L48" i="4"/>
  <c r="M48" i="4"/>
  <c r="N48" i="4"/>
  <c r="O48" i="4"/>
  <c r="I49" i="4"/>
  <c r="J49" i="4"/>
  <c r="K49" i="4"/>
  <c r="L49" i="4"/>
  <c r="M49" i="4"/>
  <c r="N49" i="4"/>
  <c r="O49" i="4"/>
  <c r="I50" i="4"/>
  <c r="J50" i="4"/>
  <c r="K50" i="4"/>
  <c r="L50" i="4"/>
  <c r="M50" i="4"/>
  <c r="N50" i="4"/>
  <c r="O50" i="4"/>
  <c r="G2" i="4"/>
  <c r="F10" i="4" l="1"/>
  <c r="F8" i="4"/>
  <c r="E12" i="4"/>
  <c r="C32" i="4"/>
  <c r="D32" i="4" s="1"/>
  <c r="F18" i="4"/>
  <c r="F44" i="4"/>
  <c r="F12" i="4"/>
  <c r="F31" i="4"/>
  <c r="E50" i="4"/>
  <c r="C39" i="4"/>
  <c r="D39" i="4" s="1"/>
  <c r="E35" i="4"/>
  <c r="E33" i="4"/>
  <c r="F30" i="4"/>
  <c r="E25" i="4"/>
  <c r="C49" i="4"/>
  <c r="D49" i="4" s="1"/>
  <c r="C48" i="4"/>
  <c r="D48" i="4" s="1"/>
  <c r="C40" i="4"/>
  <c r="D40" i="4" s="1"/>
  <c r="F19" i="4"/>
  <c r="F28" i="4"/>
  <c r="F43" i="4"/>
  <c r="E39" i="4"/>
  <c r="C36" i="4"/>
  <c r="D36" i="4" s="1"/>
  <c r="B36" i="4" s="1"/>
  <c r="I42" i="1" s="1"/>
  <c r="E23" i="4"/>
  <c r="F42" i="4"/>
  <c r="C22" i="4"/>
  <c r="D22" i="4" s="1"/>
  <c r="C9" i="4"/>
  <c r="D9" i="4" s="1"/>
  <c r="E37" i="4"/>
  <c r="C23" i="4"/>
  <c r="D23" i="4" s="1"/>
  <c r="C45" i="4"/>
  <c r="D45" i="4" s="1"/>
  <c r="C34" i="4"/>
  <c r="D34" i="4" s="1"/>
  <c r="C27" i="4"/>
  <c r="D27" i="4" s="1"/>
  <c r="C13" i="4"/>
  <c r="D13" i="4" s="1"/>
  <c r="E45" i="4"/>
  <c r="C42" i="4"/>
  <c r="D42" i="4" s="1"/>
  <c r="E36" i="4"/>
  <c r="F24" i="4"/>
  <c r="F36" i="4"/>
  <c r="E29" i="4"/>
  <c r="F26" i="4"/>
  <c r="C10" i="4"/>
  <c r="D10" i="4" s="1"/>
  <c r="E40" i="4"/>
  <c r="E21" i="4"/>
  <c r="F37" i="4"/>
  <c r="C16" i="4"/>
  <c r="D16" i="4" s="1"/>
  <c r="C15" i="4"/>
  <c r="D15" i="4" s="1"/>
  <c r="C12" i="4"/>
  <c r="D12" i="4" s="1"/>
  <c r="H12" i="4" s="1"/>
  <c r="F47" i="4"/>
  <c r="C38" i="4"/>
  <c r="D38" i="4" s="1"/>
  <c r="C29" i="4"/>
  <c r="D29" i="4" s="1"/>
  <c r="E24" i="4"/>
  <c r="C18" i="4"/>
  <c r="D18" i="4" s="1"/>
  <c r="E47" i="4"/>
  <c r="C21" i="4"/>
  <c r="D21" i="4" s="1"/>
  <c r="F40" i="4"/>
  <c r="E49" i="4"/>
  <c r="G49" i="4" s="1"/>
  <c r="E42" i="4"/>
  <c r="H42" i="4" s="1"/>
  <c r="E32" i="4"/>
  <c r="G32" i="4" s="1"/>
  <c r="E31" i="4"/>
  <c r="C30" i="4"/>
  <c r="D30" i="4" s="1"/>
  <c r="F29" i="4"/>
  <c r="C8" i="4"/>
  <c r="D8" i="4" s="1"/>
  <c r="E46" i="4"/>
  <c r="F41" i="4"/>
  <c r="F27" i="4"/>
  <c r="F38" i="4"/>
  <c r="F48" i="4"/>
  <c r="C47" i="4"/>
  <c r="D47" i="4" s="1"/>
  <c r="C46" i="4"/>
  <c r="D46" i="4" s="1"/>
  <c r="E34" i="4"/>
  <c r="E20" i="4"/>
  <c r="E16" i="4"/>
  <c r="E15" i="4"/>
  <c r="E26" i="4"/>
  <c r="E44" i="4"/>
  <c r="E43" i="4"/>
  <c r="E41" i="4"/>
  <c r="C31" i="4"/>
  <c r="D31" i="4" s="1"/>
  <c r="C19" i="4"/>
  <c r="D19" i="4" s="1"/>
  <c r="C11" i="4"/>
  <c r="D11" i="4" s="1"/>
  <c r="E48" i="4"/>
  <c r="B48" i="4" s="1"/>
  <c r="I54" i="1" s="1"/>
  <c r="F50" i="4"/>
  <c r="F32" i="4"/>
  <c r="C50" i="4"/>
  <c r="D50" i="4" s="1"/>
  <c r="C43" i="4"/>
  <c r="D43" i="4" s="1"/>
  <c r="F16" i="4"/>
  <c r="C14" i="4"/>
  <c r="D14" i="4" s="1"/>
  <c r="C35" i="4"/>
  <c r="D35" i="4" s="1"/>
  <c r="E28" i="4"/>
  <c r="E27" i="4"/>
  <c r="C26" i="4"/>
  <c r="D26" i="4" s="1"/>
  <c r="C24" i="4"/>
  <c r="D24" i="4" s="1"/>
  <c r="B24" i="4" s="1"/>
  <c r="I30" i="1" s="1"/>
  <c r="F20" i="4"/>
  <c r="E10" i="4"/>
  <c r="F15" i="4"/>
  <c r="E8" i="4"/>
  <c r="E17" i="4"/>
  <c r="E18" i="4"/>
  <c r="G18" i="4" s="1"/>
  <c r="F11" i="4"/>
  <c r="E9" i="4"/>
  <c r="H47" i="4"/>
  <c r="F14" i="4"/>
  <c r="C44" i="4"/>
  <c r="D44" i="4" s="1"/>
  <c r="F33" i="4"/>
  <c r="C20" i="4"/>
  <c r="D20" i="4" s="1"/>
  <c r="F23" i="4"/>
  <c r="E14" i="4"/>
  <c r="E13" i="4"/>
  <c r="F35" i="4"/>
  <c r="E19" i="4"/>
  <c r="F13" i="4"/>
  <c r="F39" i="4"/>
  <c r="F21" i="4"/>
  <c r="C41" i="4"/>
  <c r="D41" i="4" s="1"/>
  <c r="F17" i="4"/>
  <c r="C17" i="4"/>
  <c r="D17" i="4" s="1"/>
  <c r="E30" i="4"/>
  <c r="F25" i="4"/>
  <c r="C25" i="4"/>
  <c r="D25" i="4" s="1"/>
  <c r="F49" i="4"/>
  <c r="C37" i="4"/>
  <c r="D37" i="4" s="1"/>
  <c r="C28" i="4"/>
  <c r="D28" i="4" s="1"/>
  <c r="F9" i="4"/>
  <c r="F46" i="4"/>
  <c r="E38" i="4"/>
  <c r="C33" i="4"/>
  <c r="D33" i="4" s="1"/>
  <c r="E22" i="4"/>
  <c r="E11" i="4"/>
  <c r="G47" i="4" l="1"/>
  <c r="G12" i="4"/>
  <c r="G39" i="4"/>
  <c r="H26" i="4"/>
  <c r="B19" i="4"/>
  <c r="I25" i="1" s="1"/>
  <c r="H48" i="4"/>
  <c r="B12" i="4"/>
  <c r="I18" i="1" s="1"/>
  <c r="H34" i="4"/>
  <c r="G29" i="4"/>
  <c r="B10" i="4"/>
  <c r="I16" i="1" s="1"/>
  <c r="G13" i="8" s="1"/>
  <c r="G48" i="4"/>
  <c r="B38" i="4"/>
  <c r="I44" i="1" s="1"/>
  <c r="R44" i="1" s="1"/>
  <c r="H41" i="8" s="1"/>
  <c r="H13" i="4"/>
  <c r="G40" i="4"/>
  <c r="B40" i="4"/>
  <c r="I46" i="1" s="1"/>
  <c r="H40" i="4"/>
  <c r="H32" i="4"/>
  <c r="B32" i="4"/>
  <c r="I38" i="1" s="1"/>
  <c r="G35" i="8" s="1"/>
  <c r="H29" i="4"/>
  <c r="B29" i="4"/>
  <c r="I35" i="1" s="1"/>
  <c r="H46" i="4"/>
  <c r="B50" i="4"/>
  <c r="I56" i="1" s="1"/>
  <c r="G53" i="8" s="1"/>
  <c r="H36" i="4"/>
  <c r="H18" i="4"/>
  <c r="H22" i="4"/>
  <c r="B26" i="4"/>
  <c r="I32" i="1" s="1"/>
  <c r="G29" i="8" s="1"/>
  <c r="B42" i="4"/>
  <c r="I48" i="1" s="1"/>
  <c r="D2" i="4"/>
  <c r="B18" i="4"/>
  <c r="I24" i="1" s="1"/>
  <c r="R24" i="1" s="1"/>
  <c r="H21" i="8" s="1"/>
  <c r="G42" i="4"/>
  <c r="G36" i="4"/>
  <c r="B35" i="4"/>
  <c r="I41" i="1" s="1"/>
  <c r="G38" i="8" s="1"/>
  <c r="G27" i="4"/>
  <c r="B23" i="4"/>
  <c r="I29" i="1" s="1"/>
  <c r="G26" i="8" s="1"/>
  <c r="B49" i="4"/>
  <c r="I55" i="1" s="1"/>
  <c r="H30" i="4"/>
  <c r="G26" i="4"/>
  <c r="B31" i="4"/>
  <c r="I37" i="1" s="1"/>
  <c r="R37" i="1" s="1"/>
  <c r="H34" i="8" s="1"/>
  <c r="B21" i="4"/>
  <c r="I27" i="1" s="1"/>
  <c r="G24" i="8" s="1"/>
  <c r="B15" i="4"/>
  <c r="I21" i="1" s="1"/>
  <c r="R21" i="1" s="1"/>
  <c r="H18" i="8" s="1"/>
  <c r="G45" i="4"/>
  <c r="B39" i="4"/>
  <c r="I45" i="1" s="1"/>
  <c r="R45" i="1" s="1"/>
  <c r="H42" i="8" s="1"/>
  <c r="H43" i="4"/>
  <c r="H39" i="4"/>
  <c r="B11" i="4"/>
  <c r="I17" i="1" s="1"/>
  <c r="G14" i="8" s="1"/>
  <c r="H49" i="4"/>
  <c r="G23" i="4"/>
  <c r="B47" i="4"/>
  <c r="I53" i="1" s="1"/>
  <c r="G50" i="8" s="1"/>
  <c r="B16" i="4"/>
  <c r="I22" i="1" s="1"/>
  <c r="G19" i="8" s="1"/>
  <c r="H23" i="4"/>
  <c r="H10" i="4"/>
  <c r="B27" i="4"/>
  <c r="I33" i="1" s="1"/>
  <c r="G30" i="8" s="1"/>
  <c r="H8" i="4"/>
  <c r="G10" i="4"/>
  <c r="H15" i="4"/>
  <c r="G31" i="4"/>
  <c r="B46" i="4"/>
  <c r="I52" i="1" s="1"/>
  <c r="R52" i="1" s="1"/>
  <c r="H49" i="8" s="1"/>
  <c r="G21" i="4"/>
  <c r="G16" i="4"/>
  <c r="G46" i="4"/>
  <c r="B45" i="4"/>
  <c r="I51" i="1" s="1"/>
  <c r="R51" i="1" s="1"/>
  <c r="H48" i="8" s="1"/>
  <c r="G15" i="4"/>
  <c r="B34" i="4"/>
  <c r="I40" i="1" s="1"/>
  <c r="R40" i="1" s="1"/>
  <c r="H37" i="8" s="1"/>
  <c r="G34" i="4"/>
  <c r="B14" i="4"/>
  <c r="I20" i="1" s="1"/>
  <c r="R20" i="1" s="1"/>
  <c r="H17" i="8" s="1"/>
  <c r="H38" i="4"/>
  <c r="H45" i="4"/>
  <c r="H27" i="4"/>
  <c r="H21" i="4"/>
  <c r="H16" i="4"/>
  <c r="H31" i="4"/>
  <c r="B43" i="4"/>
  <c r="I49" i="1" s="1"/>
  <c r="G46" i="8" s="1"/>
  <c r="H24" i="4"/>
  <c r="B8" i="4"/>
  <c r="I14" i="1" s="1"/>
  <c r="G11" i="8" s="1"/>
  <c r="G22" i="4"/>
  <c r="B2" i="4"/>
  <c r="G50" i="4"/>
  <c r="B30" i="4"/>
  <c r="I36" i="1" s="1"/>
  <c r="R36" i="1" s="1"/>
  <c r="H33" i="8" s="1"/>
  <c r="G43" i="4"/>
  <c r="G24" i="4"/>
  <c r="G35" i="4"/>
  <c r="H19" i="4"/>
  <c r="H35" i="4"/>
  <c r="H50" i="4"/>
  <c r="A4" i="4"/>
  <c r="G13" i="4"/>
  <c r="G8" i="4"/>
  <c r="G22" i="8"/>
  <c r="R25" i="1"/>
  <c r="H22" i="8" s="1"/>
  <c r="G41" i="8"/>
  <c r="G27" i="8"/>
  <c r="R30" i="1"/>
  <c r="H27" i="8" s="1"/>
  <c r="B25" i="4"/>
  <c r="I31" i="1" s="1"/>
  <c r="G25" i="4"/>
  <c r="H25" i="4"/>
  <c r="G38" i="4"/>
  <c r="G30" i="4"/>
  <c r="R29" i="1"/>
  <c r="H26" i="8" s="1"/>
  <c r="B13" i="4"/>
  <c r="I19" i="1" s="1"/>
  <c r="B28" i="4"/>
  <c r="I34" i="1" s="1"/>
  <c r="G28" i="4"/>
  <c r="H28" i="4"/>
  <c r="B22" i="4"/>
  <c r="I28" i="1" s="1"/>
  <c r="G51" i="8"/>
  <c r="R54" i="1"/>
  <c r="H51" i="8" s="1"/>
  <c r="H14" i="4"/>
  <c r="G19" i="4"/>
  <c r="R33" i="1"/>
  <c r="H30" i="8" s="1"/>
  <c r="G37" i="4"/>
  <c r="B37" i="4"/>
  <c r="I43" i="1" s="1"/>
  <c r="H37" i="4"/>
  <c r="H20" i="4"/>
  <c r="B20" i="4"/>
  <c r="I26" i="1" s="1"/>
  <c r="G20" i="4"/>
  <c r="R35" i="1"/>
  <c r="H32" i="8" s="1"/>
  <c r="G32" i="8"/>
  <c r="G14" i="4"/>
  <c r="B33" i="4"/>
  <c r="I39" i="1" s="1"/>
  <c r="G33" i="4"/>
  <c r="H33" i="4"/>
  <c r="B17" i="4"/>
  <c r="I23" i="1" s="1"/>
  <c r="G17" i="4"/>
  <c r="H17" i="4"/>
  <c r="R46" i="1"/>
  <c r="H43" i="8" s="1"/>
  <c r="G43" i="8"/>
  <c r="G11" i="4"/>
  <c r="R42" i="1"/>
  <c r="H39" i="8" s="1"/>
  <c r="G39" i="8"/>
  <c r="B41" i="4"/>
  <c r="I47" i="1" s="1"/>
  <c r="G41" i="4"/>
  <c r="H41" i="4"/>
  <c r="G45" i="8"/>
  <c r="R48" i="1"/>
  <c r="H45" i="8" s="1"/>
  <c r="G48" i="8"/>
  <c r="H11" i="4"/>
  <c r="G37" i="8"/>
  <c r="G9" i="4"/>
  <c r="B9" i="4"/>
  <c r="I15" i="1" s="1"/>
  <c r="H9" i="4"/>
  <c r="R32" i="1"/>
  <c r="H29" i="8" s="1"/>
  <c r="H44" i="4"/>
  <c r="B44" i="4"/>
  <c r="I50" i="1" s="1"/>
  <c r="G44" i="4"/>
  <c r="G15" i="8"/>
  <c r="R18" i="1"/>
  <c r="H15" i="8" s="1"/>
  <c r="G52" i="8"/>
  <c r="R55" i="1"/>
  <c r="H52" i="8" s="1"/>
  <c r="R41" i="1" l="1"/>
  <c r="H38" i="8" s="1"/>
  <c r="G18" i="8"/>
  <c r="G33" i="8"/>
  <c r="R27" i="1"/>
  <c r="H24" i="8" s="1"/>
  <c r="R38" i="1"/>
  <c r="H35" i="8" s="1"/>
  <c r="R14" i="1"/>
  <c r="G42" i="8"/>
  <c r="G49" i="8"/>
  <c r="R16" i="1"/>
  <c r="H13" i="8" s="1"/>
  <c r="R56" i="1"/>
  <c r="H53" i="8" s="1"/>
  <c r="G34" i="8"/>
  <c r="R17" i="1"/>
  <c r="H14" i="8" s="1"/>
  <c r="G21" i="8"/>
  <c r="R22" i="1"/>
  <c r="H19" i="8" s="1"/>
  <c r="G17" i="8"/>
  <c r="R53" i="1"/>
  <c r="H50" i="8" s="1"/>
  <c r="R49" i="1"/>
  <c r="H46" i="8" s="1"/>
  <c r="R47" i="1"/>
  <c r="H44" i="8" s="1"/>
  <c r="G44" i="8"/>
  <c r="R26" i="1"/>
  <c r="H23" i="8" s="1"/>
  <c r="G23" i="8"/>
  <c r="F16" i="9"/>
  <c r="H11" i="8"/>
  <c r="R39" i="1"/>
  <c r="H36" i="8" s="1"/>
  <c r="G36" i="8"/>
  <c r="G40" i="8"/>
  <c r="R43" i="1"/>
  <c r="H40" i="8" s="1"/>
  <c r="G25" i="8"/>
  <c r="R28" i="1"/>
  <c r="H25" i="8" s="1"/>
  <c r="G31" i="8"/>
  <c r="R34" i="1"/>
  <c r="H31" i="8" s="1"/>
  <c r="G28" i="8"/>
  <c r="R31" i="1"/>
  <c r="H28" i="8" s="1"/>
  <c r="R19" i="1"/>
  <c r="H16" i="8" s="1"/>
  <c r="G16" i="8"/>
  <c r="AD11" i="4"/>
  <c r="AD10" i="4"/>
  <c r="G12" i="8"/>
  <c r="R15" i="1"/>
  <c r="H12" i="8" s="1"/>
  <c r="G47" i="8"/>
  <c r="R50" i="1"/>
  <c r="H47" i="8" s="1"/>
  <c r="G20" i="8"/>
  <c r="R23" i="1"/>
  <c r="H20" i="8" s="1"/>
  <c r="E16" i="9" l="1"/>
  <c r="D16" i="9"/>
  <c r="D7" i="10"/>
  <c r="H16" i="9"/>
  <c r="C7" i="10"/>
  <c r="E7" i="10"/>
  <c r="B7" i="10"/>
  <c r="F7" i="10"/>
  <c r="G16" i="9"/>
  <c r="I16"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tc={18236473-AD20-4D5C-A3BF-67112BE32E1B}</author>
  </authors>
  <commentList>
    <comment ref="A21" authorId="0" shapeId="0" xr:uid="{18236473-AD20-4D5C-A3BF-67112BE32E1B}">
      <text>
        <t>[Threaded comment]
Your version of Excel allows you to read this threaded comment; however, any edits to it will get removed if the file is opened in a newer version of Excel. Learn more: https://go.microsoft.com/fwlink/?linkid=870924
Comment:
    Por favor añadir la fuente de la información en caso de que la metodología sea extraída de una fuente eterna.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Fabian Valero</author>
  </authors>
  <commentList>
    <comment ref="G13" authorId="0" shapeId="0" xr:uid="{DBC4193A-1BF2-4917-9229-B698800932C8}">
      <text>
        <r>
          <rPr>
            <sz val="9"/>
            <color indexed="81"/>
            <rFont val="Tahoma"/>
            <family val="2"/>
          </rPr>
          <t>Puerto y servicio al que se asocia la vulnerabilidad.</t>
        </r>
      </text>
    </comment>
    <comment ref="H13" authorId="0" shapeId="0" xr:uid="{207B86DA-DC46-4DB8-8609-2C3E9E2BB209}">
      <text>
        <r>
          <rPr>
            <sz val="9"/>
            <color indexed="81"/>
            <rFont val="Tahoma"/>
            <family val="2"/>
          </rPr>
          <t>Permitirá llevar el control de cuántas brechas faltan por gestionar.</t>
        </r>
      </text>
    </comment>
    <comment ref="I13" authorId="0" shapeId="0" xr:uid="{1EBF3B30-7D0E-4314-8612-C905D102F6A1}">
      <text>
        <r>
          <rPr>
            <b/>
            <sz val="9"/>
            <color indexed="81"/>
            <rFont val="Tahoma"/>
            <family val="2"/>
          </rPr>
          <t>NewNet S.A.:</t>
        </r>
        <r>
          <rPr>
            <sz val="9"/>
            <color indexed="81"/>
            <rFont val="Tahoma"/>
            <family val="2"/>
          </rPr>
          <t xml:space="preserve">
Severidad con base en la metodología evaluada de 0 a 10.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Fabian Valero</author>
    <author>Nery Garcia</author>
    <author>IRodriguez</author>
  </authors>
  <commentList>
    <comment ref="B10" authorId="0" shapeId="0" xr:uid="{7DB42780-3318-44ED-8383-387760FD51A6}">
      <text>
        <r>
          <rPr>
            <sz val="9"/>
            <color indexed="81"/>
            <rFont val="Tahoma"/>
            <family val="2"/>
          </rPr>
          <t>Responsable para la corrección de la vulnerabilidad detectada.</t>
        </r>
      </text>
    </comment>
    <comment ref="G10" authorId="1" shapeId="0" xr:uid="{77E5F341-EA10-43AF-8312-3AC7FE1A2A10}">
      <text>
        <r>
          <rPr>
            <sz val="9"/>
            <color indexed="81"/>
            <rFont val="Tahoma"/>
            <family val="2"/>
          </rPr>
          <t>En los casos que las vulnerabilidades sean</t>
        </r>
        <r>
          <rPr>
            <b/>
            <sz val="9"/>
            <color indexed="81"/>
            <rFont val="Tahoma"/>
            <family val="2"/>
          </rPr>
          <t xml:space="preserve"> &gt;= 9.0</t>
        </r>
        <r>
          <rPr>
            <sz val="9"/>
            <color indexed="81"/>
            <rFont val="Tahoma"/>
            <family val="2"/>
          </rPr>
          <t xml:space="preserve">, esta se debe mitigar de manera inmediata.
</t>
        </r>
      </text>
    </comment>
    <comment ref="H10" authorId="1" shapeId="0" xr:uid="{A985392C-99D6-47F6-815F-FD7A1F946998}">
      <text>
        <r>
          <rPr>
            <sz val="9"/>
            <color indexed="81"/>
            <rFont val="Tahoma"/>
            <family val="2"/>
          </rPr>
          <t>En los casos que las vulnerabilidades sean</t>
        </r>
        <r>
          <rPr>
            <b/>
            <sz val="9"/>
            <color indexed="81"/>
            <rFont val="Tahoma"/>
            <family val="2"/>
          </rPr>
          <t xml:space="preserve"> Urgente</t>
        </r>
        <r>
          <rPr>
            <sz val="9"/>
            <color indexed="81"/>
            <rFont val="Tahoma"/>
            <family val="2"/>
          </rPr>
          <t>, esta se debe mitigar de manera inmediata.</t>
        </r>
      </text>
    </comment>
    <comment ref="I10" authorId="2" shapeId="0" xr:uid="{7F138F85-73A3-48B9-B9FF-4C7FCE8F8A6D}">
      <text>
        <r>
          <rPr>
            <sz val="8"/>
            <color indexed="81"/>
            <rFont val="Tahoma"/>
            <family val="2"/>
          </rPr>
          <t>Plan de acción propuesto por el responsable para mitigar la vulnerabilidad.</t>
        </r>
      </text>
    </comment>
  </commentList>
</comments>
</file>

<file path=xl/sharedStrings.xml><?xml version="1.0" encoding="utf-8"?>
<sst xmlns="http://schemas.openxmlformats.org/spreadsheetml/2006/main" count="265" uniqueCount="117">
  <si>
    <t>TIPO DE PROCESO ESTRATEGICO</t>
  </si>
  <si>
    <t>Código:</t>
  </si>
  <si>
    <t>EGTI-FM-020</t>
  </si>
  <si>
    <t xml:space="preserve">PROCESO ESTRATEGIA Y GOBIERNO DE TECNOLOGIAS DE LA INFORMACION (TI)			</t>
  </si>
  <si>
    <t>Versión:</t>
  </si>
  <si>
    <t>FORMATO INSTRUMENTO DE VULNERABILIDADES IDENTIFICADAS</t>
  </si>
  <si>
    <t>Fecha:</t>
  </si>
  <si>
    <t>GESTIÓN DE VULNERABILIDADES TÉCNICAS
Descripción Para el Entendimiento del Análisis de Vulnerabilidades</t>
  </si>
  <si>
    <r>
      <rPr>
        <b/>
        <sz val="10"/>
        <color rgb="FF000000"/>
        <rFont val="Calibri Light"/>
        <family val="2"/>
      </rPr>
      <t>Descripción:</t>
    </r>
    <r>
      <rPr>
        <sz val="10"/>
        <color rgb="FF000000"/>
        <rFont val="Calibri Light"/>
        <family val="2"/>
      </rPr>
      <t xml:space="preserve"> La siguiente es la escala utilizada para clasificar las vulnerabilidades de acuerdo con su severidad estimada con la metodología utilizada por el cvss  para el score base, la cual tiene en cuenta la facilidad de explotación, los accesos necesarios y el impacto a la confidencialidad, integridad y disponibilidad. El score cvss toma un valor de 0 a 10 donde 0 representa una vulnerabilidad sin severidad y 10 una vulnerabilidad con la severidad más alta.</t>
    </r>
  </si>
  <si>
    <t>Nivel</t>
  </si>
  <si>
    <t>CVSS</t>
  </si>
  <si>
    <t>Descripción General</t>
  </si>
  <si>
    <t>1 – Mínima</t>
  </si>
  <si>
    <t>cvss≤2</t>
  </si>
  <si>
    <t>El impacto solo es parcial en alguna de las propiedades, adicionalmente la posibilidad de explotación es baja debido a que se requieren autenticaciones, o accesos especiales.</t>
  </si>
  <si>
    <t>2 – Media</t>
  </si>
  <si>
    <r>
      <t>2&gt;cvss</t>
    </r>
    <r>
      <rPr>
        <sz val="10"/>
        <color rgb="FF000000"/>
        <rFont val="Calibri"/>
        <family val="2"/>
      </rPr>
      <t>≤</t>
    </r>
    <r>
      <rPr>
        <sz val="10"/>
        <color rgb="FF000000"/>
        <rFont val="Calibri Light"/>
        <family val="2"/>
      </rPr>
      <t>4</t>
    </r>
  </si>
  <si>
    <t>No existe afectación completa de la confidencialidad, integridad o disponibilidad, y la posibilidad de explotación es baja debido a autenticaciones o circunstancias determinadas para poder explotar la vulnerabilidad.</t>
  </si>
  <si>
    <t>3 – Seria</t>
  </si>
  <si>
    <t>4&gt;cvss&lt;7</t>
  </si>
  <si>
    <t>Puede existir afectación completa de la confidencialidad, integridad o disponibilidad. La posibilidad de explotación es media, es decir pueden existir varias facilidades en la explotación tales como facilidad de explotación o exposición de la vulnerabilidad en redes o inexistencia de controles de acceso.</t>
  </si>
  <si>
    <t>4 – Critica</t>
  </si>
  <si>
    <r>
      <t>7</t>
    </r>
    <r>
      <rPr>
        <sz val="10"/>
        <color rgb="FF000000"/>
        <rFont val="Calibri"/>
        <family val="2"/>
      </rPr>
      <t>≥</t>
    </r>
    <r>
      <rPr>
        <sz val="10"/>
        <color rgb="FF000000"/>
        <rFont val="Calibri Light"/>
        <family val="2"/>
      </rPr>
      <t>cvss&lt;9</t>
    </r>
  </si>
  <si>
    <t>Puede existir afectación grave a la confidencialidad, integridad y disponibilidad, la posibilidad de explotación es alta.</t>
  </si>
  <si>
    <t>5 – Urgente</t>
  </si>
  <si>
    <r>
      <t>cvss</t>
    </r>
    <r>
      <rPr>
        <sz val="10"/>
        <color rgb="FF000000"/>
        <rFont val="Calibri"/>
        <family val="2"/>
      </rPr>
      <t>≥</t>
    </r>
    <r>
      <rPr>
        <sz val="10"/>
        <color rgb="FF000000"/>
        <rFont val="Calibri Light"/>
        <family val="2"/>
      </rPr>
      <t>9</t>
    </r>
  </si>
  <si>
    <t xml:space="preserve">La vulnerabilidad afecta totalmente la confidencialidad, integridad o disponibilidad del activo, y es muy fácil su explotación debido a la exposición en la red, a no requerir autenticaciones, y a que no se necesitan circunstancias especiales para explotar la vulnerabilidad. </t>
  </si>
  <si>
    <t>PROCESO ESTRATEGIA Y GOBIERNO DE TECNOLOGIAS DE LA INFORMACION (TI)</t>
  </si>
  <si>
    <t>002</t>
  </si>
  <si>
    <t>GESTIÓN DE VULNERABILIDADES TÉCNICAS
Informe Detallado de Vulnerabilidades Técnicas</t>
  </si>
  <si>
    <t>GENERALIDADES</t>
  </si>
  <si>
    <t>MÉTRICAS DE EXPLOTACIÓN</t>
  </si>
  <si>
    <t>ALCANCE</t>
  </si>
  <si>
    <t>MÉTRICAS DE IMPACTO</t>
  </si>
  <si>
    <t>NIVEL DE RIESGO</t>
  </si>
  <si>
    <t>ID</t>
  </si>
  <si>
    <t>ACTIVO</t>
  </si>
  <si>
    <t>TÍTULO / CVE</t>
  </si>
  <si>
    <t>DESCRIPCIÓN</t>
  </si>
  <si>
    <t>RECOMENDACIONES DE SEGURIDAD</t>
  </si>
  <si>
    <t>PUERTO</t>
  </si>
  <si>
    <t>CORREGIDA</t>
  </si>
  <si>
    <t>SEVERIDAD</t>
  </si>
  <si>
    <t>VECTOR DE ATAQUE
(VA)</t>
  </si>
  <si>
    <t>COMPLEJIDAD ATAQUE
(AC)</t>
  </si>
  <si>
    <t>PRIVILIGIOS REQUERIDOS
(PR)</t>
  </si>
  <si>
    <t>INTERACCIÓN USUARIOS
(UI)</t>
  </si>
  <si>
    <t>ALCANCE
(S)</t>
  </si>
  <si>
    <t>CONFIDENCIALIDAD
(C)</t>
  </si>
  <si>
    <t>INTEGRIDAD
(I)</t>
  </si>
  <si>
    <t>DISPONIBILIDAD
(AV)</t>
  </si>
  <si>
    <t>CLASIFICACIÓN</t>
  </si>
  <si>
    <t>OBSERVACIONES</t>
  </si>
  <si>
    <t>Server Microsoft Exchange</t>
  </si>
  <si>
    <t>CVE-2021-34473</t>
  </si>
  <si>
    <t>Vulnerabilidad de ejecución remota de código de Microsoft Exchange Server Este ID de CVE es exclusivo de CVE-2021-31196, CVE-2021-31206.</t>
  </si>
  <si>
    <t>Actualizar Microsoft Exchange Server 2019: 13 de abril de 2021 - KB5001779</t>
  </si>
  <si>
    <t>NO</t>
  </si>
  <si>
    <t>Red</t>
  </si>
  <si>
    <t>Baja</t>
  </si>
  <si>
    <t>Ninguno</t>
  </si>
  <si>
    <t>UNCHANGED</t>
  </si>
  <si>
    <t>Alto</t>
  </si>
  <si>
    <t>http://packetstormsecurity.com/files/163895/Microsoft-Exchange-ProxyShell-Remote-Code-Execution.html
https://msrc.microsoft.com/update-guide/vulnerability/CVE-2021-34473
https://www.zerodayinitiative.com/advisories/ZDI-21-821/</t>
  </si>
  <si>
    <t>SI</t>
  </si>
  <si>
    <t>Red Adyacente</t>
  </si>
  <si>
    <t>Alta</t>
  </si>
  <si>
    <t>Bajo</t>
  </si>
  <si>
    <t>Requerido</t>
  </si>
  <si>
    <t>CHANGED</t>
  </si>
  <si>
    <t>Local</t>
  </si>
  <si>
    <t>Física</t>
  </si>
  <si>
    <t>RESPONSABLE</t>
  </si>
  <si>
    <t>VULNERABILIDAD</t>
  </si>
  <si>
    <t>RECOMENDACIÓN DE SEGURIDAD</t>
  </si>
  <si>
    <t>ACTIVO
(IP)</t>
  </si>
  <si>
    <t>ACCIONES A REALIZAR</t>
  </si>
  <si>
    <t>FIN ESTIMADO</t>
  </si>
  <si>
    <t>AVANCE MES I</t>
  </si>
  <si>
    <t>AVANCE MES II</t>
  </si>
  <si>
    <t>AVANCE MES III</t>
  </si>
  <si>
    <r>
      <rPr>
        <b/>
        <sz val="9"/>
        <rFont val="Calibri"/>
        <family val="2"/>
        <scheme val="minor"/>
      </rPr>
      <t>EJEMPLO:</t>
    </r>
    <r>
      <rPr>
        <sz val="9"/>
        <color theme="1"/>
        <rFont val="Calibri"/>
        <family val="2"/>
        <scheme val="minor"/>
      </rPr>
      <t xml:space="preserve">
Grupo Infraestructura - Especialistas en Servidores.</t>
    </r>
  </si>
  <si>
    <t>192.168.10.25</t>
  </si>
  <si>
    <t>Mes I: Realizar Pruebas Actualización Server Microsoft Exchange Ambiente Test.
Mes II: Despliegue Actualización Ambiente Producción.
Mes III: Seguimiento Funcionamiento Server Microsoft Exchange</t>
  </si>
  <si>
    <t>INDICADORES</t>
  </si>
  <si>
    <t>GESTIÓN DE VULNERABILIDADES TÉCNICAS
Informe Detallado de Resultados</t>
  </si>
  <si>
    <t>VULNERABILIDADES ENCONTRADAS</t>
  </si>
  <si>
    <t>Urgente</t>
  </si>
  <si>
    <t>Crítica</t>
  </si>
  <si>
    <t>Seria</t>
  </si>
  <si>
    <t>Media</t>
  </si>
  <si>
    <t>Mínima</t>
  </si>
  <si>
    <t>Total</t>
  </si>
  <si>
    <t>Gestión de Remediación</t>
  </si>
  <si>
    <t>VULNERABILIDADES GESTIONADAS</t>
  </si>
  <si>
    <t>Common Vulnerability Scoring System Support v3 - "CVSSv3"</t>
  </si>
  <si>
    <t>VECTORES CALCULO SEVERIDAD</t>
  </si>
  <si>
    <t>GESTIÓN</t>
  </si>
  <si>
    <t>CARACTERISTICAS</t>
  </si>
  <si>
    <t>Base Score</t>
  </si>
  <si>
    <t>ISC-Base</t>
  </si>
  <si>
    <t>Impact Sub Score</t>
  </si>
  <si>
    <t>Exploitability</t>
  </si>
  <si>
    <t>fImpact</t>
  </si>
  <si>
    <t>ConfImpact</t>
  </si>
  <si>
    <t>IntegImpact</t>
  </si>
  <si>
    <t>AvailImpact</t>
  </si>
  <si>
    <t>Attack Vector 
(VA)</t>
  </si>
  <si>
    <t>Attack Complexity 
(AC)</t>
  </si>
  <si>
    <t>Privileges Required 
(PR)</t>
  </si>
  <si>
    <t>User Interaction 
(UI)</t>
  </si>
  <si>
    <t>Corregida</t>
  </si>
  <si>
    <t>CID</t>
  </si>
  <si>
    <t>Nínguno</t>
  </si>
  <si>
    <t>Mínimo</t>
  </si>
  <si>
    <t>Sería</t>
  </si>
  <si>
    <t>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</si>
</sst>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quot;$&quot;\ * #,##0.00_);_(&quot;$&quot;\ * \(#,##0.00\);_(&quot;$&quot;\ * &quot;-&quot;??_);_(@_)"/>
    <numFmt numFmtId="165" formatCode="&quot;00&quot;#"/>
  </numFmts>
  <fonts count="25" x14ac:knownFonts="1">
    <font>
      <sz val="11"/>
      <color theme="1"/>
      <name val="Calibri"/>
      <family val="2"/>
      <scheme val="minor"/>
    </font>
    <font>
      <sz val="11"/>
      <color theme="1"/>
      <name val="Calibri"/>
      <family val="2"/>
      <scheme val="minor"/>
    </font>
    <font>
      <sz val="9"/>
      <color theme="1"/>
      <name val="Calibri"/>
      <family val="2"/>
      <scheme val="minor"/>
    </font>
    <font>
      <b/>
      <sz val="9"/>
      <color indexed="81"/>
      <name val="Tahoma"/>
      <family val="2"/>
    </font>
    <font>
      <sz val="9"/>
      <color indexed="81"/>
      <name val="Tahoma"/>
      <family val="2"/>
    </font>
    <font>
      <b/>
      <sz val="9"/>
      <name val="Calibri Light"/>
      <family val="2"/>
    </font>
    <font>
      <b/>
      <sz val="9"/>
      <color theme="1"/>
      <name val="Calibri Light"/>
      <family val="2"/>
    </font>
    <font>
      <b/>
      <sz val="9"/>
      <color theme="0"/>
      <name val="Calibri"/>
      <family val="2"/>
      <scheme val="minor"/>
    </font>
    <font>
      <b/>
      <sz val="9"/>
      <name val="Calibri"/>
      <family val="2"/>
      <scheme val="minor"/>
    </font>
    <font>
      <b/>
      <sz val="9"/>
      <color theme="1"/>
      <name val="Calibri"/>
      <family val="2"/>
      <scheme val="minor"/>
    </font>
    <font>
      <b/>
      <sz val="8"/>
      <color theme="0"/>
      <name val="Calibri Light"/>
      <family val="2"/>
    </font>
    <font>
      <sz val="11"/>
      <color theme="1"/>
      <name val="Calibri Light"/>
      <family val="2"/>
    </font>
    <font>
      <b/>
      <sz val="11"/>
      <color theme="0"/>
      <name val="Calibri Light"/>
      <family val="2"/>
    </font>
    <font>
      <sz val="11"/>
      <name val="Calibri Light"/>
      <family val="2"/>
    </font>
    <font>
      <b/>
      <sz val="11"/>
      <name val="Calibri Light"/>
      <family val="2"/>
    </font>
    <font>
      <b/>
      <sz val="18"/>
      <color rgb="FF000000"/>
      <name val="Calibri"/>
      <family val="2"/>
      <scheme val="minor"/>
    </font>
    <font>
      <b/>
      <sz val="10"/>
      <name val="Calibri Light"/>
      <family val="2"/>
    </font>
    <font>
      <sz val="8"/>
      <color indexed="81"/>
      <name val="Tahoma"/>
      <family val="2"/>
    </font>
    <font>
      <b/>
      <sz val="10"/>
      <color rgb="FF000000"/>
      <name val="Calibri Light"/>
      <family val="2"/>
    </font>
    <font>
      <sz val="10"/>
      <color rgb="FF000000"/>
      <name val="Calibri Light"/>
      <family val="2"/>
    </font>
    <font>
      <b/>
      <sz val="11"/>
      <color rgb="FF000000"/>
      <name val="Calibri Light"/>
      <family val="2"/>
    </font>
    <font>
      <sz val="10"/>
      <color rgb="FF000000"/>
      <name val="Calibri"/>
      <family val="2"/>
    </font>
    <font>
      <sz val="10"/>
      <name val="Arial"/>
      <family val="2"/>
    </font>
    <font>
      <b/>
      <sz val="12"/>
      <color theme="1"/>
      <name val="Arial"/>
      <family val="2"/>
    </font>
    <font>
      <sz val="12"/>
      <color theme="1"/>
      <name val="Arial"/>
      <family val="2"/>
    </font>
  </fonts>
  <fills count="30">
    <fill>
      <patternFill patternType="none"/>
    </fill>
    <fill>
      <patternFill patternType="gray125"/>
    </fill>
    <fill>
      <patternFill patternType="solid">
        <fgColor theme="1" tint="0.249977111117893"/>
        <bgColor indexed="64"/>
      </patternFill>
    </fill>
    <fill>
      <patternFill patternType="solid">
        <fgColor theme="9" tint="-0.249977111117893"/>
        <bgColor indexed="64"/>
      </patternFill>
    </fill>
    <fill>
      <patternFill patternType="solid">
        <fgColor theme="6" tint="0.39997558519241921"/>
        <bgColor indexed="64"/>
      </patternFill>
    </fill>
    <fill>
      <patternFill patternType="solid">
        <fgColor rgb="FFFFFF00"/>
        <bgColor indexed="64"/>
      </patternFill>
    </fill>
    <fill>
      <patternFill patternType="solid">
        <fgColor rgb="FFC00000"/>
        <bgColor indexed="64"/>
      </patternFill>
    </fill>
    <fill>
      <patternFill patternType="solid">
        <fgColor indexed="49"/>
        <bgColor indexed="64"/>
      </patternFill>
    </fill>
    <fill>
      <patternFill patternType="solid">
        <fgColor rgb="FF003A00"/>
        <bgColor indexed="64"/>
      </patternFill>
    </fill>
    <fill>
      <patternFill patternType="solid">
        <fgColor indexed="10"/>
        <bgColor indexed="64"/>
      </patternFill>
    </fill>
    <fill>
      <patternFill patternType="solid">
        <fgColor rgb="FFFFC000"/>
        <bgColor indexed="64"/>
      </patternFill>
    </fill>
    <fill>
      <patternFill patternType="solid">
        <fgColor theme="4"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CF0014"/>
        <bgColor indexed="64"/>
      </patternFill>
    </fill>
    <fill>
      <patternFill patternType="solid">
        <fgColor rgb="FF00B0F0"/>
        <bgColor rgb="FF000000"/>
      </patternFill>
    </fill>
    <fill>
      <patternFill patternType="solid">
        <fgColor rgb="FFFFFF00"/>
        <bgColor rgb="FF000000"/>
      </patternFill>
    </fill>
    <fill>
      <patternFill patternType="solid">
        <fgColor rgb="FFFF0000"/>
        <bgColor rgb="FF000000"/>
      </patternFill>
    </fill>
    <fill>
      <patternFill patternType="solid">
        <fgColor theme="8" tint="-0.499984740745262"/>
        <bgColor rgb="FF000000"/>
      </patternFill>
    </fill>
    <fill>
      <patternFill patternType="solid">
        <fgColor theme="0" tint="-0.249977111117893"/>
        <bgColor rgb="FF000000"/>
      </patternFill>
    </fill>
    <fill>
      <patternFill patternType="solid">
        <fgColor theme="8" tint="0.39997558519241921"/>
        <bgColor indexed="64"/>
      </patternFill>
    </fill>
    <fill>
      <patternFill patternType="solid">
        <fgColor theme="0" tint="-0.34998626667073579"/>
        <bgColor indexed="64"/>
      </patternFill>
    </fill>
    <fill>
      <patternFill patternType="solid">
        <fgColor theme="4" tint="0.39997558519241921"/>
        <bgColor indexed="64"/>
      </patternFill>
    </fill>
    <fill>
      <patternFill patternType="solid">
        <fgColor theme="7" tint="0.39997558519241921"/>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2" tint="-0.249977111117893"/>
        <bgColor rgb="FF000000"/>
      </patternFill>
    </fill>
    <fill>
      <patternFill patternType="solid">
        <fgColor theme="0"/>
        <bgColor indexed="64"/>
      </patternFill>
    </fill>
    <fill>
      <patternFill patternType="solid">
        <fgColor rgb="FFFFC000"/>
        <bgColor rgb="FF000000"/>
      </patternFill>
    </fill>
  </fills>
  <borders count="34">
    <border>
      <left/>
      <right/>
      <top/>
      <bottom/>
      <diagonal/>
    </border>
    <border>
      <left style="medium">
        <color auto="1"/>
      </left>
      <right/>
      <top/>
      <bottom/>
      <diagonal/>
    </border>
    <border>
      <left/>
      <right/>
      <top/>
      <bottom style="medium">
        <color auto="1"/>
      </bottom>
      <diagonal/>
    </border>
    <border>
      <left style="medium">
        <color auto="1"/>
      </left>
      <right/>
      <top style="medium">
        <color auto="1"/>
      </top>
      <bottom/>
      <diagonal/>
    </border>
    <border>
      <left/>
      <right/>
      <top style="medium">
        <color auto="1"/>
      </top>
      <bottom/>
      <diagonal/>
    </border>
    <border>
      <left/>
      <right/>
      <top style="medium">
        <color auto="1"/>
      </top>
      <bottom style="medium">
        <color auto="1"/>
      </bottom>
      <diagonal/>
    </border>
    <border>
      <left/>
      <right style="medium">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thin">
        <color auto="1"/>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medium">
        <color auto="1"/>
      </bottom>
      <diagonal/>
    </border>
    <border>
      <left style="medium">
        <color auto="1"/>
      </left>
      <right style="medium">
        <color auto="1"/>
      </right>
      <top/>
      <bottom style="medium">
        <color auto="1"/>
      </bottom>
      <diagonal/>
    </border>
    <border>
      <left style="medium">
        <color indexed="64"/>
      </left>
      <right style="thin">
        <color auto="1"/>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thin">
        <color auto="1"/>
      </right>
      <top/>
      <bottom style="medium">
        <color auto="1"/>
      </bottom>
      <diagonal/>
    </border>
    <border>
      <left style="medium">
        <color indexed="64"/>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1" fillId="0" borderId="0"/>
    <xf numFmtId="0" fontId="22" fillId="0" borderId="0"/>
    <xf numFmtId="164" fontId="1" fillId="0" borderId="0" applyFont="0" applyFill="0" applyBorder="0" applyAlignment="0" applyProtection="0"/>
  </cellStyleXfs>
  <cellXfs count="250">
    <xf numFmtId="0" fontId="0" fillId="0" borderId="0" xfId="0"/>
    <xf numFmtId="0" fontId="2" fillId="0" borderId="0" xfId="0" applyFont="1"/>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xf>
    <xf numFmtId="2" fontId="2" fillId="0" borderId="0" xfId="0" applyNumberFormat="1" applyFont="1" applyAlignment="1">
      <alignment horizontal="center"/>
    </xf>
    <xf numFmtId="0" fontId="2" fillId="0" borderId="13" xfId="0" applyFont="1" applyBorder="1" applyAlignment="1">
      <alignment horizontal="center" vertical="center" wrapText="1"/>
    </xf>
    <xf numFmtId="0" fontId="0" fillId="0" borderId="0" xfId="0" applyAlignment="1">
      <alignment horizontal="center"/>
    </xf>
    <xf numFmtId="0" fontId="11" fillId="0" borderId="0" xfId="0" applyFont="1"/>
    <xf numFmtId="0" fontId="11" fillId="0" borderId="3" xfId="0" applyFont="1" applyBorder="1"/>
    <xf numFmtId="0" fontId="11" fillId="0" borderId="4" xfId="0" applyFont="1" applyBorder="1"/>
    <xf numFmtId="0" fontId="11" fillId="0" borderId="6" xfId="0" applyFont="1" applyBorder="1"/>
    <xf numFmtId="0" fontId="11" fillId="0" borderId="1" xfId="0" applyFont="1" applyBorder="1"/>
    <xf numFmtId="0" fontId="11" fillId="0" borderId="14" xfId="0" applyFont="1" applyBorder="1"/>
    <xf numFmtId="0" fontId="0" fillId="0" borderId="1" xfId="0" applyBorder="1"/>
    <xf numFmtId="0" fontId="0" fillId="0" borderId="14" xfId="0" applyBorder="1"/>
    <xf numFmtId="0" fontId="0" fillId="0" borderId="15" xfId="0" applyBorder="1"/>
    <xf numFmtId="0" fontId="0" fillId="0" borderId="2" xfId="0" applyBorder="1"/>
    <xf numFmtId="0" fontId="0" fillId="0" borderId="16" xfId="0" applyBorder="1"/>
    <xf numFmtId="0" fontId="0" fillId="0" borderId="7" xfId="0" applyBorder="1"/>
    <xf numFmtId="0" fontId="0" fillId="0" borderId="3" xfId="0" applyBorder="1"/>
    <xf numFmtId="0" fontId="0" fillId="0" borderId="4" xfId="0" applyBorder="1"/>
    <xf numFmtId="0" fontId="0" fillId="0" borderId="6" xfId="0" applyBorder="1"/>
    <xf numFmtId="0" fontId="9" fillId="3" borderId="23" xfId="0" applyFont="1" applyFill="1" applyBorder="1" applyAlignment="1">
      <alignment horizontal="center" vertical="center"/>
    </xf>
    <xf numFmtId="0" fontId="8" fillId="4" borderId="7" xfId="0" applyFont="1" applyFill="1" applyBorder="1" applyAlignment="1">
      <alignment horizontal="center" vertical="center"/>
    </xf>
    <xf numFmtId="0" fontId="8" fillId="5" borderId="7" xfId="0" applyFont="1" applyFill="1" applyBorder="1" applyAlignment="1">
      <alignment horizontal="center" vertical="center"/>
    </xf>
    <xf numFmtId="0" fontId="8" fillId="6" borderId="7" xfId="0" applyFont="1" applyFill="1" applyBorder="1" applyAlignment="1">
      <alignment horizontal="center" vertical="center" wrapText="1"/>
    </xf>
    <xf numFmtId="0" fontId="8" fillId="7" borderId="7" xfId="0" applyFont="1" applyFill="1" applyBorder="1" applyAlignment="1">
      <alignment horizontal="center" vertical="center"/>
    </xf>
    <xf numFmtId="0" fontId="8" fillId="4" borderId="24" xfId="0" applyFont="1" applyFill="1" applyBorder="1" applyAlignment="1">
      <alignment horizontal="center" vertical="center"/>
    </xf>
    <xf numFmtId="0" fontId="8" fillId="4" borderId="8" xfId="0" applyFont="1" applyFill="1" applyBorder="1" applyAlignment="1">
      <alignment horizontal="center" vertical="center" wrapText="1"/>
    </xf>
    <xf numFmtId="0" fontId="8" fillId="4" borderId="5" xfId="0" applyFont="1" applyFill="1" applyBorder="1" applyAlignment="1">
      <alignment horizontal="center" vertical="center"/>
    </xf>
    <xf numFmtId="0" fontId="8" fillId="5" borderId="8" xfId="0" applyFont="1" applyFill="1" applyBorder="1" applyAlignment="1">
      <alignment horizontal="center" vertical="center"/>
    </xf>
    <xf numFmtId="0" fontId="8" fillId="5" borderId="9" xfId="0" applyFont="1" applyFill="1" applyBorder="1" applyAlignment="1">
      <alignment horizontal="center" vertical="center"/>
    </xf>
    <xf numFmtId="0" fontId="8" fillId="6" borderId="5" xfId="0" applyFont="1" applyFill="1" applyBorder="1" applyAlignment="1">
      <alignment horizontal="center" vertical="center" wrapText="1"/>
    </xf>
    <xf numFmtId="0" fontId="8" fillId="6" borderId="9" xfId="0" applyFont="1" applyFill="1" applyBorder="1" applyAlignment="1">
      <alignment horizontal="center" vertical="center" wrapText="1"/>
    </xf>
    <xf numFmtId="0" fontId="2" fillId="0" borderId="11" xfId="0" applyFont="1" applyBorder="1" applyAlignment="1">
      <alignment horizontal="center"/>
    </xf>
    <xf numFmtId="0" fontId="2" fillId="0" borderId="11" xfId="0" applyFont="1" applyBorder="1" applyAlignment="1">
      <alignment horizontal="center" vertical="center"/>
    </xf>
    <xf numFmtId="2" fontId="2" fillId="0" borderId="11" xfId="0" applyNumberFormat="1" applyFont="1" applyBorder="1" applyAlignment="1">
      <alignment horizontal="center" vertical="center"/>
    </xf>
    <xf numFmtId="0" fontId="2" fillId="0" borderId="13" xfId="0" applyFont="1" applyBorder="1" applyAlignment="1">
      <alignment horizontal="center"/>
    </xf>
    <xf numFmtId="0" fontId="2" fillId="0" borderId="13" xfId="0" applyFont="1" applyBorder="1" applyAlignment="1">
      <alignment horizontal="center" vertical="center"/>
    </xf>
    <xf numFmtId="0" fontId="6" fillId="20" borderId="7" xfId="0" applyFont="1" applyFill="1" applyBorder="1" applyAlignment="1">
      <alignment horizontal="center" vertical="center" wrapText="1"/>
    </xf>
    <xf numFmtId="0" fontId="6" fillId="20" borderId="8" xfId="0" applyFont="1" applyFill="1" applyBorder="1" applyAlignment="1">
      <alignment horizontal="center" vertical="center" wrapText="1"/>
    </xf>
    <xf numFmtId="0" fontId="6" fillId="20" borderId="5" xfId="0" applyFont="1" applyFill="1" applyBorder="1" applyAlignment="1">
      <alignment horizontal="center" vertical="center" wrapText="1"/>
    </xf>
    <xf numFmtId="0" fontId="6" fillId="20" borderId="9" xfId="0" applyFont="1" applyFill="1" applyBorder="1" applyAlignment="1">
      <alignment horizontal="center" vertical="center" wrapText="1"/>
    </xf>
    <xf numFmtId="0" fontId="2" fillId="0" borderId="11" xfId="0" applyFont="1" applyBorder="1"/>
    <xf numFmtId="0" fontId="2" fillId="0" borderId="13" xfId="0" applyFont="1" applyBorder="1" applyAlignment="1">
      <alignment horizontal="left" vertical="center" wrapText="1"/>
    </xf>
    <xf numFmtId="14" fontId="2" fillId="0" borderId="13" xfId="0" applyNumberFormat="1" applyFont="1" applyBorder="1" applyAlignment="1">
      <alignment horizontal="center" vertical="center"/>
    </xf>
    <xf numFmtId="9" fontId="2" fillId="0" borderId="13" xfId="0" applyNumberFormat="1" applyFont="1" applyBorder="1" applyAlignment="1">
      <alignment horizontal="center" vertical="center"/>
    </xf>
    <xf numFmtId="9" fontId="2" fillId="0" borderId="11" xfId="0" applyNumberFormat="1" applyFont="1" applyBorder="1"/>
    <xf numFmtId="0" fontId="13" fillId="0" borderId="16" xfId="0" applyFont="1" applyBorder="1" applyAlignment="1">
      <alignment horizontal="center" vertical="center"/>
    </xf>
    <xf numFmtId="0" fontId="14" fillId="9" borderId="8" xfId="0" applyFont="1" applyFill="1" applyBorder="1" applyAlignment="1">
      <alignment horizontal="center"/>
    </xf>
    <xf numFmtId="0" fontId="14" fillId="12" borderId="9" xfId="0" applyFont="1" applyFill="1" applyBorder="1" applyAlignment="1">
      <alignment horizontal="center"/>
    </xf>
    <xf numFmtId="0" fontId="13" fillId="0" borderId="15" xfId="0" applyFont="1" applyBorder="1" applyAlignment="1">
      <alignment horizontal="center" vertical="center"/>
    </xf>
    <xf numFmtId="0" fontId="14" fillId="10" borderId="8" xfId="0" applyFont="1" applyFill="1" applyBorder="1" applyAlignment="1">
      <alignment horizontal="center"/>
    </xf>
    <xf numFmtId="0" fontId="14" fillId="11" borderId="9" xfId="0" applyFont="1" applyFill="1" applyBorder="1" applyAlignment="1">
      <alignment horizontal="center"/>
    </xf>
    <xf numFmtId="0" fontId="14" fillId="5" borderId="7" xfId="0" applyFont="1" applyFill="1" applyBorder="1" applyAlignment="1">
      <alignment horizontal="center"/>
    </xf>
    <xf numFmtId="0" fontId="13" fillId="0" borderId="23" xfId="0" applyFont="1" applyBorder="1" applyAlignment="1">
      <alignment horizontal="center" vertical="center"/>
    </xf>
    <xf numFmtId="0" fontId="6" fillId="23" borderId="8" xfId="0" applyFont="1" applyFill="1" applyBorder="1" applyAlignment="1">
      <alignment horizontal="center" vertical="center" wrapText="1"/>
    </xf>
    <xf numFmtId="0" fontId="6" fillId="23" borderId="7" xfId="0" applyFont="1" applyFill="1" applyBorder="1" applyAlignment="1">
      <alignment horizontal="center" vertical="center" wrapText="1"/>
    </xf>
    <xf numFmtId="0" fontId="6" fillId="23" borderId="5" xfId="0" applyFont="1" applyFill="1" applyBorder="1" applyAlignment="1">
      <alignment horizontal="center" vertical="center" wrapText="1"/>
    </xf>
    <xf numFmtId="0" fontId="5" fillId="24" borderId="4" xfId="0" applyFont="1" applyFill="1" applyBorder="1" applyAlignment="1">
      <alignment horizontal="center" vertical="center" wrapText="1"/>
    </xf>
    <xf numFmtId="0" fontId="6" fillId="24" borderId="8" xfId="0" applyFont="1" applyFill="1" applyBorder="1" applyAlignment="1">
      <alignment horizontal="center" vertical="center" wrapText="1"/>
    </xf>
    <xf numFmtId="0" fontId="6" fillId="24" borderId="7" xfId="0" applyFont="1" applyFill="1" applyBorder="1" applyAlignment="1">
      <alignment horizontal="center" vertical="center" wrapText="1"/>
    </xf>
    <xf numFmtId="0" fontId="6" fillId="24" borderId="5" xfId="0" applyFont="1" applyFill="1" applyBorder="1" applyAlignment="1">
      <alignment horizontal="center" vertical="center" wrapText="1"/>
    </xf>
    <xf numFmtId="0" fontId="6" fillId="25" borderId="7" xfId="0" applyFont="1" applyFill="1" applyBorder="1" applyAlignment="1">
      <alignment horizontal="center" vertical="center" wrapText="1"/>
    </xf>
    <xf numFmtId="0" fontId="6" fillId="25" borderId="5" xfId="0" applyFont="1" applyFill="1" applyBorder="1" applyAlignment="1">
      <alignment horizontal="center" vertical="center" wrapText="1"/>
    </xf>
    <xf numFmtId="0" fontId="5" fillId="22" borderId="8" xfId="0" applyFont="1" applyFill="1" applyBorder="1" applyAlignment="1">
      <alignment horizontal="center" vertical="center" wrapText="1"/>
    </xf>
    <xf numFmtId="0" fontId="6" fillId="22" borderId="7" xfId="0" applyFont="1" applyFill="1" applyBorder="1" applyAlignment="1">
      <alignment horizontal="center" vertical="center"/>
    </xf>
    <xf numFmtId="0" fontId="14" fillId="26" borderId="7" xfId="0" applyFont="1" applyFill="1" applyBorder="1" applyAlignment="1">
      <alignment horizontal="center"/>
    </xf>
    <xf numFmtId="0" fontId="13" fillId="0" borderId="30" xfId="0" applyFont="1" applyBorder="1" applyAlignment="1">
      <alignment horizontal="center" vertical="center"/>
    </xf>
    <xf numFmtId="0" fontId="13" fillId="0" borderId="2" xfId="0" applyFont="1" applyBorder="1" applyAlignment="1">
      <alignment horizontal="center" vertical="center"/>
    </xf>
    <xf numFmtId="0" fontId="14" fillId="10" borderId="7" xfId="0" applyFont="1" applyFill="1" applyBorder="1" applyAlignment="1">
      <alignment horizontal="center"/>
    </xf>
    <xf numFmtId="0" fontId="14" fillId="5" borderId="5" xfId="0" applyFont="1" applyFill="1" applyBorder="1" applyAlignment="1">
      <alignment horizontal="center"/>
    </xf>
    <xf numFmtId="0" fontId="14" fillId="11" borderId="7" xfId="0" applyFont="1" applyFill="1" applyBorder="1" applyAlignment="1">
      <alignment horizontal="center"/>
    </xf>
    <xf numFmtId="0" fontId="14" fillId="0" borderId="23" xfId="0" applyFont="1" applyBorder="1" applyAlignment="1">
      <alignment horizontal="center"/>
    </xf>
    <xf numFmtId="0" fontId="24" fillId="0" borderId="0" xfId="0" applyFont="1" applyAlignment="1">
      <alignment horizontal="left" vertical="center" wrapText="1"/>
    </xf>
    <xf numFmtId="0" fontId="20" fillId="19" borderId="0" xfId="0" applyFont="1" applyFill="1" applyAlignment="1">
      <alignment horizontal="center" vertical="center" wrapText="1"/>
    </xf>
    <xf numFmtId="17" fontId="2" fillId="0" borderId="0" xfId="0" applyNumberFormat="1" applyFont="1"/>
    <xf numFmtId="0" fontId="18" fillId="29" borderId="0" xfId="0" applyFont="1" applyFill="1" applyAlignment="1">
      <alignment horizontal="center" vertical="center" wrapText="1"/>
    </xf>
    <xf numFmtId="0" fontId="19" fillId="29" borderId="0" xfId="0" applyFont="1" applyFill="1" applyAlignment="1">
      <alignment horizontal="center" vertical="center" wrapText="1"/>
    </xf>
    <xf numFmtId="0" fontId="19" fillId="29" borderId="0" xfId="0" applyFont="1" applyFill="1" applyAlignment="1">
      <alignment horizontal="justify" vertical="center" wrapText="1"/>
    </xf>
    <xf numFmtId="0" fontId="18" fillId="17" borderId="0" xfId="0" applyFont="1" applyFill="1" applyAlignment="1">
      <alignment horizontal="center" vertical="center" wrapText="1"/>
    </xf>
    <xf numFmtId="0" fontId="19" fillId="17" borderId="0" xfId="0" applyFont="1" applyFill="1" applyAlignment="1">
      <alignment horizontal="center" vertical="center" wrapText="1"/>
    </xf>
    <xf numFmtId="0" fontId="19" fillId="17" borderId="0" xfId="0" applyFont="1" applyFill="1" applyAlignment="1">
      <alignment horizontal="justify" vertical="center" wrapText="1"/>
    </xf>
    <xf numFmtId="0" fontId="18" fillId="18" borderId="0" xfId="0" applyFont="1" applyFill="1" applyAlignment="1">
      <alignment horizontal="center" vertical="center" wrapText="1"/>
    </xf>
    <xf numFmtId="0" fontId="19" fillId="18" borderId="0" xfId="0" applyFont="1" applyFill="1" applyAlignment="1">
      <alignment horizontal="center" vertical="center" wrapText="1"/>
    </xf>
    <xf numFmtId="0" fontId="19" fillId="18" borderId="0" xfId="0" applyFont="1" applyFill="1" applyAlignment="1">
      <alignment horizontal="justify" vertical="center" wrapText="1"/>
    </xf>
    <xf numFmtId="0" fontId="18" fillId="16" borderId="0" xfId="0" applyFont="1" applyFill="1" applyAlignment="1">
      <alignment horizontal="center" vertical="center" wrapText="1"/>
    </xf>
    <xf numFmtId="0" fontId="19" fillId="16" borderId="0" xfId="0" applyFont="1" applyFill="1" applyAlignment="1">
      <alignment horizontal="center" vertical="center" wrapText="1"/>
    </xf>
    <xf numFmtId="0" fontId="19" fillId="16" borderId="0" xfId="0" applyFont="1" applyFill="1" applyAlignment="1">
      <alignment horizontal="justify" vertical="center" wrapText="1"/>
    </xf>
    <xf numFmtId="0" fontId="16" fillId="27" borderId="0" xfId="1" applyFont="1" applyFill="1" applyAlignment="1">
      <alignment horizontal="center" vertical="center" wrapText="1"/>
    </xf>
    <xf numFmtId="0" fontId="19" fillId="0" borderId="0" xfId="0" applyFont="1" applyAlignment="1">
      <alignment horizontal="justify" vertical="center" wrapText="1"/>
    </xf>
    <xf numFmtId="0" fontId="20" fillId="19" borderId="0" xfId="0" applyFont="1" applyFill="1" applyAlignment="1">
      <alignment horizontal="center" vertical="center" wrapText="1"/>
    </xf>
    <xf numFmtId="0" fontId="18" fillId="15" borderId="0" xfId="0" applyFont="1" applyFill="1" applyAlignment="1">
      <alignment horizontal="center" vertical="center" wrapText="1"/>
    </xf>
    <xf numFmtId="0" fontId="19" fillId="15" borderId="0" xfId="0" applyFont="1" applyFill="1" applyAlignment="1">
      <alignment horizontal="center" vertical="center" wrapText="1"/>
    </xf>
    <xf numFmtId="0" fontId="19" fillId="15" borderId="0" xfId="0" applyFont="1" applyFill="1" applyAlignment="1">
      <alignment horizontal="justify" vertical="center" wrapText="1"/>
    </xf>
    <xf numFmtId="0" fontId="23" fillId="28" borderId="10" xfId="0" applyFont="1" applyFill="1" applyBorder="1" applyAlignment="1">
      <alignment horizontal="center" vertical="center" wrapText="1"/>
    </xf>
    <xf numFmtId="0" fontId="23" fillId="28" borderId="31" xfId="0" applyFont="1" applyFill="1" applyBorder="1" applyAlignment="1">
      <alignment horizontal="center" vertical="center" wrapText="1"/>
    </xf>
    <xf numFmtId="0" fontId="23" fillId="28" borderId="18" xfId="0" applyFont="1" applyFill="1" applyBorder="1" applyAlignment="1">
      <alignment horizontal="center" vertical="center" wrapText="1"/>
    </xf>
    <xf numFmtId="0" fontId="24" fillId="0" borderId="17" xfId="0" applyFont="1" applyBorder="1" applyAlignment="1">
      <alignment horizontal="center" vertical="center" wrapText="1"/>
    </xf>
    <xf numFmtId="0" fontId="24" fillId="0" borderId="29" xfId="0" applyFont="1" applyBorder="1" applyAlignment="1">
      <alignment horizontal="center" vertical="center" wrapText="1"/>
    </xf>
    <xf numFmtId="0" fontId="24" fillId="0" borderId="19" xfId="0" applyFont="1" applyBorder="1" applyAlignment="1">
      <alignment horizontal="center" vertical="center" wrapText="1"/>
    </xf>
    <xf numFmtId="0" fontId="23" fillId="0" borderId="20"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1" xfId="0" applyFont="1" applyBorder="1" applyAlignment="1">
      <alignment horizontal="center" vertical="center" wrapText="1"/>
    </xf>
    <xf numFmtId="165" fontId="24" fillId="0" borderId="11" xfId="0" applyNumberFormat="1" applyFont="1" applyBorder="1" applyAlignment="1">
      <alignment horizontal="center" vertical="center" wrapText="1"/>
    </xf>
    <xf numFmtId="165" fontId="24" fillId="0" borderId="27" xfId="0" applyNumberFormat="1" applyFont="1" applyBorder="1" applyAlignment="1">
      <alignment horizontal="center" vertical="center" wrapText="1"/>
    </xf>
    <xf numFmtId="17" fontId="24" fillId="0" borderId="12" xfId="0" applyNumberFormat="1" applyFont="1" applyBorder="1" applyAlignment="1">
      <alignment horizontal="center" vertical="center" wrapText="1"/>
    </xf>
    <xf numFmtId="17" fontId="24" fillId="0" borderId="22" xfId="0" applyNumberFormat="1" applyFont="1" applyBorder="1" applyAlignment="1">
      <alignment horizontal="center" vertical="center" wrapText="1"/>
    </xf>
    <xf numFmtId="0" fontId="23" fillId="0" borderId="25" xfId="0" applyFont="1" applyBorder="1" applyAlignment="1">
      <alignment horizontal="center" vertical="center" wrapText="1"/>
    </xf>
    <xf numFmtId="0" fontId="23" fillId="0" borderId="26" xfId="0" applyFont="1" applyBorder="1" applyAlignment="1">
      <alignment horizontal="center" vertical="center" wrapText="1"/>
    </xf>
    <xf numFmtId="0" fontId="23" fillId="0" borderId="28" xfId="0" applyFont="1" applyBorder="1" applyAlignment="1">
      <alignment horizontal="center" vertical="center" wrapText="1"/>
    </xf>
    <xf numFmtId="0" fontId="2" fillId="0" borderId="3"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4" xfId="0" applyFont="1" applyBorder="1" applyAlignment="1">
      <alignment horizontal="center" vertical="center" wrapText="1"/>
    </xf>
    <xf numFmtId="0" fontId="5" fillId="23" borderId="8" xfId="0" applyFont="1" applyFill="1" applyBorder="1" applyAlignment="1">
      <alignment horizontal="center" vertical="center" wrapText="1"/>
    </xf>
    <xf numFmtId="0" fontId="5" fillId="23" borderId="5" xfId="0" applyFont="1" applyFill="1" applyBorder="1" applyAlignment="1">
      <alignment horizontal="center" vertical="center" wrapText="1"/>
    </xf>
    <xf numFmtId="0" fontId="5" fillId="23" borderId="9" xfId="0" applyFont="1" applyFill="1" applyBorder="1" applyAlignment="1">
      <alignment horizontal="center" vertical="center" wrapText="1"/>
    </xf>
    <xf numFmtId="0" fontId="5" fillId="24" borderId="3" xfId="0" applyFont="1" applyFill="1" applyBorder="1" applyAlignment="1">
      <alignment horizontal="center" vertical="center" wrapText="1"/>
    </xf>
    <xf numFmtId="0" fontId="5" fillId="24" borderId="4" xfId="0" applyFont="1" applyFill="1" applyBorder="1" applyAlignment="1">
      <alignment horizontal="center" vertical="center" wrapText="1"/>
    </xf>
    <xf numFmtId="0" fontId="5" fillId="24" borderId="6" xfId="0" applyFont="1" applyFill="1" applyBorder="1" applyAlignment="1">
      <alignment horizontal="center" vertical="center" wrapText="1"/>
    </xf>
    <xf numFmtId="0" fontId="5" fillId="25" borderId="8" xfId="0" applyFont="1" applyFill="1" applyBorder="1" applyAlignment="1">
      <alignment horizontal="center" vertical="center" wrapText="1"/>
    </xf>
    <xf numFmtId="0" fontId="5" fillId="25" borderId="5" xfId="0" applyFont="1" applyFill="1" applyBorder="1" applyAlignment="1">
      <alignment horizontal="center" vertical="center" wrapText="1"/>
    </xf>
    <xf numFmtId="0" fontId="5" fillId="25" borderId="9" xfId="0" applyFont="1" applyFill="1" applyBorder="1" applyAlignment="1">
      <alignment horizontal="center" vertical="center" wrapText="1"/>
    </xf>
    <xf numFmtId="0" fontId="6" fillId="22" borderId="8" xfId="0" applyFont="1" applyFill="1" applyBorder="1" applyAlignment="1">
      <alignment horizontal="center" vertical="center" wrapText="1"/>
    </xf>
    <xf numFmtId="0" fontId="6" fillId="22" borderId="9" xfId="0" applyFont="1" applyFill="1" applyBorder="1" applyAlignment="1">
      <alignment horizontal="center" vertical="center" wrapText="1"/>
    </xf>
    <xf numFmtId="0" fontId="9" fillId="26" borderId="3" xfId="0" applyFont="1" applyFill="1" applyBorder="1" applyAlignment="1">
      <alignment horizontal="center" vertical="center" wrapText="1"/>
    </xf>
    <xf numFmtId="0" fontId="9" fillId="26" borderId="4" xfId="0" applyFont="1" applyFill="1" applyBorder="1" applyAlignment="1">
      <alignment horizontal="center" vertical="center" wrapText="1"/>
    </xf>
    <xf numFmtId="0" fontId="9" fillId="26" borderId="6" xfId="0" applyFont="1" applyFill="1" applyBorder="1" applyAlignment="1">
      <alignment horizontal="center" vertical="center" wrapText="1"/>
    </xf>
    <xf numFmtId="0" fontId="9" fillId="26" borderId="15" xfId="0" applyFont="1" applyFill="1" applyBorder="1" applyAlignment="1">
      <alignment horizontal="center" vertical="center" wrapText="1"/>
    </xf>
    <xf numFmtId="0" fontId="9" fillId="26" borderId="2" xfId="0" applyFont="1" applyFill="1" applyBorder="1" applyAlignment="1">
      <alignment horizontal="center" vertical="center" wrapText="1"/>
    </xf>
    <xf numFmtId="0" fontId="9" fillId="26" borderId="16" xfId="0" applyFont="1" applyFill="1" applyBorder="1" applyAlignment="1">
      <alignment horizontal="center" vertical="center" wrapText="1"/>
    </xf>
    <xf numFmtId="0" fontId="23" fillId="0" borderId="8"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15" xfId="0" applyFont="1" applyBorder="1" applyAlignment="1">
      <alignment horizontal="center" vertical="center" wrapText="1"/>
    </xf>
    <xf numFmtId="0" fontId="23"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4" fillId="0" borderId="4" xfId="0" applyFont="1" applyBorder="1" applyAlignment="1">
      <alignment horizontal="center" vertical="center" wrapText="1"/>
    </xf>
    <xf numFmtId="0" fontId="24" fillId="0" borderId="6" xfId="0" applyFont="1" applyBorder="1" applyAlignment="1">
      <alignment horizontal="center" vertical="center" wrapText="1"/>
    </xf>
    <xf numFmtId="49" fontId="24" fillId="0" borderId="8" xfId="0" applyNumberFormat="1" applyFont="1" applyBorder="1" applyAlignment="1">
      <alignment horizontal="center" vertical="center" wrapText="1"/>
    </xf>
    <xf numFmtId="49" fontId="24" fillId="0" borderId="5" xfId="0" applyNumberFormat="1" applyFont="1" applyBorder="1" applyAlignment="1">
      <alignment horizontal="center" vertical="center" wrapText="1"/>
    </xf>
    <xf numFmtId="49" fontId="24" fillId="0" borderId="9" xfId="0" applyNumberFormat="1" applyFont="1" applyBorder="1" applyAlignment="1">
      <alignment horizontal="center" vertical="center" wrapText="1"/>
    </xf>
    <xf numFmtId="17" fontId="24" fillId="0" borderId="15" xfId="0" applyNumberFormat="1" applyFont="1" applyBorder="1" applyAlignment="1">
      <alignment horizontal="center" vertical="center" wrapText="1"/>
    </xf>
    <xf numFmtId="0" fontId="24" fillId="0" borderId="2" xfId="0" applyFont="1" applyBorder="1" applyAlignment="1">
      <alignment horizontal="center" vertical="center" wrapText="1"/>
    </xf>
    <xf numFmtId="0" fontId="24" fillId="0" borderId="16"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6" xfId="0" applyFont="1" applyBorder="1" applyAlignment="1">
      <alignment horizontal="center" vertical="center" wrapText="1"/>
    </xf>
    <xf numFmtId="0" fontId="5" fillId="26" borderId="3" xfId="1" applyFont="1" applyFill="1" applyBorder="1" applyAlignment="1">
      <alignment horizontal="center" vertical="center" wrapText="1"/>
    </xf>
    <xf numFmtId="0" fontId="5" fillId="26" borderId="4" xfId="1" applyFont="1" applyFill="1" applyBorder="1" applyAlignment="1">
      <alignment horizontal="center" vertical="center" wrapText="1"/>
    </xf>
    <xf numFmtId="0" fontId="5" fillId="26" borderId="6" xfId="1" applyFont="1" applyFill="1" applyBorder="1" applyAlignment="1">
      <alignment horizontal="center" vertical="center" wrapText="1"/>
    </xf>
    <xf numFmtId="0" fontId="5" fillId="26" borderId="15" xfId="1" applyFont="1" applyFill="1" applyBorder="1" applyAlignment="1">
      <alignment horizontal="center" vertical="center" wrapText="1"/>
    </xf>
    <xf numFmtId="0" fontId="5" fillId="26" borderId="2" xfId="1" applyFont="1" applyFill="1" applyBorder="1" applyAlignment="1">
      <alignment horizontal="center" vertical="center" wrapText="1"/>
    </xf>
    <xf numFmtId="0" fontId="5" fillId="26" borderId="16" xfId="1" applyFont="1" applyFill="1" applyBorder="1" applyAlignment="1">
      <alignment horizontal="center" vertical="center" wrapText="1"/>
    </xf>
    <xf numFmtId="0" fontId="23" fillId="0" borderId="31" xfId="0" applyFont="1" applyBorder="1" applyAlignment="1">
      <alignment horizontal="center" vertical="center" wrapText="1"/>
    </xf>
    <xf numFmtId="0" fontId="23" fillId="0" borderId="33" xfId="0" applyFont="1" applyBorder="1" applyAlignment="1">
      <alignment horizontal="center" vertical="center" wrapText="1"/>
    </xf>
    <xf numFmtId="0" fontId="23" fillId="0" borderId="32" xfId="0" applyFont="1" applyBorder="1" applyAlignment="1">
      <alignment horizontal="center" vertical="center" wrapText="1"/>
    </xf>
    <xf numFmtId="17" fontId="24" fillId="0" borderId="15" xfId="0" applyNumberFormat="1" applyFont="1" applyBorder="1" applyAlignment="1">
      <alignment horizontal="center" vertical="center"/>
    </xf>
    <xf numFmtId="0" fontId="24" fillId="0" borderId="2" xfId="0" applyFont="1" applyBorder="1" applyAlignment="1">
      <alignment horizontal="center" vertical="center"/>
    </xf>
    <xf numFmtId="0" fontId="2" fillId="0" borderId="3" xfId="0" applyFont="1" applyBorder="1" applyAlignment="1">
      <alignment horizontal="center"/>
    </xf>
    <xf numFmtId="0" fontId="2" fillId="0" borderId="6" xfId="0" applyFont="1" applyBorder="1" applyAlignment="1">
      <alignment horizontal="center"/>
    </xf>
    <xf numFmtId="0" fontId="2" fillId="0" borderId="1" xfId="0" applyFont="1" applyBorder="1" applyAlignment="1">
      <alignment horizontal="center"/>
    </xf>
    <xf numFmtId="0" fontId="2" fillId="0" borderId="14"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xf>
    <xf numFmtId="0" fontId="24" fillId="0" borderId="1" xfId="0" applyFont="1" applyBorder="1" applyAlignment="1">
      <alignment horizontal="center" vertical="center" wrapText="1"/>
    </xf>
    <xf numFmtId="0" fontId="24" fillId="0" borderId="0" xfId="0" applyFont="1" applyAlignment="1">
      <alignment horizontal="center" vertical="center" wrapText="1"/>
    </xf>
    <xf numFmtId="0" fontId="24" fillId="0" borderId="14" xfId="0" applyFont="1" applyBorder="1" applyAlignment="1">
      <alignment horizontal="center" vertical="center" wrapText="1"/>
    </xf>
    <xf numFmtId="0" fontId="24" fillId="0" borderId="15" xfId="0" applyFont="1" applyBorder="1" applyAlignment="1">
      <alignment horizontal="center" vertical="center" wrapText="1"/>
    </xf>
    <xf numFmtId="0" fontId="10" fillId="8" borderId="8" xfId="0" applyFont="1" applyFill="1" applyBorder="1" applyAlignment="1">
      <alignment horizontal="center" vertical="center"/>
    </xf>
    <xf numFmtId="0" fontId="10" fillId="8" borderId="5" xfId="0" applyFont="1" applyFill="1" applyBorder="1" applyAlignment="1">
      <alignment horizontal="center" vertical="center"/>
    </xf>
    <xf numFmtId="0" fontId="10" fillId="8" borderId="9" xfId="0" applyFont="1" applyFill="1"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xf>
    <xf numFmtId="0" fontId="0" fillId="0" borderId="6" xfId="0"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2" xfId="0" applyBorder="1" applyAlignment="1">
      <alignment horizontal="center"/>
    </xf>
    <xf numFmtId="0" fontId="0" fillId="0" borderId="16" xfId="0" applyBorder="1" applyAlignment="1">
      <alignment horizontal="center"/>
    </xf>
    <xf numFmtId="0" fontId="23" fillId="0" borderId="3" xfId="0" applyFont="1" applyBorder="1" applyAlignment="1">
      <alignment horizontal="center" vertical="center"/>
    </xf>
    <xf numFmtId="0" fontId="23" fillId="0" borderId="4" xfId="0" applyFont="1" applyBorder="1" applyAlignment="1">
      <alignment horizontal="center" vertical="center"/>
    </xf>
    <xf numFmtId="0" fontId="23" fillId="0" borderId="8" xfId="0" applyFont="1" applyBorder="1" applyAlignment="1">
      <alignment horizontal="center" vertical="center"/>
    </xf>
    <xf numFmtId="0" fontId="23" fillId="0" borderId="5" xfId="0" applyFont="1" applyBorder="1" applyAlignment="1">
      <alignment horizontal="center" vertical="center"/>
    </xf>
    <xf numFmtId="0" fontId="23" fillId="0" borderId="9" xfId="0" applyFont="1" applyBorder="1" applyAlignment="1">
      <alignment horizontal="center" vertical="center"/>
    </xf>
    <xf numFmtId="0" fontId="23" fillId="0" borderId="6" xfId="0" applyFont="1" applyBorder="1" applyAlignment="1">
      <alignment horizontal="center" vertical="center"/>
    </xf>
    <xf numFmtId="0" fontId="23" fillId="0" borderId="15" xfId="0" applyFont="1" applyBorder="1" applyAlignment="1">
      <alignment horizontal="center" vertical="center"/>
    </xf>
    <xf numFmtId="0" fontId="23" fillId="0" borderId="2" xfId="0" applyFont="1" applyBorder="1" applyAlignment="1">
      <alignment horizontal="center" vertical="center"/>
    </xf>
    <xf numFmtId="0" fontId="23" fillId="0" borderId="16" xfId="0" applyFont="1" applyBorder="1" applyAlignment="1">
      <alignment horizontal="center" vertical="center"/>
    </xf>
    <xf numFmtId="0" fontId="24" fillId="0" borderId="3" xfId="0" applyFont="1" applyBorder="1" applyAlignment="1">
      <alignment horizontal="center" vertical="center"/>
    </xf>
    <xf numFmtId="0" fontId="24" fillId="0" borderId="4" xfId="0" applyFont="1" applyBorder="1" applyAlignment="1">
      <alignment horizontal="center" vertical="center"/>
    </xf>
    <xf numFmtId="0" fontId="24" fillId="0" borderId="6" xfId="0" applyFont="1" applyBorder="1" applyAlignment="1">
      <alignment horizontal="center" vertical="center"/>
    </xf>
    <xf numFmtId="49" fontId="24" fillId="0" borderId="8" xfId="0" applyNumberFormat="1" applyFont="1" applyBorder="1" applyAlignment="1">
      <alignment horizontal="center" vertical="center"/>
    </xf>
    <xf numFmtId="49" fontId="24" fillId="0" borderId="5" xfId="0" applyNumberFormat="1" applyFont="1" applyBorder="1" applyAlignment="1">
      <alignment horizontal="center" vertical="center"/>
    </xf>
    <xf numFmtId="49" fontId="24" fillId="0" borderId="9" xfId="0" applyNumberFormat="1" applyFont="1" applyBorder="1" applyAlignment="1">
      <alignment horizontal="center" vertical="center"/>
    </xf>
    <xf numFmtId="0" fontId="24" fillId="0" borderId="16" xfId="0" applyFont="1" applyBorder="1" applyAlignment="1">
      <alignment horizontal="center" vertical="center"/>
    </xf>
    <xf numFmtId="0" fontId="14" fillId="21" borderId="8" xfId="1" applyFont="1" applyFill="1" applyBorder="1" applyAlignment="1">
      <alignment horizontal="center" vertical="center" wrapText="1"/>
    </xf>
    <xf numFmtId="0" fontId="14" fillId="21" borderId="5" xfId="1" applyFont="1" applyFill="1" applyBorder="1" applyAlignment="1">
      <alignment horizontal="center" vertical="center" wrapText="1"/>
    </xf>
    <xf numFmtId="0" fontId="14" fillId="21" borderId="9" xfId="1" applyFont="1" applyFill="1" applyBorder="1" applyAlignment="1">
      <alignment horizontal="center" vertical="center" wrapText="1"/>
    </xf>
    <xf numFmtId="0" fontId="13" fillId="0" borderId="18" xfId="0" applyFont="1" applyBorder="1" applyAlignment="1">
      <alignment horizontal="center" vertical="center"/>
    </xf>
    <xf numFmtId="0" fontId="13" fillId="0" borderId="19" xfId="0" applyFont="1" applyBorder="1" applyAlignment="1">
      <alignment horizontal="center" vertical="center"/>
    </xf>
    <xf numFmtId="0" fontId="11" fillId="0" borderId="8" xfId="0" applyFont="1" applyBorder="1" applyAlignment="1">
      <alignment horizontal="center"/>
    </xf>
    <xf numFmtId="0" fontId="11" fillId="0" borderId="5" xfId="0" applyFont="1" applyBorder="1" applyAlignment="1">
      <alignment horizontal="center"/>
    </xf>
    <xf numFmtId="0" fontId="11" fillId="0" borderId="9" xfId="0" applyFont="1" applyBorder="1" applyAlignment="1">
      <alignment horizontal="center"/>
    </xf>
    <xf numFmtId="0" fontId="13" fillId="0" borderId="3" xfId="0" applyFont="1" applyBorder="1" applyAlignment="1">
      <alignment horizontal="center"/>
    </xf>
    <xf numFmtId="0" fontId="13" fillId="0" borderId="6" xfId="0" applyFont="1" applyBorder="1" applyAlignment="1">
      <alignment horizontal="center"/>
    </xf>
    <xf numFmtId="0" fontId="13" fillId="0" borderId="1" xfId="0" applyFont="1" applyBorder="1" applyAlignment="1">
      <alignment horizontal="center"/>
    </xf>
    <xf numFmtId="0" fontId="13" fillId="0" borderId="14" xfId="0" applyFont="1" applyBorder="1" applyAlignment="1">
      <alignment horizontal="center"/>
    </xf>
    <xf numFmtId="0" fontId="13" fillId="0" borderId="15" xfId="0" applyFont="1" applyBorder="1" applyAlignment="1">
      <alignment horizontal="center"/>
    </xf>
    <xf numFmtId="0" fontId="13" fillId="0" borderId="16" xfId="0" applyFont="1" applyBorder="1" applyAlignment="1">
      <alignment horizont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xf>
    <xf numFmtId="0" fontId="15" fillId="0" borderId="14" xfId="0" applyFont="1" applyBorder="1" applyAlignment="1">
      <alignment horizontal="center" vertical="center"/>
    </xf>
    <xf numFmtId="0" fontId="12" fillId="2" borderId="8" xfId="1" applyFont="1" applyFill="1" applyBorder="1" applyAlignment="1">
      <alignment horizontal="center" vertical="center" wrapText="1"/>
    </xf>
    <xf numFmtId="0" fontId="12" fillId="2" borderId="5" xfId="1" applyFont="1" applyFill="1" applyBorder="1" applyAlignment="1">
      <alignment horizontal="center" vertical="center" wrapText="1"/>
    </xf>
    <xf numFmtId="0" fontId="12" fillId="2" borderId="9" xfId="1" applyFont="1" applyFill="1" applyBorder="1" applyAlignment="1">
      <alignment horizontal="center" vertical="center" wrapText="1"/>
    </xf>
    <xf numFmtId="0" fontId="14" fillId="13" borderId="10" xfId="0" applyFont="1" applyFill="1" applyBorder="1" applyAlignment="1">
      <alignment horizontal="center"/>
    </xf>
    <xf numFmtId="0" fontId="14" fillId="13" borderId="17" xfId="0" applyFont="1" applyFill="1" applyBorder="1" applyAlignment="1">
      <alignment horizontal="center"/>
    </xf>
    <xf numFmtId="0" fontId="14" fillId="14" borderId="10" xfId="0" applyFont="1" applyFill="1" applyBorder="1" applyAlignment="1">
      <alignment horizontal="center"/>
    </xf>
    <xf numFmtId="0" fontId="14" fillId="14" borderId="17" xfId="0" applyFont="1" applyFill="1" applyBorder="1" applyAlignment="1">
      <alignment horizontal="center"/>
    </xf>
    <xf numFmtId="0" fontId="14" fillId="0" borderId="3" xfId="1" applyFont="1" applyBorder="1" applyAlignment="1">
      <alignment horizontal="center" vertical="center" wrapText="1"/>
    </xf>
    <xf numFmtId="0" fontId="14" fillId="0" borderId="6" xfId="1" applyFont="1" applyBorder="1" applyAlignment="1">
      <alignment horizontal="center" vertical="center" wrapText="1"/>
    </xf>
    <xf numFmtId="0" fontId="14" fillId="0" borderId="1" xfId="1" applyFont="1" applyBorder="1" applyAlignment="1">
      <alignment horizontal="center" vertical="center" wrapText="1"/>
    </xf>
    <xf numFmtId="0" fontId="14" fillId="0" borderId="14" xfId="1" applyFont="1" applyBorder="1" applyAlignment="1">
      <alignment horizontal="center" vertical="center" wrapText="1"/>
    </xf>
    <xf numFmtId="0" fontId="14" fillId="0" borderId="15" xfId="1" applyFont="1" applyBorder="1" applyAlignment="1">
      <alignment horizontal="center" vertical="center" wrapText="1"/>
    </xf>
    <xf numFmtId="0" fontId="14" fillId="0" borderId="16" xfId="1" applyFont="1" applyBorder="1" applyAlignment="1">
      <alignment horizontal="center" vertical="center" wrapText="1"/>
    </xf>
    <xf numFmtId="0" fontId="8" fillId="3" borderId="15" xfId="0" applyFont="1" applyFill="1" applyBorder="1" applyAlignment="1">
      <alignment horizontal="center" vertical="center"/>
    </xf>
    <xf numFmtId="0" fontId="8" fillId="3" borderId="2" xfId="0" applyFont="1" applyFill="1" applyBorder="1" applyAlignment="1">
      <alignment horizontal="center" vertical="center"/>
    </xf>
    <xf numFmtId="0" fontId="8" fillId="3" borderId="16" xfId="0" applyFont="1" applyFill="1" applyBorder="1" applyAlignment="1">
      <alignment horizontal="center" vertical="center"/>
    </xf>
    <xf numFmtId="0" fontId="9" fillId="3" borderId="8" xfId="0" applyFont="1" applyFill="1" applyBorder="1" applyAlignment="1">
      <alignment horizontal="center"/>
    </xf>
    <xf numFmtId="0" fontId="9" fillId="3" borderId="5" xfId="0" applyFont="1" applyFill="1" applyBorder="1" applyAlignment="1">
      <alignment horizontal="center"/>
    </xf>
    <xf numFmtId="0" fontId="9" fillId="3" borderId="9" xfId="0" applyFont="1" applyFill="1" applyBorder="1" applyAlignment="1">
      <alignment horizontal="center"/>
    </xf>
    <xf numFmtId="0" fontId="7" fillId="2" borderId="8" xfId="1" applyFont="1" applyFill="1" applyBorder="1" applyAlignment="1">
      <alignment horizontal="center" vertical="center" wrapText="1"/>
    </xf>
    <xf numFmtId="0" fontId="7" fillId="2" borderId="5" xfId="1" applyFont="1" applyFill="1" applyBorder="1" applyAlignment="1">
      <alignment horizontal="center" vertical="center" wrapText="1"/>
    </xf>
    <xf numFmtId="0" fontId="7" fillId="2" borderId="9" xfId="1" applyFont="1" applyFill="1" applyBorder="1" applyAlignment="1">
      <alignment horizontal="center" vertical="center" wrapText="1"/>
    </xf>
    <xf numFmtId="0" fontId="8" fillId="7" borderId="8" xfId="0" applyFont="1" applyFill="1" applyBorder="1" applyAlignment="1">
      <alignment horizontal="center" vertical="center" wrapText="1"/>
    </xf>
    <xf numFmtId="0" fontId="8" fillId="7" borderId="9" xfId="0" applyFont="1" applyFill="1" applyBorder="1" applyAlignment="1">
      <alignment horizontal="center" vertical="center" wrapText="1"/>
    </xf>
    <xf numFmtId="0" fontId="8" fillId="7" borderId="8" xfId="0" applyFont="1" applyFill="1" applyBorder="1" applyAlignment="1">
      <alignment horizontal="center" vertical="center"/>
    </xf>
    <xf numFmtId="0" fontId="8" fillId="7" borderId="9" xfId="0" applyFont="1" applyFill="1" applyBorder="1" applyAlignment="1">
      <alignment horizontal="center" vertical="center"/>
    </xf>
  </cellXfs>
  <cellStyles count="4">
    <cellStyle name="Moneda 2" xfId="3" xr:uid="{ED79D124-BE3B-4A77-83DB-31818A59674B}"/>
    <cellStyle name="Normal" xfId="0" builtinId="0"/>
    <cellStyle name="Normal 2" xfId="1" xr:uid="{B938195E-8C07-42B5-9F2A-D0700C1732A9}"/>
    <cellStyle name="Normal 2 2" xfId="2" xr:uid="{6BB198DB-D0E1-402B-8726-C51F4826009D}"/>
  </cellStyles>
  <dxfs count="28">
    <dxf>
      <fill>
        <patternFill>
          <bgColor theme="0" tint="-0.24994659260841701"/>
        </patternFill>
      </fill>
    </dxf>
    <dxf>
      <fill>
        <patternFill>
          <bgColor rgb="FFFF6600"/>
        </patternFill>
      </fill>
    </dxf>
    <dxf>
      <fill>
        <patternFill>
          <bgColor rgb="FFFF9966"/>
        </patternFill>
      </fill>
    </dxf>
    <dxf>
      <fill>
        <patternFill>
          <bgColor rgb="FF92D050"/>
        </patternFill>
      </fill>
    </dxf>
    <dxf>
      <fill>
        <patternFill>
          <bgColor rgb="FF00FF00"/>
        </patternFill>
      </fill>
    </dxf>
    <dxf>
      <fill>
        <patternFill>
          <bgColor rgb="FF00B0F0"/>
        </patternFill>
      </fill>
    </dxf>
    <dxf>
      <fill>
        <patternFill>
          <bgColor theme="8" tint="-0.499984740745262"/>
        </patternFill>
      </fill>
    </dxf>
    <dxf>
      <fill>
        <patternFill>
          <bgColor rgb="FFFFFF00"/>
        </patternFill>
      </fill>
    </dxf>
    <dxf>
      <fill>
        <patternFill>
          <bgColor rgb="FFFFC000"/>
        </patternFill>
      </fill>
    </dxf>
    <dxf>
      <fill>
        <patternFill>
          <bgColor rgb="FFFF0000"/>
        </patternFill>
      </fill>
    </dxf>
    <dxf>
      <fill>
        <patternFill>
          <bgColor theme="0" tint="-0.24994659260841701"/>
        </patternFill>
      </fill>
    </dxf>
    <dxf>
      <fill>
        <patternFill>
          <bgColor rgb="FF00B0F0"/>
        </patternFill>
      </fill>
    </dxf>
    <dxf>
      <fill>
        <patternFill>
          <bgColor theme="8" tint="-0.499984740745262"/>
        </patternFill>
      </fill>
    </dxf>
    <dxf>
      <fill>
        <patternFill>
          <bgColor rgb="FFFFFF00"/>
        </patternFill>
      </fill>
    </dxf>
    <dxf>
      <fill>
        <patternFill>
          <bgColor rgb="FFFFC000"/>
        </patternFill>
      </fill>
    </dxf>
    <dxf>
      <fill>
        <patternFill>
          <bgColor rgb="FFFF0000"/>
        </patternFill>
      </fill>
    </dxf>
    <dxf>
      <fill>
        <patternFill>
          <bgColor theme="0" tint="-0.14996795556505021"/>
        </patternFill>
      </fill>
    </dxf>
    <dxf>
      <fill>
        <patternFill>
          <bgColor rgb="FF00B0F0"/>
        </patternFill>
      </fill>
    </dxf>
    <dxf>
      <fill>
        <patternFill>
          <bgColor theme="8" tint="-0.499984740745262"/>
        </patternFill>
      </fill>
    </dxf>
    <dxf>
      <fill>
        <patternFill>
          <bgColor rgb="FFFFFF00"/>
        </patternFill>
      </fill>
    </dxf>
    <dxf>
      <fill>
        <patternFill>
          <bgColor rgb="FFFFC000"/>
        </patternFill>
      </fill>
    </dxf>
    <dxf>
      <fill>
        <patternFill>
          <bgColor rgb="FFFF0000"/>
        </patternFill>
      </fill>
    </dxf>
    <dxf>
      <fill>
        <patternFill>
          <bgColor rgb="FF00B0F0"/>
        </patternFill>
      </fill>
    </dxf>
    <dxf>
      <fill>
        <patternFill>
          <bgColor theme="8" tint="-0.499984740745262"/>
        </patternFill>
      </fill>
    </dxf>
    <dxf>
      <fill>
        <patternFill>
          <bgColor rgb="FFFFFF00"/>
        </patternFill>
      </fill>
    </dxf>
    <dxf>
      <fill>
        <patternFill>
          <bgColor rgb="FFFFC000"/>
        </patternFill>
      </fill>
    </dxf>
    <dxf>
      <fill>
        <patternFill>
          <bgColor rgb="FFFF0000"/>
        </patternFill>
      </fill>
    </dxf>
    <dxf>
      <fill>
        <patternFill>
          <bgColor theme="0" tint="-0.14996795556505021"/>
        </patternFill>
      </fill>
    </dxf>
  </dxfs>
  <tableStyles count="1" defaultTableStyle="TableStyleMedium2" defaultPivotStyle="PivotStyleLight16">
    <tableStyle name="Invisible" pivot="0" table="0" count="0" xr9:uid="{5029C9C3-38A5-438E-BCC0-269DB41BE52E}"/>
  </tableStyles>
  <colors>
    <mruColors>
      <color rgb="FFFFFF00"/>
      <color rgb="FF00FF00"/>
      <color rgb="FFFF9966"/>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26"/>
    </mc:Choice>
    <mc:Fallback>
      <c:style val="26"/>
    </mc:Fallback>
  </mc:AlternateContent>
  <c:chart>
    <c:title>
      <c:tx>
        <c:rich>
          <a:bodyPr/>
          <a:lstStyle/>
          <a:p>
            <a:pPr>
              <a:defRPr/>
            </a:pPr>
            <a:r>
              <a:rPr lang="es-CO"/>
              <a:t>Vulnerabilidades Detectadas</a:t>
            </a:r>
          </a:p>
        </c:rich>
      </c:tx>
      <c:overlay val="0"/>
    </c:title>
    <c:autoTitleDeleted val="0"/>
    <c:plotArea>
      <c:layout>
        <c:manualLayout>
          <c:layoutTarget val="inner"/>
          <c:xMode val="edge"/>
          <c:yMode val="edge"/>
          <c:x val="0.27828418869364985"/>
          <c:y val="0.22887455676758597"/>
          <c:w val="0.34090365731557298"/>
          <c:h val="0.67593342160739667"/>
        </c:manualLayout>
      </c:layout>
      <c:pieChart>
        <c:varyColors val="1"/>
        <c:ser>
          <c:idx val="0"/>
          <c:order val="0"/>
          <c:dPt>
            <c:idx val="0"/>
            <c:bubble3D val="0"/>
            <c:spPr>
              <a:solidFill>
                <a:srgbClr val="FF0000"/>
              </a:solidFill>
            </c:spPr>
            <c:extLst>
              <c:ext xmlns:c16="http://schemas.microsoft.com/office/drawing/2014/chart" uri="{C3380CC4-5D6E-409C-BE32-E72D297353CC}">
                <c16:uniqueId val="{00000001-91D0-4289-8ECC-7C57CDEEA476}"/>
              </c:ext>
            </c:extLst>
          </c:dPt>
          <c:dPt>
            <c:idx val="1"/>
            <c:bubble3D val="0"/>
            <c:spPr>
              <a:solidFill>
                <a:srgbClr val="DEA900"/>
              </a:solidFill>
            </c:spPr>
            <c:extLst>
              <c:ext xmlns:c16="http://schemas.microsoft.com/office/drawing/2014/chart" uri="{C3380CC4-5D6E-409C-BE32-E72D297353CC}">
                <c16:uniqueId val="{00000003-91D0-4289-8ECC-7C57CDEEA476}"/>
              </c:ext>
            </c:extLst>
          </c:dPt>
          <c:dPt>
            <c:idx val="2"/>
            <c:bubble3D val="0"/>
            <c:spPr>
              <a:solidFill>
                <a:srgbClr val="FFFF00"/>
              </a:solidFill>
            </c:spPr>
            <c:extLst>
              <c:ext xmlns:c16="http://schemas.microsoft.com/office/drawing/2014/chart" uri="{C3380CC4-5D6E-409C-BE32-E72D297353CC}">
                <c16:uniqueId val="{00000005-91D0-4289-8ECC-7C57CDEEA476}"/>
              </c:ext>
            </c:extLst>
          </c:dPt>
          <c:dPt>
            <c:idx val="3"/>
            <c:bubble3D val="0"/>
            <c:spPr>
              <a:solidFill>
                <a:srgbClr val="002060"/>
              </a:solidFill>
            </c:spPr>
            <c:extLst>
              <c:ext xmlns:c16="http://schemas.microsoft.com/office/drawing/2014/chart" uri="{C3380CC4-5D6E-409C-BE32-E72D297353CC}">
                <c16:uniqueId val="{00000007-91D0-4289-8ECC-7C57CDEEA476}"/>
              </c:ext>
            </c:extLst>
          </c:dPt>
          <c:dPt>
            <c:idx val="4"/>
            <c:bubble3D val="0"/>
            <c:spPr>
              <a:solidFill>
                <a:srgbClr val="00B0F0"/>
              </a:solidFill>
            </c:spPr>
            <c:extLst>
              <c:ext xmlns:c16="http://schemas.microsoft.com/office/drawing/2014/chart" uri="{C3380CC4-5D6E-409C-BE32-E72D297353CC}">
                <c16:uniqueId val="{00000009-7DA6-4B7F-9F5E-268AF4060438}"/>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'Tablero de Control'!$D$15:$H$15</c:f>
              <c:strCache>
                <c:ptCount val="5"/>
                <c:pt idx="0">
                  <c:v>Urgente</c:v>
                </c:pt>
                <c:pt idx="1">
                  <c:v>Crítica</c:v>
                </c:pt>
                <c:pt idx="2">
                  <c:v>Seria</c:v>
                </c:pt>
                <c:pt idx="3">
                  <c:v>Media</c:v>
                </c:pt>
                <c:pt idx="4">
                  <c:v>Mínima</c:v>
                </c:pt>
              </c:strCache>
            </c:strRef>
          </c:cat>
          <c:val>
            <c:numRef>
              <c:f>'Tablero de Control'!$D$16:$H$16</c:f>
              <c:numCache>
                <c:formatCode>General</c:formatCode>
                <c:ptCount val="5"/>
                <c:pt idx="0">
                  <c:v>0</c:v>
                </c:pt>
                <c:pt idx="1">
                  <c:v>0</c:v>
                </c:pt>
                <c:pt idx="2">
                  <c:v>2</c:v>
                </c:pt>
                <c:pt idx="3">
                  <c:v>0</c:v>
                </c:pt>
                <c:pt idx="4">
                  <c:v>0</c:v>
                </c:pt>
              </c:numCache>
            </c:numRef>
          </c:val>
          <c:extLst>
            <c:ext xmlns:c16="http://schemas.microsoft.com/office/drawing/2014/chart" uri="{C3380CC4-5D6E-409C-BE32-E72D297353CC}">
              <c16:uniqueId val="{00000008-91D0-4289-8ECC-7C57CDEEA476}"/>
            </c:ext>
          </c:extLst>
        </c:ser>
        <c:dLbls>
          <c:showLegendKey val="0"/>
          <c:showVal val="0"/>
          <c:showCatName val="0"/>
          <c:showSerName val="0"/>
          <c:showPercent val="1"/>
          <c:showBubbleSize val="0"/>
          <c:showLeaderLines val="1"/>
        </c:dLbls>
        <c:firstSliceAng val="0"/>
      </c:pieChart>
    </c:plotArea>
    <c:legend>
      <c:legendPos val="r"/>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s-CO" sz="1800" b="1" i="0" baseline="0">
                <a:effectLst/>
              </a:rPr>
              <a:t>Vulnerabilidades por Nivel de Riesgo</a:t>
            </a:r>
            <a:endParaRPr lang="es-CO">
              <a:effectLst/>
            </a:endParaRPr>
          </a:p>
        </c:rich>
      </c:tx>
      <c:overlay val="0"/>
    </c:title>
    <c:autoTitleDeleted val="0"/>
    <c:plotArea>
      <c:layout/>
      <c:barChart>
        <c:barDir val="col"/>
        <c:grouping val="stacked"/>
        <c:varyColors val="0"/>
        <c:ser>
          <c:idx val="0"/>
          <c:order val="0"/>
          <c:invertIfNegative val="0"/>
          <c:dPt>
            <c:idx val="0"/>
            <c:invertIfNegative val="0"/>
            <c:bubble3D val="0"/>
            <c:spPr>
              <a:solidFill>
                <a:srgbClr val="FF0000"/>
              </a:solidFill>
            </c:spPr>
            <c:extLst>
              <c:ext xmlns:c16="http://schemas.microsoft.com/office/drawing/2014/chart" uri="{C3380CC4-5D6E-409C-BE32-E72D297353CC}">
                <c16:uniqueId val="{00000001-F597-48B3-8548-49F96DE1D02F}"/>
              </c:ext>
            </c:extLst>
          </c:dPt>
          <c:dPt>
            <c:idx val="1"/>
            <c:invertIfNegative val="0"/>
            <c:bubble3D val="0"/>
            <c:spPr>
              <a:solidFill>
                <a:srgbClr val="DEA900"/>
              </a:solidFill>
            </c:spPr>
            <c:extLst>
              <c:ext xmlns:c16="http://schemas.microsoft.com/office/drawing/2014/chart" uri="{C3380CC4-5D6E-409C-BE32-E72D297353CC}">
                <c16:uniqueId val="{00000003-F597-48B3-8548-49F96DE1D02F}"/>
              </c:ext>
            </c:extLst>
          </c:dPt>
          <c:dPt>
            <c:idx val="2"/>
            <c:invertIfNegative val="0"/>
            <c:bubble3D val="0"/>
            <c:spPr>
              <a:solidFill>
                <a:srgbClr val="FFFF2C"/>
              </a:solidFill>
            </c:spPr>
            <c:extLst>
              <c:ext xmlns:c16="http://schemas.microsoft.com/office/drawing/2014/chart" uri="{C3380CC4-5D6E-409C-BE32-E72D297353CC}">
                <c16:uniqueId val="{00000005-F597-48B3-8548-49F96DE1D02F}"/>
              </c:ext>
            </c:extLst>
          </c:dPt>
          <c:dPt>
            <c:idx val="3"/>
            <c:invertIfNegative val="0"/>
            <c:bubble3D val="0"/>
            <c:spPr>
              <a:solidFill>
                <a:srgbClr val="002060"/>
              </a:solidFill>
            </c:spPr>
            <c:extLst>
              <c:ext xmlns:c16="http://schemas.microsoft.com/office/drawing/2014/chart" uri="{C3380CC4-5D6E-409C-BE32-E72D297353CC}">
                <c16:uniqueId val="{00000007-F597-48B3-8548-49F96DE1D02F}"/>
              </c:ext>
            </c:extLst>
          </c:dPt>
          <c:dPt>
            <c:idx val="4"/>
            <c:invertIfNegative val="0"/>
            <c:bubble3D val="0"/>
            <c:spPr>
              <a:solidFill>
                <a:srgbClr val="00B0F0"/>
              </a:solidFill>
            </c:spPr>
            <c:extLst>
              <c:ext xmlns:c16="http://schemas.microsoft.com/office/drawing/2014/chart" uri="{C3380CC4-5D6E-409C-BE32-E72D297353CC}">
                <c16:uniqueId val="{00000009-F597-48B3-8548-49F96DE1D02F}"/>
              </c:ext>
            </c:extLst>
          </c:dPt>
          <c:cat>
            <c:strRef>
              <c:f>'Tablero de Control'!$D$15:$H$15</c:f>
              <c:strCache>
                <c:ptCount val="5"/>
                <c:pt idx="0">
                  <c:v>Urgente</c:v>
                </c:pt>
                <c:pt idx="1">
                  <c:v>Crítica</c:v>
                </c:pt>
                <c:pt idx="2">
                  <c:v>Seria</c:v>
                </c:pt>
                <c:pt idx="3">
                  <c:v>Media</c:v>
                </c:pt>
                <c:pt idx="4">
                  <c:v>Mínima</c:v>
                </c:pt>
              </c:strCache>
            </c:strRef>
          </c:cat>
          <c:val>
            <c:numRef>
              <c:f>'Tablero de Control'!$D$16:$H$16</c:f>
              <c:numCache>
                <c:formatCode>General</c:formatCode>
                <c:ptCount val="5"/>
                <c:pt idx="0">
                  <c:v>0</c:v>
                </c:pt>
                <c:pt idx="1">
                  <c:v>0</c:v>
                </c:pt>
                <c:pt idx="2">
                  <c:v>2</c:v>
                </c:pt>
                <c:pt idx="3">
                  <c:v>0</c:v>
                </c:pt>
                <c:pt idx="4">
                  <c:v>0</c:v>
                </c:pt>
              </c:numCache>
            </c:numRef>
          </c:val>
          <c:extLst>
            <c:ext xmlns:c16="http://schemas.microsoft.com/office/drawing/2014/chart" uri="{C3380CC4-5D6E-409C-BE32-E72D297353CC}">
              <c16:uniqueId val="{0000000A-F597-48B3-8548-49F96DE1D02F}"/>
            </c:ext>
          </c:extLst>
        </c:ser>
        <c:dLbls>
          <c:showLegendKey val="0"/>
          <c:showVal val="0"/>
          <c:showCatName val="0"/>
          <c:showSerName val="0"/>
          <c:showPercent val="0"/>
          <c:showBubbleSize val="0"/>
        </c:dLbls>
        <c:gapWidth val="75"/>
        <c:overlap val="100"/>
        <c:axId val="352865472"/>
        <c:axId val="352864688"/>
      </c:barChart>
      <c:catAx>
        <c:axId val="352865472"/>
        <c:scaling>
          <c:orientation val="minMax"/>
        </c:scaling>
        <c:delete val="0"/>
        <c:axPos val="b"/>
        <c:numFmt formatCode="General" sourceLinked="0"/>
        <c:majorTickMark val="none"/>
        <c:minorTickMark val="none"/>
        <c:tickLblPos val="nextTo"/>
        <c:crossAx val="352864688"/>
        <c:crosses val="autoZero"/>
        <c:auto val="1"/>
        <c:lblAlgn val="ctr"/>
        <c:lblOffset val="100"/>
        <c:noMultiLvlLbl val="0"/>
      </c:catAx>
      <c:valAx>
        <c:axId val="352864688"/>
        <c:scaling>
          <c:orientation val="minMax"/>
        </c:scaling>
        <c:delete val="0"/>
        <c:axPos val="l"/>
        <c:majorGridlines/>
        <c:numFmt formatCode="General" sourceLinked="1"/>
        <c:majorTickMark val="none"/>
        <c:minorTickMark val="none"/>
        <c:tickLblPos val="nextTo"/>
        <c:spPr>
          <a:ln w="9525">
            <a:noFill/>
          </a:ln>
        </c:spPr>
        <c:crossAx val="352865472"/>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spPr>
            <a:solidFill>
              <a:srgbClr val="00B050"/>
            </a:solidFill>
          </c:spPr>
          <c:dPt>
            <c:idx val="0"/>
            <c:bubble3D val="0"/>
            <c:spPr>
              <a:solidFill>
                <a:srgbClr val="00B050"/>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1-AC22-4387-AE07-451DBCC4ACDE}"/>
              </c:ext>
            </c:extLst>
          </c:dPt>
          <c:dPt>
            <c:idx val="1"/>
            <c:bubble3D val="0"/>
            <c:spPr>
              <a:solidFill>
                <a:srgbClr val="00B050"/>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3-AC22-4387-AE07-451DBCC4ACDE}"/>
              </c:ext>
            </c:extLst>
          </c:dPt>
          <c:dPt>
            <c:idx val="2"/>
            <c:bubble3D val="0"/>
            <c:spPr>
              <a:solidFill>
                <a:srgbClr val="C00000"/>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5-AC22-4387-AE07-451DBCC4ACDE}"/>
              </c:ext>
            </c:extLst>
          </c:dPt>
          <c:dPt>
            <c:idx val="3"/>
            <c:bubble3D val="0"/>
            <c:spPr>
              <a:solidFill>
                <a:srgbClr val="00B050"/>
              </a:solidFill>
              <a:ln>
                <a:noFill/>
              </a:ln>
              <a:effectLst>
                <a:outerShdw blurRad="317500" algn="ctr" rotWithShape="0">
                  <a:prstClr val="black">
                    <a:alpha val="25000"/>
                  </a:prstClr>
                </a:outerShdw>
              </a:effectLst>
            </c:spPr>
            <c:extLst>
              <c:ext xmlns:c16="http://schemas.microsoft.com/office/drawing/2014/chart" uri="{C3380CC4-5D6E-409C-BE32-E72D297353CC}">
                <c16:uniqueId val="{00000007-AC22-4387-AE07-451DBCC4ACDE}"/>
              </c:ext>
            </c:extLst>
          </c:dPt>
          <c:dLbls>
            <c:dLbl>
              <c:idx val="0"/>
              <c:tx>
                <c:rich>
                  <a:bodyPr/>
                  <a:lstStyle/>
                  <a:p>
                    <a:fld id="{65AE9F62-54CC-42AA-AC2F-3EFADEF8BD9B}" type="PERCENTAGE">
                      <a:rPr lang="en-US" baseline="0"/>
                      <a:pPr/>
                      <a:t>[PERCENTAGE]</a:t>
                    </a:fld>
                    <a:endParaRPr lang="en-US"/>
                  </a:p>
                </c:rich>
              </c:tx>
              <c:dLblPos val="in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AC22-4387-AE07-451DBCC4ACDE}"/>
                </c:ext>
              </c:extLst>
            </c:dLbl>
            <c:dLbl>
              <c:idx val="2"/>
              <c:tx>
                <c:rich>
                  <a:bodyPr/>
                  <a:lstStyle/>
                  <a:p>
                    <a:fld id="{E237DEA1-5044-45C0-B0B0-229EF629FED8}" type="PERCENTAGE">
                      <a:rPr lang="en-US" baseline="0"/>
                      <a:pPr/>
                      <a:t>[PERCENTAGE]</a:t>
                    </a:fld>
                    <a:endParaRPr lang="en-US"/>
                  </a:p>
                </c:rich>
              </c:tx>
              <c:dLblPos val="inEnd"/>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5-AC22-4387-AE07-451DBCC4ACD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lt1"/>
                    </a:solidFill>
                    <a:latin typeface="+mn-lt"/>
                    <a:ea typeface="+mn-ea"/>
                    <a:cs typeface="+mn-cs"/>
                  </a:defRPr>
                </a:pPr>
                <a:endParaRPr lang="es-CL"/>
              </a:p>
            </c:txPr>
            <c:dLblPos val="inEnd"/>
            <c:showLegendKey val="0"/>
            <c:showVal val="0"/>
            <c:showCatName val="1"/>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val>
            <c:numRef>
              <c:f>'Tablero de Control'!$P$39:$S$39</c:f>
              <c:numCache>
                <c:formatCode>General</c:formatCode>
                <c:ptCount val="4"/>
                <c:pt idx="0">
                  <c:v>4</c:v>
                </c:pt>
                <c:pt idx="2">
                  <c:v>6</c:v>
                </c:pt>
              </c:numCache>
            </c:numRef>
          </c:val>
          <c:extLst>
            <c:ext xmlns:c16="http://schemas.microsoft.com/office/drawing/2014/chart" uri="{C3380CC4-5D6E-409C-BE32-E72D297353CC}">
              <c16:uniqueId val="{00000008-AC22-4387-AE07-451DBCC4ACDE}"/>
            </c:ext>
          </c:extLst>
        </c:ser>
        <c:dLbls>
          <c:dLblPos val="inEnd"/>
          <c:showLegendKey val="0"/>
          <c:showVal val="0"/>
          <c:showCatName val="0"/>
          <c:showSerName val="0"/>
          <c:showPercent val="1"/>
          <c:showBubbleSize val="0"/>
          <c:showLeaderLines val="1"/>
        </c:dLbls>
        <c:firstSliceAng val="0"/>
      </c:pieChart>
      <c:spPr>
        <a:noFill/>
        <a:ln>
          <a:noFill/>
        </a:ln>
        <a:effectLst/>
      </c:spPr>
    </c:plotArea>
    <c:plotVisOnly val="1"/>
    <c:dispBlanksAs val="gap"/>
    <c:showDLblsOverMax val="0"/>
  </c:chart>
  <c:spPr>
    <a:pattFill prst="dkDnDiag">
      <a:fgClr>
        <a:schemeClr val="lt1">
          <a:lumMod val="95000"/>
        </a:schemeClr>
      </a:fgClr>
      <a:bgClr>
        <a:schemeClr val="lt1"/>
      </a:bgClr>
    </a:pattFill>
    <a:ln w="9525" cap="flat" cmpd="sng" algn="ctr">
      <a:solidFill>
        <a:schemeClr val="dk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Activos Más Vulnerables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manualLayout>
          <c:layoutTarget val="inner"/>
          <c:xMode val="edge"/>
          <c:yMode val="edge"/>
          <c:x val="5.2692038495188102E-2"/>
          <c:y val="0.16458076944657452"/>
          <c:w val="0.90286351706036749"/>
          <c:h val="0.75116813486200207"/>
        </c:manualLayout>
      </c:layout>
      <c:barChart>
        <c:barDir val="col"/>
        <c:grouping val="stacked"/>
        <c:varyColors val="0"/>
        <c:ser>
          <c:idx val="0"/>
          <c:order val="0"/>
          <c:tx>
            <c:strRef>
              <c:f>'Tablero de Control'!$D$15</c:f>
              <c:strCache>
                <c:ptCount val="1"/>
                <c:pt idx="0">
                  <c:v>Urgente</c:v>
                </c:pt>
              </c:strCache>
            </c:strRef>
          </c:tx>
          <c:spPr>
            <a:solidFill>
              <a:srgbClr val="FF0000"/>
            </a:solidFill>
            <a:ln>
              <a:noFill/>
            </a:ln>
            <a:effectLst/>
          </c:spPr>
          <c:invertIfNegative val="0"/>
          <c:val>
            <c:numRef>
              <c:f>'Tablero de Control'!$D$16</c:f>
              <c:numCache>
                <c:formatCode>General</c:formatCode>
                <c:ptCount val="1"/>
                <c:pt idx="0">
                  <c:v>0</c:v>
                </c:pt>
              </c:numCache>
            </c:numRef>
          </c:val>
          <c:extLst>
            <c:ext xmlns:c16="http://schemas.microsoft.com/office/drawing/2014/chart" uri="{C3380CC4-5D6E-409C-BE32-E72D297353CC}">
              <c16:uniqueId val="{00000000-1F81-4A96-9022-69DF167DDDC7}"/>
            </c:ext>
          </c:extLst>
        </c:ser>
        <c:ser>
          <c:idx val="1"/>
          <c:order val="1"/>
          <c:tx>
            <c:strRef>
              <c:f>'Tablero de Control'!$E$15</c:f>
              <c:strCache>
                <c:ptCount val="1"/>
                <c:pt idx="0">
                  <c:v>Crítica</c:v>
                </c:pt>
              </c:strCache>
            </c:strRef>
          </c:tx>
          <c:spPr>
            <a:solidFill>
              <a:srgbClr val="FFC000"/>
            </a:solidFill>
            <a:ln>
              <a:noFill/>
            </a:ln>
            <a:effectLst/>
          </c:spPr>
          <c:invertIfNegative val="0"/>
          <c:val>
            <c:numRef>
              <c:f>'Tablero de Control'!$E$16</c:f>
              <c:numCache>
                <c:formatCode>General</c:formatCode>
                <c:ptCount val="1"/>
                <c:pt idx="0">
                  <c:v>0</c:v>
                </c:pt>
              </c:numCache>
            </c:numRef>
          </c:val>
          <c:extLst>
            <c:ext xmlns:c16="http://schemas.microsoft.com/office/drawing/2014/chart" uri="{C3380CC4-5D6E-409C-BE32-E72D297353CC}">
              <c16:uniqueId val="{00000001-1F81-4A96-9022-69DF167DDDC7}"/>
            </c:ext>
          </c:extLst>
        </c:ser>
        <c:ser>
          <c:idx val="2"/>
          <c:order val="2"/>
          <c:tx>
            <c:strRef>
              <c:f>'Tablero de Control'!$F$15</c:f>
              <c:strCache>
                <c:ptCount val="1"/>
                <c:pt idx="0">
                  <c:v>Seria</c:v>
                </c:pt>
              </c:strCache>
            </c:strRef>
          </c:tx>
          <c:spPr>
            <a:solidFill>
              <a:srgbClr val="FFFF00"/>
            </a:solidFill>
            <a:ln>
              <a:noFill/>
            </a:ln>
            <a:effectLst/>
          </c:spPr>
          <c:invertIfNegative val="0"/>
          <c:val>
            <c:numRef>
              <c:f>'Tablero de Control'!$F$16</c:f>
              <c:numCache>
                <c:formatCode>General</c:formatCode>
                <c:ptCount val="1"/>
                <c:pt idx="0">
                  <c:v>2</c:v>
                </c:pt>
              </c:numCache>
            </c:numRef>
          </c:val>
          <c:extLst>
            <c:ext xmlns:c16="http://schemas.microsoft.com/office/drawing/2014/chart" uri="{C3380CC4-5D6E-409C-BE32-E72D297353CC}">
              <c16:uniqueId val="{00000002-1F81-4A96-9022-69DF167DDDC7}"/>
            </c:ext>
          </c:extLst>
        </c:ser>
        <c:ser>
          <c:idx val="3"/>
          <c:order val="3"/>
          <c:tx>
            <c:strRef>
              <c:f>'Tablero de Control'!$G$15</c:f>
              <c:strCache>
                <c:ptCount val="1"/>
                <c:pt idx="0">
                  <c:v>Media</c:v>
                </c:pt>
              </c:strCache>
            </c:strRef>
          </c:tx>
          <c:spPr>
            <a:solidFill>
              <a:schemeClr val="accent1">
                <a:lumMod val="75000"/>
              </a:schemeClr>
            </a:solidFill>
            <a:ln>
              <a:noFill/>
            </a:ln>
            <a:effectLst/>
          </c:spPr>
          <c:invertIfNegative val="0"/>
          <c:val>
            <c:numRef>
              <c:f>'Tablero de Control'!$G$16</c:f>
              <c:numCache>
                <c:formatCode>General</c:formatCode>
                <c:ptCount val="1"/>
                <c:pt idx="0">
                  <c:v>0</c:v>
                </c:pt>
              </c:numCache>
            </c:numRef>
          </c:val>
          <c:extLst>
            <c:ext xmlns:c16="http://schemas.microsoft.com/office/drawing/2014/chart" uri="{C3380CC4-5D6E-409C-BE32-E72D297353CC}">
              <c16:uniqueId val="{00000003-1F81-4A96-9022-69DF167DDDC7}"/>
            </c:ext>
          </c:extLst>
        </c:ser>
        <c:ser>
          <c:idx val="4"/>
          <c:order val="4"/>
          <c:tx>
            <c:strRef>
              <c:f>'Tablero de Control'!$H$15</c:f>
              <c:strCache>
                <c:ptCount val="1"/>
                <c:pt idx="0">
                  <c:v>Mínima</c:v>
                </c:pt>
              </c:strCache>
            </c:strRef>
          </c:tx>
          <c:spPr>
            <a:solidFill>
              <a:srgbClr val="00B0F0"/>
            </a:solidFill>
            <a:ln>
              <a:noFill/>
            </a:ln>
            <a:effectLst/>
          </c:spPr>
          <c:invertIfNegative val="0"/>
          <c:val>
            <c:numRef>
              <c:f>'Tablero de Control'!$H$16</c:f>
              <c:numCache>
                <c:formatCode>General</c:formatCode>
                <c:ptCount val="1"/>
                <c:pt idx="0">
                  <c:v>0</c:v>
                </c:pt>
              </c:numCache>
            </c:numRef>
          </c:val>
          <c:extLst>
            <c:ext xmlns:c16="http://schemas.microsoft.com/office/drawing/2014/chart" uri="{C3380CC4-5D6E-409C-BE32-E72D297353CC}">
              <c16:uniqueId val="{00000004-1F81-4A96-9022-69DF167DDDC7}"/>
            </c:ext>
          </c:extLst>
        </c:ser>
        <c:dLbls>
          <c:showLegendKey val="0"/>
          <c:showVal val="0"/>
          <c:showCatName val="0"/>
          <c:showSerName val="0"/>
          <c:showPercent val="0"/>
          <c:showBubbleSize val="0"/>
        </c:dLbls>
        <c:gapWidth val="150"/>
        <c:overlap val="100"/>
        <c:axId val="1279942863"/>
        <c:axId val="1470174751"/>
      </c:barChart>
      <c:catAx>
        <c:axId val="12799428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470174751"/>
        <c:crosses val="autoZero"/>
        <c:auto val="1"/>
        <c:lblAlgn val="ctr"/>
        <c:lblOffset val="100"/>
        <c:noMultiLvlLbl val="0"/>
      </c:catAx>
      <c:valAx>
        <c:axId val="14701747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279942863"/>
        <c:crosses val="autoZero"/>
        <c:crossBetween val="between"/>
        <c:maj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L"/>
        </a:p>
      </c:txPr>
    </c:title>
    <c:autoTitleDeleted val="0"/>
    <c:plotArea>
      <c:layout/>
      <c:barChart>
        <c:barDir val="col"/>
        <c:grouping val="stacked"/>
        <c:varyColors val="0"/>
        <c:ser>
          <c:idx val="0"/>
          <c:order val="0"/>
          <c:tx>
            <c:strRef>
              <c:f>Hoja2!$B$6</c:f>
              <c:strCache>
                <c:ptCount val="1"/>
                <c:pt idx="0">
                  <c:v>Urgente</c:v>
                </c:pt>
              </c:strCache>
            </c:strRef>
          </c:tx>
          <c:spPr>
            <a:solidFill>
              <a:schemeClr val="accent1"/>
            </a:solidFill>
            <a:ln>
              <a:noFill/>
            </a:ln>
            <a:effectLst/>
          </c:spPr>
          <c:invertIfNegative val="0"/>
          <c:val>
            <c:numRef>
              <c:f>Hoja2!$B$7</c:f>
              <c:numCache>
                <c:formatCode>General</c:formatCode>
                <c:ptCount val="1"/>
                <c:pt idx="0">
                  <c:v>0</c:v>
                </c:pt>
              </c:numCache>
            </c:numRef>
          </c:val>
          <c:extLst>
            <c:ext xmlns:c16="http://schemas.microsoft.com/office/drawing/2014/chart" uri="{C3380CC4-5D6E-409C-BE32-E72D297353CC}">
              <c16:uniqueId val="{00000000-890D-4DEE-9893-22433B5EFA5C}"/>
            </c:ext>
          </c:extLst>
        </c:ser>
        <c:ser>
          <c:idx val="1"/>
          <c:order val="1"/>
          <c:tx>
            <c:strRef>
              <c:f>Hoja2!$C$6</c:f>
              <c:strCache>
                <c:ptCount val="1"/>
                <c:pt idx="0">
                  <c:v>Crítica</c:v>
                </c:pt>
              </c:strCache>
            </c:strRef>
          </c:tx>
          <c:spPr>
            <a:solidFill>
              <a:schemeClr val="accent2"/>
            </a:solidFill>
            <a:ln>
              <a:noFill/>
            </a:ln>
            <a:effectLst/>
          </c:spPr>
          <c:invertIfNegative val="0"/>
          <c:val>
            <c:numRef>
              <c:f>Hoja2!$C$7</c:f>
              <c:numCache>
                <c:formatCode>General</c:formatCode>
                <c:ptCount val="1"/>
                <c:pt idx="0">
                  <c:v>0</c:v>
                </c:pt>
              </c:numCache>
            </c:numRef>
          </c:val>
          <c:extLst>
            <c:ext xmlns:c16="http://schemas.microsoft.com/office/drawing/2014/chart" uri="{C3380CC4-5D6E-409C-BE32-E72D297353CC}">
              <c16:uniqueId val="{00000001-890D-4DEE-9893-22433B5EFA5C}"/>
            </c:ext>
          </c:extLst>
        </c:ser>
        <c:ser>
          <c:idx val="2"/>
          <c:order val="2"/>
          <c:tx>
            <c:strRef>
              <c:f>Hoja2!$D$6</c:f>
              <c:strCache>
                <c:ptCount val="1"/>
                <c:pt idx="0">
                  <c:v>Seria</c:v>
                </c:pt>
              </c:strCache>
            </c:strRef>
          </c:tx>
          <c:spPr>
            <a:solidFill>
              <a:schemeClr val="accent3"/>
            </a:solidFill>
            <a:ln>
              <a:noFill/>
            </a:ln>
            <a:effectLst/>
          </c:spPr>
          <c:invertIfNegative val="0"/>
          <c:val>
            <c:numRef>
              <c:f>Hoja2!$D$7</c:f>
              <c:numCache>
                <c:formatCode>General</c:formatCode>
                <c:ptCount val="1"/>
                <c:pt idx="0">
                  <c:v>2</c:v>
                </c:pt>
              </c:numCache>
            </c:numRef>
          </c:val>
          <c:extLst>
            <c:ext xmlns:c16="http://schemas.microsoft.com/office/drawing/2014/chart" uri="{C3380CC4-5D6E-409C-BE32-E72D297353CC}">
              <c16:uniqueId val="{00000002-890D-4DEE-9893-22433B5EFA5C}"/>
            </c:ext>
          </c:extLst>
        </c:ser>
        <c:ser>
          <c:idx val="3"/>
          <c:order val="3"/>
          <c:tx>
            <c:strRef>
              <c:f>Hoja2!$E$6</c:f>
              <c:strCache>
                <c:ptCount val="1"/>
                <c:pt idx="0">
                  <c:v>Media</c:v>
                </c:pt>
              </c:strCache>
            </c:strRef>
          </c:tx>
          <c:spPr>
            <a:solidFill>
              <a:schemeClr val="accent4"/>
            </a:solidFill>
            <a:ln>
              <a:noFill/>
            </a:ln>
            <a:effectLst/>
          </c:spPr>
          <c:invertIfNegative val="0"/>
          <c:val>
            <c:numRef>
              <c:f>Hoja2!$E$7</c:f>
              <c:numCache>
                <c:formatCode>General</c:formatCode>
                <c:ptCount val="1"/>
                <c:pt idx="0">
                  <c:v>0</c:v>
                </c:pt>
              </c:numCache>
            </c:numRef>
          </c:val>
          <c:extLst>
            <c:ext xmlns:c16="http://schemas.microsoft.com/office/drawing/2014/chart" uri="{C3380CC4-5D6E-409C-BE32-E72D297353CC}">
              <c16:uniqueId val="{00000003-890D-4DEE-9893-22433B5EFA5C}"/>
            </c:ext>
          </c:extLst>
        </c:ser>
        <c:ser>
          <c:idx val="4"/>
          <c:order val="4"/>
          <c:tx>
            <c:strRef>
              <c:f>Hoja2!$F$6</c:f>
              <c:strCache>
                <c:ptCount val="1"/>
                <c:pt idx="0">
                  <c:v>Mínima</c:v>
                </c:pt>
              </c:strCache>
            </c:strRef>
          </c:tx>
          <c:spPr>
            <a:solidFill>
              <a:schemeClr val="accent5"/>
            </a:solidFill>
            <a:ln>
              <a:noFill/>
            </a:ln>
            <a:effectLst/>
          </c:spPr>
          <c:invertIfNegative val="0"/>
          <c:val>
            <c:numRef>
              <c:f>Hoja2!$F$7</c:f>
              <c:numCache>
                <c:formatCode>General</c:formatCode>
                <c:ptCount val="1"/>
                <c:pt idx="0">
                  <c:v>0</c:v>
                </c:pt>
              </c:numCache>
            </c:numRef>
          </c:val>
          <c:extLst>
            <c:ext xmlns:c16="http://schemas.microsoft.com/office/drawing/2014/chart" uri="{C3380CC4-5D6E-409C-BE32-E72D297353CC}">
              <c16:uniqueId val="{00000004-890D-4DEE-9893-22433B5EFA5C}"/>
            </c:ext>
          </c:extLst>
        </c:ser>
        <c:dLbls>
          <c:showLegendKey val="0"/>
          <c:showVal val="0"/>
          <c:showCatName val="0"/>
          <c:showSerName val="0"/>
          <c:showPercent val="0"/>
          <c:showBubbleSize val="0"/>
        </c:dLbls>
        <c:gapWidth val="150"/>
        <c:overlap val="100"/>
        <c:axId val="1451426303"/>
        <c:axId val="1470170591"/>
      </c:barChart>
      <c:catAx>
        <c:axId val="14514263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470170591"/>
        <c:crosses val="autoZero"/>
        <c:auto val="1"/>
        <c:lblAlgn val="ctr"/>
        <c:lblOffset val="100"/>
        <c:noMultiLvlLbl val="0"/>
      </c:catAx>
      <c:valAx>
        <c:axId val="14701705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crossAx val="1451426303"/>
        <c:crosses val="autoZero"/>
        <c:crossBetween val="between"/>
        <c:majorUnit val="1"/>
        <c:minorUnit val="1"/>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L"/>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1">
  <cs:axisTitle>
    <cs:lnRef idx="0"/>
    <cs:fillRef idx="0"/>
    <cs:effectRef idx="0"/>
    <cs:fontRef idx="minor">
      <a:schemeClr val="dk1">
        <a:lumMod val="65000"/>
        <a:lumOff val="35000"/>
      </a:schemeClr>
    </cs:fontRef>
    <cs:defRPr sz="900" kern="1200"/>
  </cs:axisTitle>
  <cs:categoryAxis>
    <cs:lnRef idx="0"/>
    <cs:fillRef idx="0"/>
    <cs:effectRef idx="0"/>
    <cs:fontRef idx="minor">
      <a:schemeClr val="dk1">
        <a:lumMod val="65000"/>
        <a:lumOff val="35000"/>
      </a:schemeClr>
    </cs:fontRef>
    <cs:defRPr sz="900" kern="1200"/>
  </cs:categoryAxis>
  <cs:chartArea>
    <cs:lnRef idx="0"/>
    <cs:fillRef idx="0"/>
    <cs:effectRef idx="0"/>
    <cs:fontRef idx="minor">
      <a:schemeClr val="dk1"/>
    </cs:fontRef>
    <cs:spPr>
      <a:pattFill prst="dkDnDiag">
        <a:fgClr>
          <a:schemeClr val="lt1">
            <a:lumMod val="95000"/>
          </a:schemeClr>
        </a:fgClr>
        <a:bgClr>
          <a:schemeClr val="lt1"/>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lt1"/>
    </cs:fontRef>
    <cs:defRPr sz="900" b="1" i="0" u="none" strike="noStrike" kern="1200" baseline="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317500" algn="ctr" rotWithShape="0">
          <a:prstClr val="black">
            <a:alpha val="25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20000"/>
          </a:prstClr>
        </a:outerShdw>
      </a:effectLst>
      <a:scene3d>
        <a:camera prst="orthographicFront"/>
        <a:lightRig rig="threePt" dir="t"/>
      </a:scene3d>
      <a:sp3d prstMaterial="matte"/>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noFill/>
      <a:ln w="9525" cap="flat" cmpd="sng" algn="ctr">
        <a:solidFill>
          <a:schemeClr val="dk1">
            <a:lumMod val="15000"/>
            <a:lumOff val="85000"/>
          </a:schemeClr>
        </a:solidFill>
        <a:round/>
      </a:ln>
    </cs:spPr>
    <cs:defRPr sz="9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65000"/>
            <a:lumOff val="35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65000"/>
            <a:lumOff val="35000"/>
          </a:schemeClr>
        </a:solidFill>
        <a:round/>
      </a:ln>
    </cs:spPr>
  </cs:errorBar>
  <cs:floor>
    <cs:lnRef idx="0"/>
    <cs:fillRef idx="0"/>
    <cs:effectRef idx="0"/>
    <cs:fontRef idx="minor">
      <a:schemeClr val="dk1"/>
    </cs:fontRef>
    <cs:spPr>
      <a:noFill/>
      <a:ln>
        <a:noFill/>
      </a:ln>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50000"/>
            <a:lumOff val="50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78000"/>
        </a:schemeClr>
      </a:solidFill>
    </cs:spPr>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inor">
      <a:schemeClr val="dk1">
        <a:lumMod val="65000"/>
        <a:lumOff val="35000"/>
      </a:schemeClr>
    </cs:fontRef>
    <cs:defRPr sz="1800" b="1" kern="1200" baseline="0"/>
  </cs:title>
  <cs:trendline>
    <cs:lnRef idx="0">
      <cs:styleClr val="auto"/>
    </cs:lnRef>
    <cs:fillRef idx="0"/>
    <cs:effectRef idx="0"/>
    <cs:fontRef idx="minor">
      <a:schemeClr val="dk1"/>
    </cs:fontRef>
    <cs:spPr>
      <a:ln w="19050" cap="rnd">
        <a:solidFill>
          <a:schemeClr val="phClr"/>
        </a:solidFill>
        <a:prstDash val="sysDash"/>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65000"/>
            <a:lumOff val="35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png"/><Relationship Id="rId5" Type="http://schemas.openxmlformats.org/officeDocument/2006/relationships/image" Target="../media/image1.jpeg"/><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0</xdr:col>
      <xdr:colOff>550257</xdr:colOff>
      <xdr:row>1</xdr:row>
      <xdr:rowOff>170181</xdr:rowOff>
    </xdr:from>
    <xdr:to>
      <xdr:col>0</xdr:col>
      <xdr:colOff>2003872</xdr:colOff>
      <xdr:row>3</xdr:row>
      <xdr:rowOff>370898</xdr:rowOff>
    </xdr:to>
    <xdr:pic>
      <xdr:nvPicPr>
        <xdr:cNvPr id="7" name="Imagen 6" descr="escudo negro">
          <a:extLst>
            <a:ext uri="{FF2B5EF4-FFF2-40B4-BE49-F238E27FC236}">
              <a16:creationId xmlns:a16="http://schemas.microsoft.com/office/drawing/2014/main" id="{DECE4433-468C-BEB7-CD63-DBD160BFF36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257" y="364145"/>
          <a:ext cx="1457425" cy="1283276"/>
        </a:xfrm>
        <a:prstGeom prst="rect">
          <a:avLst/>
        </a:prstGeom>
        <a:noFill/>
        <a:ln>
          <a:noFill/>
        </a:ln>
      </xdr:spPr>
    </xdr:pic>
    <xdr:clientData/>
  </xdr:twoCellAnchor>
  <xdr:twoCellAnchor editAs="oneCell">
    <xdr:from>
      <xdr:col>7</xdr:col>
      <xdr:colOff>169026</xdr:colOff>
      <xdr:row>1</xdr:row>
      <xdr:rowOff>487680</xdr:rowOff>
    </xdr:from>
    <xdr:to>
      <xdr:col>7</xdr:col>
      <xdr:colOff>958331</xdr:colOff>
      <xdr:row>3</xdr:row>
      <xdr:rowOff>171104</xdr:rowOff>
    </xdr:to>
    <xdr:pic>
      <xdr:nvPicPr>
        <xdr:cNvPr id="8" name="Imagen 7" descr="LOGO SIG 2016-02">
          <a:extLst>
            <a:ext uri="{FF2B5EF4-FFF2-40B4-BE49-F238E27FC236}">
              <a16:creationId xmlns:a16="http://schemas.microsoft.com/office/drawing/2014/main" id="{C8397595-C584-47CF-580F-20C7F443F9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8313" t="8249" r="7243" b="11165"/>
        <a:stretch>
          <a:fillRect/>
        </a:stretch>
      </xdr:blipFill>
      <xdr:spPr bwMode="auto">
        <a:xfrm>
          <a:off x="10421390" y="681644"/>
          <a:ext cx="787400" cy="760268"/>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811514</xdr:colOff>
      <xdr:row>1</xdr:row>
      <xdr:rowOff>85818</xdr:rowOff>
    </xdr:from>
    <xdr:to>
      <xdr:col>3</xdr:col>
      <xdr:colOff>663296</xdr:colOff>
      <xdr:row>3</xdr:row>
      <xdr:rowOff>487105</xdr:rowOff>
    </xdr:to>
    <xdr:pic>
      <xdr:nvPicPr>
        <xdr:cNvPr id="6" name="Imagen 5" descr="escudo negro">
          <a:extLst>
            <a:ext uri="{FF2B5EF4-FFF2-40B4-BE49-F238E27FC236}">
              <a16:creationId xmlns:a16="http://schemas.microsoft.com/office/drawing/2014/main" id="{335161AE-DDFD-495A-B728-CF071EC05B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55800" y="249104"/>
          <a:ext cx="1457425" cy="1408215"/>
        </a:xfrm>
        <a:prstGeom prst="rect">
          <a:avLst/>
        </a:prstGeom>
        <a:noFill/>
        <a:ln>
          <a:noFill/>
        </a:ln>
      </xdr:spPr>
    </xdr:pic>
    <xdr:clientData/>
  </xdr:twoCellAnchor>
  <xdr:twoCellAnchor editAs="oneCell">
    <xdr:from>
      <xdr:col>18</xdr:col>
      <xdr:colOff>345918</xdr:colOff>
      <xdr:row>1</xdr:row>
      <xdr:rowOff>161108</xdr:rowOff>
    </xdr:from>
    <xdr:to>
      <xdr:col>18</xdr:col>
      <xdr:colOff>1523999</xdr:colOff>
      <xdr:row>3</xdr:row>
      <xdr:rowOff>394607</xdr:rowOff>
    </xdr:to>
    <xdr:pic>
      <xdr:nvPicPr>
        <xdr:cNvPr id="7" name="Imagen 6" descr="LOGO SIG 2016-02">
          <a:extLst>
            <a:ext uri="{FF2B5EF4-FFF2-40B4-BE49-F238E27FC236}">
              <a16:creationId xmlns:a16="http://schemas.microsoft.com/office/drawing/2014/main" id="{C379642D-6C17-4BD2-8A01-3DBC2018BE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8313" t="8249" r="7243" b="11165"/>
        <a:stretch>
          <a:fillRect/>
        </a:stretch>
      </xdr:blipFill>
      <xdr:spPr bwMode="auto">
        <a:xfrm>
          <a:off x="19776918" y="324394"/>
          <a:ext cx="1178081" cy="1240427"/>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611491</xdr:colOff>
      <xdr:row>1</xdr:row>
      <xdr:rowOff>141606</xdr:rowOff>
    </xdr:from>
    <xdr:to>
      <xdr:col>2</xdr:col>
      <xdr:colOff>567039</xdr:colOff>
      <xdr:row>3</xdr:row>
      <xdr:rowOff>447675</xdr:rowOff>
    </xdr:to>
    <xdr:pic>
      <xdr:nvPicPr>
        <xdr:cNvPr id="2" name="Imagen 1" descr="escudo negro">
          <a:extLst>
            <a:ext uri="{FF2B5EF4-FFF2-40B4-BE49-F238E27FC236}">
              <a16:creationId xmlns:a16="http://schemas.microsoft.com/office/drawing/2014/main" id="{DD6B6306-CC88-4D54-8DF3-6E20D20EE0D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7241" y="304892"/>
          <a:ext cx="1357084" cy="1312997"/>
        </a:xfrm>
        <a:prstGeom prst="rect">
          <a:avLst/>
        </a:prstGeom>
        <a:noFill/>
        <a:ln>
          <a:noFill/>
        </a:ln>
      </xdr:spPr>
    </xdr:pic>
    <xdr:clientData/>
  </xdr:twoCellAnchor>
  <xdr:twoCellAnchor editAs="oneCell">
    <xdr:from>
      <xdr:col>10</xdr:col>
      <xdr:colOff>19347</xdr:colOff>
      <xdr:row>1</xdr:row>
      <xdr:rowOff>149677</xdr:rowOff>
    </xdr:from>
    <xdr:to>
      <xdr:col>12</xdr:col>
      <xdr:colOff>62343</xdr:colOff>
      <xdr:row>3</xdr:row>
      <xdr:rowOff>405418</xdr:rowOff>
    </xdr:to>
    <xdr:pic>
      <xdr:nvPicPr>
        <xdr:cNvPr id="3" name="Imagen 2" descr="LOGO SIG 2016-02">
          <a:extLst>
            <a:ext uri="{FF2B5EF4-FFF2-40B4-BE49-F238E27FC236}">
              <a16:creationId xmlns:a16="http://schemas.microsoft.com/office/drawing/2014/main" id="{4EEA2CFD-F934-4F37-BDA0-5389B2C039D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8313" t="8249" r="7243" b="11165"/>
        <a:stretch>
          <a:fillRect/>
        </a:stretch>
      </xdr:blipFill>
      <xdr:spPr bwMode="auto">
        <a:xfrm>
          <a:off x="13340740" y="312963"/>
          <a:ext cx="1158782" cy="1262669"/>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169334</xdr:colOff>
      <xdr:row>16</xdr:row>
      <xdr:rowOff>42333</xdr:rowOff>
    </xdr:from>
    <xdr:to>
      <xdr:col>10</xdr:col>
      <xdr:colOff>497417</xdr:colOff>
      <xdr:row>32</xdr:row>
      <xdr:rowOff>127001</xdr:rowOff>
    </xdr:to>
    <xdr:graphicFrame macro="">
      <xdr:nvGraphicFramePr>
        <xdr:cNvPr id="2" name="Chart 1">
          <a:extLst>
            <a:ext uri="{FF2B5EF4-FFF2-40B4-BE49-F238E27FC236}">
              <a16:creationId xmlns:a16="http://schemas.microsoft.com/office/drawing/2014/main" id="{A6842EFB-80FE-47E6-B0E4-78DE3852A03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21167</xdr:colOff>
      <xdr:row>12</xdr:row>
      <xdr:rowOff>21166</xdr:rowOff>
    </xdr:from>
    <xdr:to>
      <xdr:col>20</xdr:col>
      <xdr:colOff>666750</xdr:colOff>
      <xdr:row>32</xdr:row>
      <xdr:rowOff>158750</xdr:rowOff>
    </xdr:to>
    <xdr:graphicFrame macro="">
      <xdr:nvGraphicFramePr>
        <xdr:cNvPr id="3" name="Chart 2">
          <a:extLst>
            <a:ext uri="{FF2B5EF4-FFF2-40B4-BE49-F238E27FC236}">
              <a16:creationId xmlns:a16="http://schemas.microsoft.com/office/drawing/2014/main" id="{848BC038-12AD-4398-A02C-C02D2125A0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103716</xdr:colOff>
      <xdr:row>39</xdr:row>
      <xdr:rowOff>50798</xdr:rowOff>
    </xdr:from>
    <xdr:to>
      <xdr:col>20</xdr:col>
      <xdr:colOff>654050</xdr:colOff>
      <xdr:row>56</xdr:row>
      <xdr:rowOff>30691</xdr:rowOff>
    </xdr:to>
    <xdr:graphicFrame macro="">
      <xdr:nvGraphicFramePr>
        <xdr:cNvPr id="4" name="Gráfico 7">
          <a:extLst>
            <a:ext uri="{FF2B5EF4-FFF2-40B4-BE49-F238E27FC236}">
              <a16:creationId xmlns:a16="http://schemas.microsoft.com/office/drawing/2014/main" id="{91081894-42DB-4F2A-96DE-27C1C02E3B0C}"/>
            </a:ext>
            <a:ext uri="{147F2762-F138-4A5C-976F-8EAC2B608ADB}">
              <a16:predDERef xmlns:a16="http://schemas.microsoft.com/office/drawing/2014/main" pred="{00000000-0008-0000-0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38100</xdr:colOff>
      <xdr:row>35</xdr:row>
      <xdr:rowOff>238125</xdr:rowOff>
    </xdr:from>
    <xdr:to>
      <xdr:col>10</xdr:col>
      <xdr:colOff>457200</xdr:colOff>
      <xdr:row>56</xdr:row>
      <xdr:rowOff>133350</xdr:rowOff>
    </xdr:to>
    <xdr:graphicFrame macro="">
      <xdr:nvGraphicFramePr>
        <xdr:cNvPr id="7" name="Gráfico 6">
          <a:extLst>
            <a:ext uri="{FF2B5EF4-FFF2-40B4-BE49-F238E27FC236}">
              <a16:creationId xmlns:a16="http://schemas.microsoft.com/office/drawing/2014/main" id="{97301E0A-2D7D-4C60-949F-1CC3686DBB9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231321</xdr:colOff>
      <xdr:row>1</xdr:row>
      <xdr:rowOff>40822</xdr:rowOff>
    </xdr:from>
    <xdr:to>
      <xdr:col>3</xdr:col>
      <xdr:colOff>504924</xdr:colOff>
      <xdr:row>3</xdr:row>
      <xdr:rowOff>469323</xdr:rowOff>
    </xdr:to>
    <xdr:pic>
      <xdr:nvPicPr>
        <xdr:cNvPr id="10" name="Imagen 9" descr="escudo negro">
          <a:extLst>
            <a:ext uri="{FF2B5EF4-FFF2-40B4-BE49-F238E27FC236}">
              <a16:creationId xmlns:a16="http://schemas.microsoft.com/office/drawing/2014/main" id="{04274844-8B21-45E6-9CD1-1DCA770B86CB}"/>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653142" y="244929"/>
          <a:ext cx="1457425" cy="1408215"/>
        </a:xfrm>
        <a:prstGeom prst="rect">
          <a:avLst/>
        </a:prstGeom>
        <a:noFill/>
        <a:ln>
          <a:noFill/>
        </a:ln>
      </xdr:spPr>
    </xdr:pic>
    <xdr:clientData/>
  </xdr:twoCellAnchor>
  <xdr:twoCellAnchor editAs="oneCell">
    <xdr:from>
      <xdr:col>18</xdr:col>
      <xdr:colOff>612321</xdr:colOff>
      <xdr:row>1</xdr:row>
      <xdr:rowOff>149679</xdr:rowOff>
    </xdr:from>
    <xdr:to>
      <xdr:col>20</xdr:col>
      <xdr:colOff>247103</xdr:colOff>
      <xdr:row>3</xdr:row>
      <xdr:rowOff>432634</xdr:rowOff>
    </xdr:to>
    <xdr:pic>
      <xdr:nvPicPr>
        <xdr:cNvPr id="11" name="Imagen 10" descr="LOGO SIG 2016-02">
          <a:extLst>
            <a:ext uri="{FF2B5EF4-FFF2-40B4-BE49-F238E27FC236}">
              <a16:creationId xmlns:a16="http://schemas.microsoft.com/office/drawing/2014/main" id="{953B0ACE-833A-4102-BE23-F02E40F93DCF}"/>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8313" t="8249" r="7243" b="11165"/>
        <a:stretch>
          <a:fillRect/>
        </a:stretch>
      </xdr:blipFill>
      <xdr:spPr bwMode="auto">
        <a:xfrm>
          <a:off x="13647964" y="353786"/>
          <a:ext cx="1158782" cy="1262669"/>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171450</xdr:colOff>
      <xdr:row>8</xdr:row>
      <xdr:rowOff>90487</xdr:rowOff>
    </xdr:from>
    <xdr:to>
      <xdr:col>6</xdr:col>
      <xdr:colOff>714375</xdr:colOff>
      <xdr:row>26</xdr:row>
      <xdr:rowOff>90487</xdr:rowOff>
    </xdr:to>
    <xdr:graphicFrame macro="">
      <xdr:nvGraphicFramePr>
        <xdr:cNvPr id="2" name="Gráfico 1">
          <a:extLst>
            <a:ext uri="{FF2B5EF4-FFF2-40B4-BE49-F238E27FC236}">
              <a16:creationId xmlns:a16="http://schemas.microsoft.com/office/drawing/2014/main" id="{3895E295-A15E-4267-B893-2C6BD3055B8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lenovo/Desktop/Vulnerabilidades_V0_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ctivos"/>
      <sheetName val="Vulnerabilidades"/>
      <sheetName val="BDvulnerabilidades"/>
      <sheetName val="Indicadores"/>
      <sheetName val="Remediación"/>
      <sheetName val="Reporte"/>
      <sheetName val="Sheet1"/>
    </sheetNames>
    <sheetDataSet>
      <sheetData sheetId="0"/>
      <sheetData sheetId="1"/>
      <sheetData sheetId="2"/>
      <sheetData sheetId="3"/>
      <sheetData sheetId="4"/>
      <sheetData sheetId="5"/>
      <sheetData sheetId="6"/>
      <sheetData sheetId="7"/>
      <sheetData sheetId="8"/>
    </sheetDataSet>
  </externalBook>
</externalLink>
</file>

<file path=xl/persons/person.xml><?xml version="1.0" encoding="utf-8"?>
<personList xmlns="http://schemas.microsoft.com/office/spreadsheetml/2018/threadedcomments" xmlns:x="http://schemas.openxmlformats.org/spreadsheetml/2006/main">
  <person displayName="Christian Medina Fandiño" id="{D5C127BD-D1D0-4F76-99DC-0D04E178C062}" userId="S::christian.medina@umv.gov.co::70459ba0-09af-4d87-80e0-c000193bfc69"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21" dT="2022-11-23T16:00:18.45" personId="{D5C127BD-D1D0-4F76-99DC-0D04E178C062}" id="{18236473-AD20-4D5C-A3BF-67112BE32E1B}">
    <text>Por favor añadir la fuente de la información en caso de que la metodología sea extraída de una fuente eterna.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01A13B-FD00-4C47-88CE-452E1C006DA0}">
  <dimension ref="A1:H21"/>
  <sheetViews>
    <sheetView showGridLines="0" tabSelected="1" topLeftCell="B1" zoomScale="75" zoomScaleNormal="75" zoomScaleSheetLayoutView="90" zoomScalePageLayoutView="70" workbookViewId="0">
      <selection activeCell="B3" sqref="B3:C3"/>
    </sheetView>
  </sheetViews>
  <sheetFormatPr defaultColWidth="9.109375" defaultRowHeight="14.4" x14ac:dyDescent="0.3"/>
  <cols>
    <col min="1" max="1" width="37.109375" customWidth="1"/>
    <col min="2" max="2" width="40.5546875" style="7" customWidth="1"/>
    <col min="3" max="3" width="19.6640625" customWidth="1"/>
    <col min="4" max="4" width="13.6640625" customWidth="1"/>
    <col min="5" max="5" width="15.5546875" customWidth="1"/>
    <col min="6" max="6" width="14" customWidth="1"/>
    <col min="7" max="7" width="5.88671875" bestFit="1" customWidth="1"/>
    <col min="8" max="8" width="16.5546875" customWidth="1"/>
  </cols>
  <sheetData>
    <row r="1" spans="1:8" ht="15" thickBot="1" x14ac:dyDescent="0.35"/>
    <row r="2" spans="1:8" s="75" customFormat="1" ht="42.6" customHeight="1" x14ac:dyDescent="0.3">
      <c r="A2" s="96"/>
      <c r="B2" s="111" t="s">
        <v>0</v>
      </c>
      <c r="C2" s="102"/>
      <c r="D2" s="102" t="s">
        <v>1</v>
      </c>
      <c r="E2" s="102"/>
      <c r="F2" s="105" t="s">
        <v>2</v>
      </c>
      <c r="G2" s="106"/>
      <c r="H2" s="99"/>
    </row>
    <row r="3" spans="1:8" s="75" customFormat="1" ht="42.6" customHeight="1" x14ac:dyDescent="0.3">
      <c r="A3" s="97"/>
      <c r="B3" s="112" t="s">
        <v>3</v>
      </c>
      <c r="C3" s="103"/>
      <c r="D3" s="103" t="s">
        <v>4</v>
      </c>
      <c r="E3" s="103"/>
      <c r="F3" s="107">
        <v>2</v>
      </c>
      <c r="G3" s="108"/>
      <c r="H3" s="100"/>
    </row>
    <row r="4" spans="1:8" s="75" customFormat="1" ht="42.6" customHeight="1" x14ac:dyDescent="0.3">
      <c r="A4" s="98"/>
      <c r="B4" s="113" t="s">
        <v>5</v>
      </c>
      <c r="C4" s="104"/>
      <c r="D4" s="104" t="s">
        <v>6</v>
      </c>
      <c r="E4" s="104"/>
      <c r="F4" s="109">
        <v>45869</v>
      </c>
      <c r="G4" s="110"/>
      <c r="H4" s="101"/>
    </row>
    <row r="7" spans="1:8" ht="53.1" customHeight="1" x14ac:dyDescent="0.3">
      <c r="A7" s="90" t="s">
        <v>7</v>
      </c>
      <c r="B7" s="90"/>
      <c r="C7" s="90"/>
      <c r="D7" s="90"/>
      <c r="E7" s="90"/>
      <c r="F7" s="90"/>
      <c r="G7" s="90"/>
      <c r="H7" s="90"/>
    </row>
    <row r="8" spans="1:8" ht="26.4" customHeight="1" x14ac:dyDescent="0.3">
      <c r="A8" s="91" t="s">
        <v>8</v>
      </c>
      <c r="B8" s="91"/>
      <c r="C8" s="91"/>
      <c r="D8" s="91"/>
      <c r="E8" s="91"/>
      <c r="F8" s="91"/>
      <c r="G8" s="91"/>
      <c r="H8" s="91"/>
    </row>
    <row r="9" spans="1:8" ht="26.4" customHeight="1" x14ac:dyDescent="0.3">
      <c r="A9" s="91"/>
      <c r="B9" s="91"/>
      <c r="C9" s="91"/>
      <c r="D9" s="91"/>
      <c r="E9" s="91"/>
      <c r="F9" s="91"/>
      <c r="G9" s="91"/>
      <c r="H9" s="91"/>
    </row>
    <row r="10" spans="1:8" ht="26.4" customHeight="1" x14ac:dyDescent="0.3">
      <c r="A10" s="76" t="s">
        <v>9</v>
      </c>
      <c r="B10" s="76" t="s">
        <v>10</v>
      </c>
      <c r="C10" s="92" t="s">
        <v>11</v>
      </c>
      <c r="D10" s="92"/>
      <c r="E10" s="92"/>
      <c r="F10" s="92"/>
      <c r="G10" s="92"/>
      <c r="H10" s="92"/>
    </row>
    <row r="11" spans="1:8" ht="26.4" customHeight="1" x14ac:dyDescent="0.3">
      <c r="A11" s="93" t="s">
        <v>12</v>
      </c>
      <c r="B11" s="94" t="s">
        <v>13</v>
      </c>
      <c r="C11" s="95" t="s">
        <v>14</v>
      </c>
      <c r="D11" s="95"/>
      <c r="E11" s="95"/>
      <c r="F11" s="95"/>
      <c r="G11" s="95"/>
      <c r="H11" s="95"/>
    </row>
    <row r="12" spans="1:8" ht="26.4" customHeight="1" x14ac:dyDescent="0.3">
      <c r="A12" s="93"/>
      <c r="B12" s="94"/>
      <c r="C12" s="95"/>
      <c r="D12" s="95"/>
      <c r="E12" s="95"/>
      <c r="F12" s="95"/>
      <c r="G12" s="95"/>
      <c r="H12" s="95"/>
    </row>
    <row r="13" spans="1:8" ht="26.4" customHeight="1" x14ac:dyDescent="0.3">
      <c r="A13" s="84" t="s">
        <v>15</v>
      </c>
      <c r="B13" s="85" t="s">
        <v>16</v>
      </c>
      <c r="C13" s="86" t="s">
        <v>17</v>
      </c>
      <c r="D13" s="86"/>
      <c r="E13" s="86"/>
      <c r="F13" s="86"/>
      <c r="G13" s="86"/>
      <c r="H13" s="86"/>
    </row>
    <row r="14" spans="1:8" ht="26.4" customHeight="1" x14ac:dyDescent="0.3">
      <c r="A14" s="84"/>
      <c r="B14" s="85"/>
      <c r="C14" s="86"/>
      <c r="D14" s="86"/>
      <c r="E14" s="86"/>
      <c r="F14" s="86"/>
      <c r="G14" s="86"/>
      <c r="H14" s="86"/>
    </row>
    <row r="15" spans="1:8" ht="26.4" customHeight="1" x14ac:dyDescent="0.3">
      <c r="A15" s="87" t="s">
        <v>18</v>
      </c>
      <c r="B15" s="88" t="s">
        <v>19</v>
      </c>
      <c r="C15" s="89" t="s">
        <v>20</v>
      </c>
      <c r="D15" s="89"/>
      <c r="E15" s="89"/>
      <c r="F15" s="89"/>
      <c r="G15" s="89"/>
      <c r="H15" s="89"/>
    </row>
    <row r="16" spans="1:8" ht="26.4" customHeight="1" x14ac:dyDescent="0.3">
      <c r="A16" s="87"/>
      <c r="B16" s="88"/>
      <c r="C16" s="89"/>
      <c r="D16" s="89"/>
      <c r="E16" s="89"/>
      <c r="F16" s="89"/>
      <c r="G16" s="89"/>
      <c r="H16" s="89"/>
    </row>
    <row r="17" spans="1:8" ht="26.4" customHeight="1" x14ac:dyDescent="0.3">
      <c r="A17" s="78" t="s">
        <v>21</v>
      </c>
      <c r="B17" s="79" t="s">
        <v>22</v>
      </c>
      <c r="C17" s="80" t="s">
        <v>23</v>
      </c>
      <c r="D17" s="80"/>
      <c r="E17" s="80"/>
      <c r="F17" s="80"/>
      <c r="G17" s="80"/>
      <c r="H17" s="80"/>
    </row>
    <row r="18" spans="1:8" ht="26.4" customHeight="1" x14ac:dyDescent="0.3">
      <c r="A18" s="78"/>
      <c r="B18" s="79"/>
      <c r="C18" s="80"/>
      <c r="D18" s="80"/>
      <c r="E18" s="80"/>
      <c r="F18" s="80"/>
      <c r="G18" s="80"/>
      <c r="H18" s="80"/>
    </row>
    <row r="19" spans="1:8" ht="26.4" customHeight="1" x14ac:dyDescent="0.3">
      <c r="A19" s="81" t="s">
        <v>24</v>
      </c>
      <c r="B19" s="82" t="s">
        <v>25</v>
      </c>
      <c r="C19" s="83" t="s">
        <v>26</v>
      </c>
      <c r="D19" s="83"/>
      <c r="E19" s="83"/>
      <c r="F19" s="83"/>
      <c r="G19" s="83"/>
      <c r="H19" s="83"/>
    </row>
    <row r="20" spans="1:8" ht="26.4" customHeight="1" x14ac:dyDescent="0.3">
      <c r="A20" s="81"/>
      <c r="B20" s="82"/>
      <c r="C20" s="83"/>
      <c r="D20" s="83"/>
      <c r="E20" s="83"/>
      <c r="F20" s="83"/>
      <c r="G20" s="83"/>
      <c r="H20" s="83"/>
    </row>
    <row r="21" spans="1:8" x14ac:dyDescent="0.3"/>
  </sheetData>
  <mergeCells count="29">
    <mergeCell ref="A2:A4"/>
    <mergeCell ref="H2:H4"/>
    <mergeCell ref="D2:E2"/>
    <mergeCell ref="D3:E3"/>
    <mergeCell ref="D4:E4"/>
    <mergeCell ref="F2:G2"/>
    <mergeCell ref="F3:G3"/>
    <mergeCell ref="F4:G4"/>
    <mergeCell ref="B2:C2"/>
    <mergeCell ref="B3:C3"/>
    <mergeCell ref="B4:C4"/>
    <mergeCell ref="A7:H7"/>
    <mergeCell ref="A8:H9"/>
    <mergeCell ref="C10:H10"/>
    <mergeCell ref="A11:A12"/>
    <mergeCell ref="B11:B12"/>
    <mergeCell ref="C11:H12"/>
    <mergeCell ref="A13:A14"/>
    <mergeCell ref="B13:B14"/>
    <mergeCell ref="C13:H14"/>
    <mergeCell ref="A15:A16"/>
    <mergeCell ref="B15:B16"/>
    <mergeCell ref="C15:H16"/>
    <mergeCell ref="A17:A18"/>
    <mergeCell ref="B17:B18"/>
    <mergeCell ref="C17:H18"/>
    <mergeCell ref="A19:A20"/>
    <mergeCell ref="B19:B20"/>
    <mergeCell ref="C19:H20"/>
  </mergeCells>
  <pageMargins left="0.70866141732283472" right="0.31496062992125984" top="0.74803149606299213" bottom="0.74803149606299213" header="0.31496062992125984" footer="0.31496062992125984"/>
  <pageSetup paperSize="9" scale="54" orientation="portrait" r:id="rId1"/>
  <headerFooter>
    <oddFooter>&amp;LCalle 26 No.69-76 Edificio Elemento Torre 1, Piso 3 – C.P. 111071
PBX: 3779555 – Información: Línea 195
www.umv.gov.co&amp;CEGTI-FM-020
Página &amp;P de &amp;N</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AD5B5-2019-40C8-B742-03298665E0B0}">
  <sheetPr>
    <pageSetUpPr fitToPage="1"/>
  </sheetPr>
  <dimension ref="B1:S56"/>
  <sheetViews>
    <sheetView showWhiteSpace="0" zoomScaleNormal="100" zoomScaleSheetLayoutView="100" zoomScalePageLayoutView="70" workbookViewId="0">
      <selection activeCell="E3" sqref="E3:H3"/>
    </sheetView>
  </sheetViews>
  <sheetFormatPr defaultColWidth="11.44140625" defaultRowHeight="12" x14ac:dyDescent="0.3"/>
  <cols>
    <col min="1" max="1" width="5" style="3" bestFit="1" customWidth="1"/>
    <col min="2" max="2" width="2.6640625" style="3" bestFit="1" customWidth="1"/>
    <col min="3" max="3" width="22.5546875" style="3" customWidth="1"/>
    <col min="4" max="4" width="22.6640625" style="3" customWidth="1"/>
    <col min="5" max="5" width="33.5546875" style="3" bestFit="1" customWidth="1"/>
    <col min="6" max="6" width="34.44140625" style="3" customWidth="1"/>
    <col min="7" max="7" width="11.44140625" style="3"/>
    <col min="8" max="8" width="11.44140625" style="3" customWidth="1"/>
    <col min="9" max="9" width="11.44140625" style="3"/>
    <col min="10" max="10" width="12.44140625" style="3" bestFit="1" customWidth="1"/>
    <col min="11" max="11" width="12.5546875" style="3" customWidth="1"/>
    <col min="12" max="12" width="11.44140625" style="3"/>
    <col min="13" max="13" width="12" style="3" customWidth="1"/>
    <col min="14" max="14" width="11.44140625" style="3"/>
    <col min="15" max="15" width="17.109375" style="3" customWidth="1"/>
    <col min="16" max="16" width="13.109375" style="3" customWidth="1"/>
    <col min="17" max="17" width="14.109375" style="3" customWidth="1"/>
    <col min="18" max="18" width="13" style="3" customWidth="1"/>
    <col min="19" max="19" width="37.5546875" style="3" customWidth="1"/>
    <col min="20" max="20" width="5" style="3" bestFit="1" customWidth="1"/>
    <col min="21" max="16384" width="11.44140625" style="3"/>
  </cols>
  <sheetData>
    <row r="1" spans="2:19" ht="12.6" thickBot="1" x14ac:dyDescent="0.35"/>
    <row r="2" spans="2:19" ht="40.5" customHeight="1" thickBot="1" x14ac:dyDescent="0.35">
      <c r="C2" s="114"/>
      <c r="D2" s="115"/>
      <c r="E2" s="120" t="s">
        <v>0</v>
      </c>
      <c r="F2" s="121"/>
      <c r="G2" s="121"/>
      <c r="H2" s="121"/>
      <c r="I2" s="120" t="s">
        <v>1</v>
      </c>
      <c r="J2" s="121"/>
      <c r="K2" s="121"/>
      <c r="L2" s="152"/>
      <c r="M2" s="143" t="s">
        <v>2</v>
      </c>
      <c r="N2" s="144"/>
      <c r="O2" s="144"/>
      <c r="P2" s="144"/>
      <c r="Q2" s="145"/>
      <c r="R2" s="114"/>
      <c r="S2" s="115"/>
    </row>
    <row r="3" spans="2:19" ht="39" customHeight="1" x14ac:dyDescent="0.3">
      <c r="C3" s="116"/>
      <c r="D3" s="117"/>
      <c r="E3" s="139" t="s">
        <v>27</v>
      </c>
      <c r="F3" s="140"/>
      <c r="G3" s="140"/>
      <c r="H3" s="140"/>
      <c r="I3" s="139" t="s">
        <v>4</v>
      </c>
      <c r="J3" s="140"/>
      <c r="K3" s="140"/>
      <c r="L3" s="153"/>
      <c r="M3" s="146" t="s">
        <v>28</v>
      </c>
      <c r="N3" s="147"/>
      <c r="O3" s="147"/>
      <c r="P3" s="147"/>
      <c r="Q3" s="148"/>
      <c r="R3" s="116"/>
      <c r="S3" s="117"/>
    </row>
    <row r="4" spans="2:19" ht="40.5" customHeight="1" x14ac:dyDescent="0.3">
      <c r="C4" s="118"/>
      <c r="D4" s="119"/>
      <c r="E4" s="141" t="s">
        <v>5</v>
      </c>
      <c r="F4" s="142"/>
      <c r="G4" s="142"/>
      <c r="H4" s="142"/>
      <c r="I4" s="141" t="s">
        <v>6</v>
      </c>
      <c r="J4" s="142"/>
      <c r="K4" s="142"/>
      <c r="L4" s="154"/>
      <c r="M4" s="149">
        <v>45869</v>
      </c>
      <c r="N4" s="150"/>
      <c r="O4" s="150"/>
      <c r="P4" s="150"/>
      <c r="Q4" s="151"/>
      <c r="R4" s="118"/>
      <c r="S4" s="119"/>
    </row>
    <row r="7" spans="2:19" ht="12.6" thickBot="1" x14ac:dyDescent="0.35"/>
    <row r="8" spans="2:19" x14ac:dyDescent="0.3">
      <c r="C8" s="133" t="s">
        <v>29</v>
      </c>
      <c r="D8" s="134"/>
      <c r="E8" s="134"/>
      <c r="F8" s="134"/>
      <c r="G8" s="134"/>
      <c r="H8" s="134"/>
      <c r="I8" s="134"/>
      <c r="J8" s="134"/>
      <c r="K8" s="134"/>
      <c r="L8" s="134"/>
      <c r="M8" s="134"/>
      <c r="N8" s="134"/>
      <c r="O8" s="134"/>
      <c r="P8" s="134"/>
      <c r="Q8" s="134"/>
      <c r="R8" s="134"/>
      <c r="S8" s="135"/>
    </row>
    <row r="9" spans="2:19" ht="12.6" thickBot="1" x14ac:dyDescent="0.35">
      <c r="C9" s="136"/>
      <c r="D9" s="137"/>
      <c r="E9" s="137"/>
      <c r="F9" s="137"/>
      <c r="G9" s="137"/>
      <c r="H9" s="137"/>
      <c r="I9" s="137"/>
      <c r="J9" s="137"/>
      <c r="K9" s="137"/>
      <c r="L9" s="137"/>
      <c r="M9" s="137"/>
      <c r="N9" s="137"/>
      <c r="O9" s="137"/>
      <c r="P9" s="137"/>
      <c r="Q9" s="137"/>
      <c r="R9" s="137"/>
      <c r="S9" s="138"/>
    </row>
    <row r="11" spans="2:19" ht="12.6" thickBot="1" x14ac:dyDescent="0.35"/>
    <row r="12" spans="2:19" ht="12.6" thickBot="1" x14ac:dyDescent="0.35">
      <c r="B12" s="122" t="s">
        <v>30</v>
      </c>
      <c r="C12" s="123"/>
      <c r="D12" s="123"/>
      <c r="E12" s="123"/>
      <c r="F12" s="123"/>
      <c r="G12" s="123"/>
      <c r="H12" s="123"/>
      <c r="I12" s="124"/>
      <c r="J12" s="125" t="s">
        <v>31</v>
      </c>
      <c r="K12" s="126"/>
      <c r="L12" s="126"/>
      <c r="M12" s="127"/>
      <c r="N12" s="60" t="s">
        <v>32</v>
      </c>
      <c r="O12" s="128" t="s">
        <v>33</v>
      </c>
      <c r="P12" s="129"/>
      <c r="Q12" s="130"/>
      <c r="R12" s="131" t="s">
        <v>34</v>
      </c>
      <c r="S12" s="132"/>
    </row>
    <row r="13" spans="2:19" ht="36.6" thickBot="1" x14ac:dyDescent="0.35">
      <c r="B13" s="57" t="s">
        <v>35</v>
      </c>
      <c r="C13" s="58" t="s">
        <v>36</v>
      </c>
      <c r="D13" s="59" t="s">
        <v>37</v>
      </c>
      <c r="E13" s="58" t="s">
        <v>38</v>
      </c>
      <c r="F13" s="59" t="s">
        <v>39</v>
      </c>
      <c r="G13" s="58" t="s">
        <v>40</v>
      </c>
      <c r="H13" s="59" t="s">
        <v>41</v>
      </c>
      <c r="I13" s="58" t="s">
        <v>42</v>
      </c>
      <c r="J13" s="61" t="s">
        <v>43</v>
      </c>
      <c r="K13" s="62" t="s">
        <v>44</v>
      </c>
      <c r="L13" s="63" t="s">
        <v>45</v>
      </c>
      <c r="M13" s="62" t="s">
        <v>46</v>
      </c>
      <c r="N13" s="63" t="s">
        <v>47</v>
      </c>
      <c r="O13" s="64" t="s">
        <v>48</v>
      </c>
      <c r="P13" s="65" t="s">
        <v>49</v>
      </c>
      <c r="Q13" s="64" t="s">
        <v>50</v>
      </c>
      <c r="R13" s="66" t="s">
        <v>51</v>
      </c>
      <c r="S13" s="67" t="s">
        <v>52</v>
      </c>
    </row>
    <row r="14" spans="2:19" ht="108" x14ac:dyDescent="0.3">
      <c r="B14" s="6">
        <v>1</v>
      </c>
      <c r="C14" s="6" t="s">
        <v>53</v>
      </c>
      <c r="D14" s="6" t="s">
        <v>54</v>
      </c>
      <c r="E14" s="6" t="s">
        <v>55</v>
      </c>
      <c r="F14" s="6" t="s">
        <v>56</v>
      </c>
      <c r="G14" s="6"/>
      <c r="H14" s="6" t="s">
        <v>57</v>
      </c>
      <c r="I14" s="6" t="str">
        <f>Config!B8</f>
        <v>-</v>
      </c>
      <c r="J14" s="6" t="s">
        <v>58</v>
      </c>
      <c r="K14" s="6" t="s">
        <v>59</v>
      </c>
      <c r="L14" s="6" t="s">
        <v>60</v>
      </c>
      <c r="M14" s="6" t="s">
        <v>60</v>
      </c>
      <c r="N14" s="6" t="s">
        <v>61</v>
      </c>
      <c r="O14" s="6" t="s">
        <v>62</v>
      </c>
      <c r="P14" s="6" t="s">
        <v>62</v>
      </c>
      <c r="Q14" s="6" t="s">
        <v>62</v>
      </c>
      <c r="R14" s="2" t="str">
        <f>IF(I14="-"," - ",IF(I14&lt;=2,Config!$AB$8,IF('Matriz Vulnerabilidades'!I14&lt;=4,Config!$AB$9,IF('Matriz Vulnerabilidades'!I14&lt;7,Config!$AB$10,IF('Matriz Vulnerabilidades'!I14&lt;9,Config!$AB$11,IF('Matriz Vulnerabilidades'!I14&gt;9,Config!$AB$12," - "))))))</f>
        <v xml:space="preserve"> - </v>
      </c>
      <c r="S14" s="6" t="s">
        <v>63</v>
      </c>
    </row>
    <row r="15" spans="2:19" x14ac:dyDescent="0.3">
      <c r="B15" s="2">
        <v>2</v>
      </c>
      <c r="C15" s="2"/>
      <c r="D15" s="2"/>
      <c r="E15" s="2"/>
      <c r="F15" s="2"/>
      <c r="G15" s="2"/>
      <c r="H15" s="6" t="s">
        <v>64</v>
      </c>
      <c r="I15" s="2" t="str">
        <f>Config!B9</f>
        <v>-</v>
      </c>
      <c r="J15" s="6" t="s">
        <v>58</v>
      </c>
      <c r="K15" s="6" t="s">
        <v>59</v>
      </c>
      <c r="L15" s="6" t="s">
        <v>60</v>
      </c>
      <c r="M15" s="6" t="s">
        <v>60</v>
      </c>
      <c r="N15" s="6" t="s">
        <v>61</v>
      </c>
      <c r="O15" s="6" t="s">
        <v>62</v>
      </c>
      <c r="P15" s="6" t="s">
        <v>62</v>
      </c>
      <c r="Q15" s="6" t="s">
        <v>62</v>
      </c>
      <c r="R15" s="2" t="str">
        <f>IF(I15="-"," - ",IF(I15&lt;=2,Config!$AB$8,IF('Matriz Vulnerabilidades'!I15&lt;=4,Config!$AB$9,IF('Matriz Vulnerabilidades'!I15&lt;7,Config!$AB$10,IF('Matriz Vulnerabilidades'!I15&lt;9,Config!$AB$11,IF('Matriz Vulnerabilidades'!I15&gt;9,Config!$AB$12," - "))))))</f>
        <v xml:space="preserve"> - </v>
      </c>
      <c r="S15" s="2"/>
    </row>
    <row r="16" spans="2:19" x14ac:dyDescent="0.3">
      <c r="B16" s="6">
        <v>3</v>
      </c>
      <c r="C16" s="2"/>
      <c r="D16" s="2"/>
      <c r="E16" s="2"/>
      <c r="F16" s="2"/>
      <c r="G16" s="2"/>
      <c r="H16" s="6" t="s">
        <v>57</v>
      </c>
      <c r="I16" s="2">
        <f>Config!B10</f>
        <v>5.0999999999999996</v>
      </c>
      <c r="J16" s="6" t="s">
        <v>65</v>
      </c>
      <c r="K16" s="6" t="s">
        <v>66</v>
      </c>
      <c r="L16" s="6" t="s">
        <v>67</v>
      </c>
      <c r="M16" s="6" t="s">
        <v>68</v>
      </c>
      <c r="N16" s="6" t="s">
        <v>69</v>
      </c>
      <c r="O16" s="6" t="s">
        <v>67</v>
      </c>
      <c r="P16" s="6" t="s">
        <v>67</v>
      </c>
      <c r="Q16" s="6" t="s">
        <v>67</v>
      </c>
      <c r="R16" s="2" t="str">
        <f>IF(I16="-"," - ",IF(I16&lt;=2,Config!$AB$8,IF('Matriz Vulnerabilidades'!I16&lt;=4,Config!$AB$9,IF('Matriz Vulnerabilidades'!I16&lt;7,Config!$AB$10,IF('Matriz Vulnerabilidades'!I16&lt;9,Config!$AB$11,IF('Matriz Vulnerabilidades'!I16&gt;9,Config!$AB$12," - "))))))</f>
        <v>Sería</v>
      </c>
      <c r="S16" s="2"/>
    </row>
    <row r="17" spans="2:19" x14ac:dyDescent="0.3">
      <c r="B17" s="2">
        <v>4</v>
      </c>
      <c r="C17" s="2"/>
      <c r="D17" s="2"/>
      <c r="E17" s="2"/>
      <c r="F17" s="2"/>
      <c r="G17" s="2"/>
      <c r="H17" s="6" t="s">
        <v>64</v>
      </c>
      <c r="I17" s="2" t="str">
        <f>Config!B11</f>
        <v>-</v>
      </c>
      <c r="J17" s="6" t="s">
        <v>70</v>
      </c>
      <c r="K17" s="6" t="s">
        <v>59</v>
      </c>
      <c r="L17" s="6" t="s">
        <v>62</v>
      </c>
      <c r="M17" s="6" t="s">
        <v>60</v>
      </c>
      <c r="N17" s="6" t="s">
        <v>61</v>
      </c>
      <c r="O17" s="6" t="s">
        <v>60</v>
      </c>
      <c r="P17" s="6" t="s">
        <v>60</v>
      </c>
      <c r="Q17" s="6" t="s">
        <v>60</v>
      </c>
      <c r="R17" s="2" t="str">
        <f>IF(I17="-"," - ",IF(I17&lt;=2,Config!$AB$8,IF('Matriz Vulnerabilidades'!I17&lt;=4,Config!$AB$9,IF('Matriz Vulnerabilidades'!I17&lt;7,Config!$AB$10,IF('Matriz Vulnerabilidades'!I17&lt;9,Config!$AB$11,IF('Matriz Vulnerabilidades'!I17&gt;9,Config!$AB$12," - "))))))</f>
        <v xml:space="preserve"> - </v>
      </c>
      <c r="S17" s="2"/>
    </row>
    <row r="18" spans="2:19" x14ac:dyDescent="0.3">
      <c r="B18" s="6">
        <v>5</v>
      </c>
      <c r="C18" s="2"/>
      <c r="D18" s="2"/>
      <c r="E18" s="2"/>
      <c r="F18" s="2"/>
      <c r="G18" s="2"/>
      <c r="H18" s="6" t="s">
        <v>57</v>
      </c>
      <c r="I18" s="2" t="str">
        <f>Config!B12</f>
        <v>-</v>
      </c>
      <c r="J18" s="6" t="s">
        <v>71</v>
      </c>
      <c r="K18" s="6" t="s">
        <v>66</v>
      </c>
      <c r="L18" s="6" t="s">
        <v>60</v>
      </c>
      <c r="M18" s="6" t="s">
        <v>68</v>
      </c>
      <c r="N18" s="6" t="s">
        <v>69</v>
      </c>
      <c r="O18" s="6" t="s">
        <v>62</v>
      </c>
      <c r="P18" s="6" t="s">
        <v>62</v>
      </c>
      <c r="Q18" s="6" t="s">
        <v>62</v>
      </c>
      <c r="R18" s="2" t="str">
        <f>IF(I18="-"," - ",IF(I18&lt;=2,Config!$AB$8,IF('Matriz Vulnerabilidades'!I18&lt;=4,Config!$AB$9,IF('Matriz Vulnerabilidades'!I18&lt;7,Config!$AB$10,IF('Matriz Vulnerabilidades'!I18&lt;9,Config!$AB$11,IF('Matriz Vulnerabilidades'!I18&gt;9,Config!$AB$12," - "))))))</f>
        <v xml:space="preserve"> - </v>
      </c>
      <c r="S18" s="2"/>
    </row>
    <row r="19" spans="2:19" x14ac:dyDescent="0.3">
      <c r="B19" s="2">
        <v>6</v>
      </c>
      <c r="C19" s="2"/>
      <c r="D19" s="2"/>
      <c r="E19" s="2"/>
      <c r="F19" s="2"/>
      <c r="G19" s="2"/>
      <c r="H19" s="6" t="s">
        <v>64</v>
      </c>
      <c r="I19" s="2" t="str">
        <f>Config!B13</f>
        <v>-</v>
      </c>
      <c r="J19" s="6" t="s">
        <v>58</v>
      </c>
      <c r="K19" s="6" t="s">
        <v>59</v>
      </c>
      <c r="L19" s="6" t="s">
        <v>60</v>
      </c>
      <c r="M19" s="6" t="s">
        <v>60</v>
      </c>
      <c r="N19" s="6" t="s">
        <v>61</v>
      </c>
      <c r="O19" s="6" t="s">
        <v>62</v>
      </c>
      <c r="P19" s="6" t="s">
        <v>62</v>
      </c>
      <c r="Q19" s="6" t="s">
        <v>62</v>
      </c>
      <c r="R19" s="2" t="str">
        <f>IF(I19="-"," - ",IF(I19&lt;=2,Config!$AB$8,IF('Matriz Vulnerabilidades'!I19&lt;=4,Config!$AB$9,IF('Matriz Vulnerabilidades'!I19&lt;7,Config!$AB$10,IF('Matriz Vulnerabilidades'!I19&lt;9,Config!$AB$11,IF('Matriz Vulnerabilidades'!I19&gt;9,Config!$AB$12," - "))))))</f>
        <v xml:space="preserve"> - </v>
      </c>
      <c r="S19" s="2"/>
    </row>
    <row r="20" spans="2:19" x14ac:dyDescent="0.3">
      <c r="B20" s="6">
        <v>7</v>
      </c>
      <c r="C20" s="2"/>
      <c r="D20" s="2"/>
      <c r="E20" s="2"/>
      <c r="F20" s="2"/>
      <c r="G20" s="2"/>
      <c r="H20" s="6" t="s">
        <v>57</v>
      </c>
      <c r="I20" s="2">
        <f>Config!B14</f>
        <v>5.0999999999999996</v>
      </c>
      <c r="J20" s="6" t="s">
        <v>65</v>
      </c>
      <c r="K20" s="6" t="s">
        <v>66</v>
      </c>
      <c r="L20" s="6" t="s">
        <v>67</v>
      </c>
      <c r="M20" s="6" t="s">
        <v>68</v>
      </c>
      <c r="N20" s="6" t="s">
        <v>69</v>
      </c>
      <c r="O20" s="6" t="s">
        <v>67</v>
      </c>
      <c r="P20" s="6" t="s">
        <v>67</v>
      </c>
      <c r="Q20" s="6" t="s">
        <v>67</v>
      </c>
      <c r="R20" s="2" t="str">
        <f>IF(I20="-"," - ",IF(I20&lt;=2,Config!$AB$8,IF('Matriz Vulnerabilidades'!I20&lt;=4,Config!$AB$9,IF('Matriz Vulnerabilidades'!I20&lt;7,Config!$AB$10,IF('Matriz Vulnerabilidades'!I20&lt;9,Config!$AB$11,IF('Matriz Vulnerabilidades'!I20&gt;9,Config!$AB$12," - "))))))</f>
        <v>Sería</v>
      </c>
      <c r="S20" s="2"/>
    </row>
    <row r="21" spans="2:19" x14ac:dyDescent="0.3">
      <c r="B21" s="2">
        <v>8</v>
      </c>
      <c r="C21" s="2"/>
      <c r="D21" s="2"/>
      <c r="E21" s="2"/>
      <c r="F21" s="2"/>
      <c r="G21" s="2"/>
      <c r="H21" s="6" t="s">
        <v>64</v>
      </c>
      <c r="I21" s="2" t="str">
        <f>Config!B15</f>
        <v>-</v>
      </c>
      <c r="J21" s="6" t="s">
        <v>70</v>
      </c>
      <c r="K21" s="6" t="s">
        <v>59</v>
      </c>
      <c r="L21" s="6" t="s">
        <v>62</v>
      </c>
      <c r="M21" s="6" t="s">
        <v>60</v>
      </c>
      <c r="N21" s="6" t="s">
        <v>61</v>
      </c>
      <c r="O21" s="6" t="s">
        <v>60</v>
      </c>
      <c r="P21" s="6" t="s">
        <v>60</v>
      </c>
      <c r="Q21" s="6" t="s">
        <v>60</v>
      </c>
      <c r="R21" s="2" t="str">
        <f>IF(I21="-"," - ",IF(I21&lt;=2,Config!$AB$8,IF('Matriz Vulnerabilidades'!I21&lt;=4,Config!$AB$9,IF('Matriz Vulnerabilidades'!I21&lt;7,Config!$AB$10,IF('Matriz Vulnerabilidades'!I21&lt;9,Config!$AB$11,IF('Matriz Vulnerabilidades'!I21&gt;9,Config!$AB$12," - "))))))</f>
        <v xml:space="preserve"> - </v>
      </c>
      <c r="S21" s="2"/>
    </row>
    <row r="22" spans="2:19" x14ac:dyDescent="0.3">
      <c r="B22" s="6">
        <v>9</v>
      </c>
      <c r="C22" s="2"/>
      <c r="D22" s="2"/>
      <c r="E22" s="2"/>
      <c r="F22" s="2"/>
      <c r="G22" s="2"/>
      <c r="H22" s="6" t="s">
        <v>57</v>
      </c>
      <c r="I22" s="2" t="str">
        <f>Config!B16</f>
        <v>-</v>
      </c>
      <c r="J22" s="6" t="s">
        <v>71</v>
      </c>
      <c r="K22" s="6" t="s">
        <v>66</v>
      </c>
      <c r="L22" s="6" t="s">
        <v>60</v>
      </c>
      <c r="M22" s="6" t="s">
        <v>68</v>
      </c>
      <c r="N22" s="6" t="s">
        <v>69</v>
      </c>
      <c r="O22" s="6" t="s">
        <v>62</v>
      </c>
      <c r="P22" s="6" t="s">
        <v>62</v>
      </c>
      <c r="Q22" s="6" t="s">
        <v>62</v>
      </c>
      <c r="R22" s="2" t="str">
        <f>IF(I22="-"," - ",IF(I22&lt;=2,Config!$AB$8,IF('Matriz Vulnerabilidades'!I22&lt;=4,Config!$AB$9,IF('Matriz Vulnerabilidades'!I22&lt;7,Config!$AB$10,IF('Matriz Vulnerabilidades'!I22&lt;9,Config!$AB$11,IF('Matriz Vulnerabilidades'!I22&gt;9,Config!$AB$12," - "))))))</f>
        <v xml:space="preserve"> - </v>
      </c>
      <c r="S22" s="2"/>
    </row>
    <row r="23" spans="2:19" x14ac:dyDescent="0.3">
      <c r="B23" s="2">
        <v>10</v>
      </c>
      <c r="C23" s="2"/>
      <c r="D23" s="2"/>
      <c r="E23" s="2"/>
      <c r="F23" s="2"/>
      <c r="G23" s="2"/>
      <c r="H23" s="6" t="s">
        <v>57</v>
      </c>
      <c r="I23" s="2" t="str">
        <f>Config!B17</f>
        <v>-</v>
      </c>
      <c r="J23" s="6" t="s">
        <v>71</v>
      </c>
      <c r="K23" s="6" t="s">
        <v>66</v>
      </c>
      <c r="L23" s="6" t="s">
        <v>60</v>
      </c>
      <c r="M23" s="6" t="s">
        <v>68</v>
      </c>
      <c r="N23" s="6" t="s">
        <v>69</v>
      </c>
      <c r="O23" s="6" t="s">
        <v>62</v>
      </c>
      <c r="P23" s="6" t="s">
        <v>62</v>
      </c>
      <c r="Q23" s="6" t="s">
        <v>62</v>
      </c>
      <c r="R23" s="2" t="str">
        <f>IF(I23="-"," - ",IF(I23&lt;=2,Config!$AB$8,IF('Matriz Vulnerabilidades'!I23&lt;=4,Config!$AB$9,IF('Matriz Vulnerabilidades'!I23&lt;7,Config!$AB$10,IF('Matriz Vulnerabilidades'!I23&lt;9,Config!$AB$11,IF('Matriz Vulnerabilidades'!I23&gt;9,Config!$AB$12," - "))))))</f>
        <v xml:space="preserve"> - </v>
      </c>
      <c r="S23" s="2"/>
    </row>
    <row r="24" spans="2:19" x14ac:dyDescent="0.3">
      <c r="B24" s="6">
        <v>11</v>
      </c>
      <c r="C24" s="2"/>
      <c r="D24" s="2"/>
      <c r="E24" s="2"/>
      <c r="F24" s="2"/>
      <c r="G24" s="2"/>
      <c r="H24" s="6"/>
      <c r="I24" s="2" t="str">
        <f>Config!B18</f>
        <v>-</v>
      </c>
      <c r="J24" s="6" t="s">
        <v>65</v>
      </c>
      <c r="K24" s="6" t="s">
        <v>59</v>
      </c>
      <c r="L24" s="6" t="s">
        <v>67</v>
      </c>
      <c r="M24" s="6" t="s">
        <v>60</v>
      </c>
      <c r="N24" s="6" t="s">
        <v>69</v>
      </c>
      <c r="O24" s="6" t="s">
        <v>62</v>
      </c>
      <c r="P24" s="6" t="s">
        <v>67</v>
      </c>
      <c r="Q24" s="6" t="s">
        <v>62</v>
      </c>
      <c r="R24" s="2" t="str">
        <f>IF(I24="-"," - ",IF(I24&lt;=2,Config!$AB$8,IF('Matriz Vulnerabilidades'!I24&lt;=4,Config!$AB$9,IF('Matriz Vulnerabilidades'!I24&lt;7,Config!$AB$10,IF('Matriz Vulnerabilidades'!I24&lt;9,Config!$AB$11,IF('Matriz Vulnerabilidades'!I24&gt;9,Config!$AB$12," - "))))))</f>
        <v xml:space="preserve"> - </v>
      </c>
      <c r="S24" s="2"/>
    </row>
    <row r="25" spans="2:19" x14ac:dyDescent="0.3">
      <c r="B25" s="2">
        <v>12</v>
      </c>
      <c r="C25" s="2"/>
      <c r="D25" s="2"/>
      <c r="E25" s="2"/>
      <c r="F25" s="2"/>
      <c r="G25" s="2"/>
      <c r="H25" s="6"/>
      <c r="I25" s="2" t="str">
        <f>Config!B19</f>
        <v>-</v>
      </c>
      <c r="J25" s="6"/>
      <c r="K25" s="6"/>
      <c r="L25" s="6"/>
      <c r="M25" s="6"/>
      <c r="N25" s="6"/>
      <c r="O25" s="6"/>
      <c r="P25" s="6"/>
      <c r="Q25" s="6"/>
      <c r="R25" s="2" t="str">
        <f>IF(I25="-"," - ",IF(I25&lt;=2,Config!$AB$8,IF('Matriz Vulnerabilidades'!I25&lt;=4,Config!$AB$9,IF('Matriz Vulnerabilidades'!I25&lt;7,Config!$AB$10,IF('Matriz Vulnerabilidades'!I25&lt;9,Config!$AB$11,IF('Matriz Vulnerabilidades'!I25&gt;9,Config!$AB$12," - "))))))</f>
        <v xml:space="preserve"> - </v>
      </c>
      <c r="S25" s="2"/>
    </row>
    <row r="26" spans="2:19" x14ac:dyDescent="0.3">
      <c r="B26" s="6">
        <v>13</v>
      </c>
      <c r="C26" s="2"/>
      <c r="D26" s="2"/>
      <c r="E26" s="2"/>
      <c r="F26" s="2"/>
      <c r="G26" s="2"/>
      <c r="H26" s="6"/>
      <c r="I26" s="2" t="str">
        <f>Config!B20</f>
        <v>-</v>
      </c>
      <c r="J26" s="6"/>
      <c r="K26" s="6"/>
      <c r="L26" s="6"/>
      <c r="M26" s="6"/>
      <c r="N26" s="6"/>
      <c r="O26" s="6"/>
      <c r="P26" s="6"/>
      <c r="Q26" s="6"/>
      <c r="R26" s="2" t="str">
        <f>IF(I26="-"," - ",IF(I26&lt;=2,Config!$AB$8,IF('Matriz Vulnerabilidades'!I26&lt;=4,Config!$AB$9,IF('Matriz Vulnerabilidades'!I26&lt;7,Config!$AB$10,IF('Matriz Vulnerabilidades'!I26&lt;9,Config!$AB$11,IF('Matriz Vulnerabilidades'!I26&gt;9,Config!$AB$12," - "))))))</f>
        <v xml:space="preserve"> - </v>
      </c>
      <c r="S26" s="2"/>
    </row>
    <row r="27" spans="2:19" x14ac:dyDescent="0.3">
      <c r="B27" s="2">
        <v>14</v>
      </c>
      <c r="C27" s="2"/>
      <c r="D27" s="2"/>
      <c r="E27" s="2"/>
      <c r="F27" s="2"/>
      <c r="G27" s="2"/>
      <c r="H27" s="6"/>
      <c r="I27" s="2" t="str">
        <f>Config!B21</f>
        <v>-</v>
      </c>
      <c r="J27" s="6"/>
      <c r="K27" s="6"/>
      <c r="L27" s="6"/>
      <c r="M27" s="6"/>
      <c r="N27" s="6"/>
      <c r="O27" s="6"/>
      <c r="P27" s="6"/>
      <c r="Q27" s="6"/>
      <c r="R27" s="2" t="str">
        <f>IF(I27="-"," - ",IF(I27&lt;=2,Config!$AB$8,IF('Matriz Vulnerabilidades'!I27&lt;=4,Config!$AB$9,IF('Matriz Vulnerabilidades'!I27&lt;7,Config!$AB$10,IF('Matriz Vulnerabilidades'!I27&lt;9,Config!$AB$11,IF('Matriz Vulnerabilidades'!I27&gt;9,Config!$AB$12," - "))))))</f>
        <v xml:space="preserve"> - </v>
      </c>
      <c r="S27" s="2"/>
    </row>
    <row r="28" spans="2:19" x14ac:dyDescent="0.3">
      <c r="B28" s="6">
        <v>15</v>
      </c>
      <c r="C28" s="2"/>
      <c r="D28" s="2"/>
      <c r="E28" s="2"/>
      <c r="F28" s="2"/>
      <c r="G28" s="2"/>
      <c r="H28" s="6"/>
      <c r="I28" s="2" t="str">
        <f>Config!B22</f>
        <v>-</v>
      </c>
      <c r="J28" s="6"/>
      <c r="K28" s="6"/>
      <c r="L28" s="6"/>
      <c r="M28" s="6"/>
      <c r="N28" s="6"/>
      <c r="O28" s="6"/>
      <c r="P28" s="6"/>
      <c r="Q28" s="6"/>
      <c r="R28" s="2" t="str">
        <f>IF(I28="-"," - ",IF(I28&lt;=2,Config!$AB$8,IF('Matriz Vulnerabilidades'!I28&lt;=4,Config!$AB$9,IF('Matriz Vulnerabilidades'!I28&lt;7,Config!$AB$10,IF('Matriz Vulnerabilidades'!I28&lt;9,Config!$AB$11,IF('Matriz Vulnerabilidades'!I28&gt;9,Config!$AB$12," - "))))))</f>
        <v xml:space="preserve"> - </v>
      </c>
      <c r="S28" s="2"/>
    </row>
    <row r="29" spans="2:19" x14ac:dyDescent="0.3">
      <c r="B29" s="2">
        <v>16</v>
      </c>
      <c r="C29" s="2"/>
      <c r="D29" s="2"/>
      <c r="E29" s="2"/>
      <c r="F29" s="2"/>
      <c r="G29" s="2"/>
      <c r="H29" s="6"/>
      <c r="I29" s="2" t="str">
        <f>Config!B23</f>
        <v>-</v>
      </c>
      <c r="J29" s="6"/>
      <c r="K29" s="6"/>
      <c r="L29" s="6"/>
      <c r="M29" s="6"/>
      <c r="N29" s="6"/>
      <c r="O29" s="6"/>
      <c r="P29" s="6"/>
      <c r="Q29" s="6"/>
      <c r="R29" s="2" t="str">
        <f>IF(I29="-"," - ",IF(I29&lt;=2,Config!$AB$8,IF('Matriz Vulnerabilidades'!I29&lt;=4,Config!$AB$9,IF('Matriz Vulnerabilidades'!I29&lt;7,Config!$AB$10,IF('Matriz Vulnerabilidades'!I29&lt;9,Config!$AB$11,IF('Matriz Vulnerabilidades'!I29&gt;9,Config!$AB$12," - "))))))</f>
        <v xml:space="preserve"> - </v>
      </c>
      <c r="S29" s="2"/>
    </row>
    <row r="30" spans="2:19" x14ac:dyDescent="0.3">
      <c r="B30" s="6">
        <v>17</v>
      </c>
      <c r="C30" s="2"/>
      <c r="D30" s="2"/>
      <c r="E30" s="2"/>
      <c r="F30" s="2"/>
      <c r="G30" s="2"/>
      <c r="H30" s="6"/>
      <c r="I30" s="2" t="str">
        <f>Config!B24</f>
        <v>-</v>
      </c>
      <c r="J30" s="6"/>
      <c r="K30" s="6"/>
      <c r="L30" s="6"/>
      <c r="M30" s="6"/>
      <c r="N30" s="6"/>
      <c r="O30" s="6"/>
      <c r="P30" s="6"/>
      <c r="Q30" s="6"/>
      <c r="R30" s="2" t="str">
        <f>IF(I30="-"," - ",IF(I30&lt;=2,Config!$AB$8,IF('Matriz Vulnerabilidades'!I30&lt;=4,Config!$AB$9,IF('Matriz Vulnerabilidades'!I30&lt;7,Config!$AB$10,IF('Matriz Vulnerabilidades'!I30&lt;9,Config!$AB$11,IF('Matriz Vulnerabilidades'!I30&gt;9,Config!$AB$12," - "))))))</f>
        <v xml:space="preserve"> - </v>
      </c>
      <c r="S30" s="2"/>
    </row>
    <row r="31" spans="2:19" x14ac:dyDescent="0.3">
      <c r="B31" s="2">
        <v>18</v>
      </c>
      <c r="C31" s="2"/>
      <c r="D31" s="2"/>
      <c r="E31" s="2"/>
      <c r="F31" s="2"/>
      <c r="G31" s="2"/>
      <c r="H31" s="6"/>
      <c r="I31" s="2" t="str">
        <f>Config!B25</f>
        <v>-</v>
      </c>
      <c r="J31" s="6"/>
      <c r="K31" s="6"/>
      <c r="L31" s="6"/>
      <c r="M31" s="6"/>
      <c r="N31" s="6"/>
      <c r="O31" s="6"/>
      <c r="P31" s="6"/>
      <c r="Q31" s="6"/>
      <c r="R31" s="2" t="str">
        <f>IF(I31="-"," - ",IF(I31&lt;=2,Config!$AB$8,IF('Matriz Vulnerabilidades'!I31&lt;=4,Config!$AB$9,IF('Matriz Vulnerabilidades'!I31&lt;7,Config!$AB$10,IF('Matriz Vulnerabilidades'!I31&lt;9,Config!$AB$11,IF('Matriz Vulnerabilidades'!I31&gt;9,Config!$AB$12," - "))))))</f>
        <v xml:space="preserve"> - </v>
      </c>
      <c r="S31" s="2"/>
    </row>
    <row r="32" spans="2:19" x14ac:dyDescent="0.3">
      <c r="B32" s="6">
        <v>19</v>
      </c>
      <c r="C32" s="2"/>
      <c r="D32" s="2"/>
      <c r="E32" s="2"/>
      <c r="F32" s="2"/>
      <c r="G32" s="2"/>
      <c r="H32" s="6"/>
      <c r="I32" s="2" t="str">
        <f>Config!B26</f>
        <v>-</v>
      </c>
      <c r="J32" s="6"/>
      <c r="K32" s="6"/>
      <c r="L32" s="6"/>
      <c r="M32" s="6"/>
      <c r="N32" s="6"/>
      <c r="O32" s="6"/>
      <c r="P32" s="6"/>
      <c r="Q32" s="6"/>
      <c r="R32" s="2" t="str">
        <f>IF(I32="-"," - ",IF(I32&lt;=2,Config!$AB$8,IF('Matriz Vulnerabilidades'!I32&lt;=4,Config!$AB$9,IF('Matriz Vulnerabilidades'!I32&lt;7,Config!$AB$10,IF('Matriz Vulnerabilidades'!I32&lt;9,Config!$AB$11,IF('Matriz Vulnerabilidades'!I32&gt;9,Config!$AB$12," - "))))))</f>
        <v xml:space="preserve"> - </v>
      </c>
      <c r="S32" s="2"/>
    </row>
    <row r="33" spans="2:19" x14ac:dyDescent="0.3">
      <c r="B33" s="2">
        <v>20</v>
      </c>
      <c r="C33" s="2"/>
      <c r="D33" s="2"/>
      <c r="E33" s="2"/>
      <c r="F33" s="2"/>
      <c r="G33" s="2"/>
      <c r="H33" s="6"/>
      <c r="I33" s="2" t="str">
        <f>Config!B27</f>
        <v>-</v>
      </c>
      <c r="J33" s="6"/>
      <c r="K33" s="6"/>
      <c r="L33" s="6"/>
      <c r="M33" s="6"/>
      <c r="N33" s="6"/>
      <c r="O33" s="6"/>
      <c r="P33" s="6"/>
      <c r="Q33" s="6"/>
      <c r="R33" s="2" t="str">
        <f>IF(I33="-"," - ",IF(I33&lt;=2,Config!$AB$8,IF('Matriz Vulnerabilidades'!I33&lt;=4,Config!$AB$9,IF('Matriz Vulnerabilidades'!I33&lt;7,Config!$AB$10,IF('Matriz Vulnerabilidades'!I33&lt;9,Config!$AB$11,IF('Matriz Vulnerabilidades'!I33&gt;9,Config!$AB$12," - "))))))</f>
        <v xml:space="preserve"> - </v>
      </c>
      <c r="S33" s="2"/>
    </row>
    <row r="34" spans="2:19" x14ac:dyDescent="0.3">
      <c r="B34" s="6">
        <v>21</v>
      </c>
      <c r="C34" s="2"/>
      <c r="D34" s="2"/>
      <c r="E34" s="2"/>
      <c r="F34" s="2"/>
      <c r="G34" s="2"/>
      <c r="H34" s="6"/>
      <c r="I34" s="2" t="str">
        <f>Config!B28</f>
        <v>-</v>
      </c>
      <c r="J34" s="6"/>
      <c r="K34" s="6"/>
      <c r="L34" s="6"/>
      <c r="M34" s="6"/>
      <c r="N34" s="6"/>
      <c r="O34" s="6"/>
      <c r="P34" s="6"/>
      <c r="Q34" s="6"/>
      <c r="R34" s="2" t="str">
        <f>IF(I34="-"," - ",IF(I34&lt;=2,Config!$AB$8,IF('Matriz Vulnerabilidades'!I34&lt;=4,Config!$AB$9,IF('Matriz Vulnerabilidades'!I34&lt;7,Config!$AB$10,IF('Matriz Vulnerabilidades'!I34&lt;9,Config!$AB$11,IF('Matriz Vulnerabilidades'!I34&gt;9,Config!$AB$12," - "))))))</f>
        <v xml:space="preserve"> - </v>
      </c>
      <c r="S34" s="2"/>
    </row>
    <row r="35" spans="2:19" x14ac:dyDescent="0.3">
      <c r="B35" s="2">
        <v>22</v>
      </c>
      <c r="C35" s="2"/>
      <c r="D35" s="2"/>
      <c r="E35" s="2"/>
      <c r="F35" s="2"/>
      <c r="G35" s="2"/>
      <c r="H35" s="6"/>
      <c r="I35" s="2" t="str">
        <f>Config!B29</f>
        <v>-</v>
      </c>
      <c r="J35" s="6"/>
      <c r="K35" s="6"/>
      <c r="L35" s="6"/>
      <c r="M35" s="6"/>
      <c r="N35" s="6"/>
      <c r="O35" s="6"/>
      <c r="P35" s="6"/>
      <c r="Q35" s="6"/>
      <c r="R35" s="2" t="str">
        <f>IF(I35="-"," - ",IF(I35&lt;=2,Config!$AB$8,IF('Matriz Vulnerabilidades'!I35&lt;=4,Config!$AB$9,IF('Matriz Vulnerabilidades'!I35&lt;7,Config!$AB$10,IF('Matriz Vulnerabilidades'!I35&lt;9,Config!$AB$11,IF('Matriz Vulnerabilidades'!I35&gt;9,Config!$AB$12," - "))))))</f>
        <v xml:space="preserve"> - </v>
      </c>
      <c r="S35" s="2"/>
    </row>
    <row r="36" spans="2:19" x14ac:dyDescent="0.3">
      <c r="B36" s="6">
        <v>23</v>
      </c>
      <c r="C36" s="2"/>
      <c r="D36" s="2"/>
      <c r="E36" s="2"/>
      <c r="F36" s="2"/>
      <c r="G36" s="2"/>
      <c r="H36" s="6"/>
      <c r="I36" s="2" t="str">
        <f>Config!B30</f>
        <v>-</v>
      </c>
      <c r="J36" s="6"/>
      <c r="K36" s="6"/>
      <c r="L36" s="6"/>
      <c r="M36" s="6"/>
      <c r="N36" s="6"/>
      <c r="O36" s="6"/>
      <c r="P36" s="6"/>
      <c r="Q36" s="6"/>
      <c r="R36" s="2" t="str">
        <f>IF(I36="-"," - ",IF(I36&lt;=2,Config!$AB$8,IF('Matriz Vulnerabilidades'!I36&lt;=4,Config!$AB$9,IF('Matriz Vulnerabilidades'!I36&lt;7,Config!$AB$10,IF('Matriz Vulnerabilidades'!I36&lt;9,Config!$AB$11,IF('Matriz Vulnerabilidades'!I36&gt;9,Config!$AB$12," - "))))))</f>
        <v xml:space="preserve"> - </v>
      </c>
      <c r="S36" s="2"/>
    </row>
    <row r="37" spans="2:19" x14ac:dyDescent="0.3">
      <c r="B37" s="2">
        <v>24</v>
      </c>
      <c r="C37" s="2"/>
      <c r="D37" s="2"/>
      <c r="E37" s="2"/>
      <c r="F37" s="2"/>
      <c r="G37" s="2"/>
      <c r="H37" s="6"/>
      <c r="I37" s="2" t="str">
        <f>Config!B31</f>
        <v>-</v>
      </c>
      <c r="J37" s="6"/>
      <c r="K37" s="6"/>
      <c r="L37" s="6"/>
      <c r="M37" s="6"/>
      <c r="N37" s="6"/>
      <c r="O37" s="6"/>
      <c r="P37" s="6"/>
      <c r="Q37" s="6"/>
      <c r="R37" s="2" t="str">
        <f>IF(I37="-"," - ",IF(I37&lt;=2,Config!$AB$8,IF('Matriz Vulnerabilidades'!I37&lt;=4,Config!$AB$9,IF('Matriz Vulnerabilidades'!I37&lt;7,Config!$AB$10,IF('Matriz Vulnerabilidades'!I37&lt;9,Config!$AB$11,IF('Matriz Vulnerabilidades'!I37&gt;9,Config!$AB$12," - "))))))</f>
        <v xml:space="preserve"> - </v>
      </c>
      <c r="S37" s="2"/>
    </row>
    <row r="38" spans="2:19" x14ac:dyDescent="0.3">
      <c r="B38" s="6">
        <v>25</v>
      </c>
      <c r="C38" s="2"/>
      <c r="D38" s="2"/>
      <c r="E38" s="2"/>
      <c r="F38" s="2"/>
      <c r="G38" s="2"/>
      <c r="H38" s="6"/>
      <c r="I38" s="2" t="str">
        <f>Config!B32</f>
        <v>-</v>
      </c>
      <c r="J38" s="6"/>
      <c r="K38" s="6"/>
      <c r="L38" s="6"/>
      <c r="M38" s="6"/>
      <c r="N38" s="6"/>
      <c r="O38" s="6"/>
      <c r="P38" s="6"/>
      <c r="Q38" s="6"/>
      <c r="R38" s="2" t="str">
        <f>IF(I38="-"," - ",IF(I38&lt;=2,Config!$AB$8,IF('Matriz Vulnerabilidades'!I38&lt;=4,Config!$AB$9,IF('Matriz Vulnerabilidades'!I38&lt;7,Config!$AB$10,IF('Matriz Vulnerabilidades'!I38&lt;9,Config!$AB$11,IF('Matriz Vulnerabilidades'!I38&gt;9,Config!$AB$12," - "))))))</f>
        <v xml:space="preserve"> - </v>
      </c>
      <c r="S38" s="2"/>
    </row>
    <row r="39" spans="2:19" x14ac:dyDescent="0.3">
      <c r="B39" s="2">
        <v>26</v>
      </c>
      <c r="C39" s="2"/>
      <c r="D39" s="2"/>
      <c r="E39" s="2"/>
      <c r="F39" s="2"/>
      <c r="G39" s="2"/>
      <c r="H39" s="6"/>
      <c r="I39" s="2" t="str">
        <f>Config!B33</f>
        <v>-</v>
      </c>
      <c r="J39" s="6"/>
      <c r="K39" s="6"/>
      <c r="L39" s="6"/>
      <c r="M39" s="6"/>
      <c r="N39" s="6"/>
      <c r="O39" s="6"/>
      <c r="P39" s="6"/>
      <c r="Q39" s="6"/>
      <c r="R39" s="2" t="str">
        <f>IF(I39="-"," - ",IF(I39&lt;=2,Config!$AB$8,IF('Matriz Vulnerabilidades'!I39&lt;=4,Config!$AB$9,IF('Matriz Vulnerabilidades'!I39&lt;7,Config!$AB$10,IF('Matriz Vulnerabilidades'!I39&lt;9,Config!$AB$11,IF('Matriz Vulnerabilidades'!I39&gt;9,Config!$AB$12," - "))))))</f>
        <v xml:space="preserve"> - </v>
      </c>
      <c r="S39" s="2"/>
    </row>
    <row r="40" spans="2:19" x14ac:dyDescent="0.3">
      <c r="B40" s="6">
        <v>27</v>
      </c>
      <c r="C40" s="2"/>
      <c r="D40" s="2"/>
      <c r="E40" s="2"/>
      <c r="F40" s="2"/>
      <c r="G40" s="2"/>
      <c r="H40" s="6"/>
      <c r="I40" s="2" t="str">
        <f>Config!B34</f>
        <v>-</v>
      </c>
      <c r="J40" s="6"/>
      <c r="K40" s="6"/>
      <c r="L40" s="6"/>
      <c r="M40" s="6"/>
      <c r="N40" s="6"/>
      <c r="O40" s="6"/>
      <c r="P40" s="6"/>
      <c r="Q40" s="6"/>
      <c r="R40" s="2" t="str">
        <f>IF(I40="-"," - ",IF(I40&lt;=2,Config!$AB$8,IF('Matriz Vulnerabilidades'!I40&lt;=4,Config!$AB$9,IF('Matriz Vulnerabilidades'!I40&lt;7,Config!$AB$10,IF('Matriz Vulnerabilidades'!I40&lt;9,Config!$AB$11,IF('Matriz Vulnerabilidades'!I40&gt;9,Config!$AB$12," - "))))))</f>
        <v xml:space="preserve"> - </v>
      </c>
      <c r="S40" s="2"/>
    </row>
    <row r="41" spans="2:19" x14ac:dyDescent="0.3">
      <c r="B41" s="2">
        <v>28</v>
      </c>
      <c r="C41" s="2"/>
      <c r="D41" s="2"/>
      <c r="E41" s="2"/>
      <c r="F41" s="2"/>
      <c r="G41" s="2"/>
      <c r="H41" s="6"/>
      <c r="I41" s="2" t="str">
        <f>Config!B35</f>
        <v>-</v>
      </c>
      <c r="J41" s="6"/>
      <c r="K41" s="6"/>
      <c r="L41" s="6"/>
      <c r="M41" s="6"/>
      <c r="N41" s="6"/>
      <c r="O41" s="6"/>
      <c r="P41" s="6"/>
      <c r="Q41" s="6"/>
      <c r="R41" s="2" t="str">
        <f>IF(I41="-"," - ",IF(I41&lt;=2,Config!$AB$8,IF('Matriz Vulnerabilidades'!I41&lt;=4,Config!$AB$9,IF('Matriz Vulnerabilidades'!I41&lt;7,Config!$AB$10,IF('Matriz Vulnerabilidades'!I41&lt;9,Config!$AB$11,IF('Matriz Vulnerabilidades'!I41&gt;9,Config!$AB$12," - "))))))</f>
        <v xml:space="preserve"> - </v>
      </c>
      <c r="S41" s="2"/>
    </row>
    <row r="42" spans="2:19" x14ac:dyDescent="0.3">
      <c r="B42" s="6">
        <v>29</v>
      </c>
      <c r="C42" s="2"/>
      <c r="D42" s="2"/>
      <c r="E42" s="2"/>
      <c r="F42" s="2"/>
      <c r="G42" s="2"/>
      <c r="H42" s="6"/>
      <c r="I42" s="2" t="str">
        <f>Config!B36</f>
        <v>-</v>
      </c>
      <c r="J42" s="6"/>
      <c r="K42" s="6"/>
      <c r="L42" s="6"/>
      <c r="M42" s="6"/>
      <c r="N42" s="6"/>
      <c r="O42" s="6"/>
      <c r="P42" s="6"/>
      <c r="Q42" s="6"/>
      <c r="R42" s="2" t="str">
        <f>IF(I42="-"," - ",IF(I42&lt;=2,Config!$AB$8,IF('Matriz Vulnerabilidades'!I42&lt;=4,Config!$AB$9,IF('Matriz Vulnerabilidades'!I42&lt;7,Config!$AB$10,IF('Matriz Vulnerabilidades'!I42&lt;9,Config!$AB$11,IF('Matriz Vulnerabilidades'!I42&gt;9,Config!$AB$12," - "))))))</f>
        <v xml:space="preserve"> - </v>
      </c>
      <c r="S42" s="2"/>
    </row>
    <row r="43" spans="2:19" x14ac:dyDescent="0.3">
      <c r="B43" s="2">
        <v>30</v>
      </c>
      <c r="C43" s="2"/>
      <c r="D43" s="2"/>
      <c r="E43" s="2"/>
      <c r="F43" s="2"/>
      <c r="G43" s="2"/>
      <c r="H43" s="6"/>
      <c r="I43" s="2" t="str">
        <f>Config!B37</f>
        <v>-</v>
      </c>
      <c r="J43" s="6"/>
      <c r="K43" s="6"/>
      <c r="L43" s="6"/>
      <c r="M43" s="6"/>
      <c r="N43" s="6"/>
      <c r="O43" s="6"/>
      <c r="P43" s="6"/>
      <c r="Q43" s="6"/>
      <c r="R43" s="2" t="str">
        <f>IF(I43="-"," - ",IF(I43&lt;=2,Config!$AB$8,IF('Matriz Vulnerabilidades'!I43&lt;=4,Config!$AB$9,IF('Matriz Vulnerabilidades'!I43&lt;7,Config!$AB$10,IF('Matriz Vulnerabilidades'!I43&lt;9,Config!$AB$11,IF('Matriz Vulnerabilidades'!I43&gt;9,Config!$AB$12," - "))))))</f>
        <v xml:space="preserve"> - </v>
      </c>
      <c r="S43" s="2"/>
    </row>
    <row r="44" spans="2:19" x14ac:dyDescent="0.3">
      <c r="B44" s="6">
        <v>31</v>
      </c>
      <c r="C44" s="2"/>
      <c r="D44" s="2"/>
      <c r="E44" s="2"/>
      <c r="F44" s="2"/>
      <c r="G44" s="2"/>
      <c r="H44" s="6"/>
      <c r="I44" s="2" t="str">
        <f>Config!B38</f>
        <v>-</v>
      </c>
      <c r="J44" s="6"/>
      <c r="K44" s="6"/>
      <c r="L44" s="6"/>
      <c r="M44" s="6"/>
      <c r="N44" s="6"/>
      <c r="O44" s="6"/>
      <c r="P44" s="6"/>
      <c r="Q44" s="6"/>
      <c r="R44" s="2" t="str">
        <f>IF(I44="-"," - ",IF(I44&lt;=2,Config!$AB$8,IF('Matriz Vulnerabilidades'!I44&lt;=4,Config!$AB$9,IF('Matriz Vulnerabilidades'!I44&lt;7,Config!$AB$10,IF('Matriz Vulnerabilidades'!I44&lt;9,Config!$AB$11,IF('Matriz Vulnerabilidades'!I44&gt;9,Config!$AB$12," - "))))))</f>
        <v xml:space="preserve"> - </v>
      </c>
      <c r="S44" s="2"/>
    </row>
    <row r="45" spans="2:19" x14ac:dyDescent="0.3">
      <c r="B45" s="2">
        <v>32</v>
      </c>
      <c r="C45" s="2"/>
      <c r="D45" s="2"/>
      <c r="E45" s="2"/>
      <c r="F45" s="2"/>
      <c r="G45" s="2"/>
      <c r="H45" s="6"/>
      <c r="I45" s="2" t="str">
        <f>Config!B39</f>
        <v>-</v>
      </c>
      <c r="J45" s="6"/>
      <c r="K45" s="6"/>
      <c r="L45" s="6"/>
      <c r="M45" s="6"/>
      <c r="N45" s="6"/>
      <c r="O45" s="6"/>
      <c r="P45" s="6"/>
      <c r="Q45" s="6"/>
      <c r="R45" s="2" t="str">
        <f>IF(I45="-"," - ",IF(I45&lt;=2,Config!$AB$8,IF('Matriz Vulnerabilidades'!I45&lt;=4,Config!$AB$9,IF('Matriz Vulnerabilidades'!I45&lt;7,Config!$AB$10,IF('Matriz Vulnerabilidades'!I45&lt;9,Config!$AB$11,IF('Matriz Vulnerabilidades'!I45&gt;9,Config!$AB$12," - "))))))</f>
        <v xml:space="preserve"> - </v>
      </c>
      <c r="S45" s="2"/>
    </row>
    <row r="46" spans="2:19" x14ac:dyDescent="0.3">
      <c r="B46" s="6">
        <v>33</v>
      </c>
      <c r="C46" s="2"/>
      <c r="D46" s="2"/>
      <c r="E46" s="2"/>
      <c r="F46" s="2"/>
      <c r="G46" s="2"/>
      <c r="H46" s="6"/>
      <c r="I46" s="2" t="str">
        <f>Config!B40</f>
        <v>-</v>
      </c>
      <c r="J46" s="6"/>
      <c r="K46" s="6"/>
      <c r="L46" s="6"/>
      <c r="M46" s="6"/>
      <c r="N46" s="6"/>
      <c r="O46" s="6"/>
      <c r="P46" s="6"/>
      <c r="Q46" s="6"/>
      <c r="R46" s="2" t="str">
        <f>IF(I46="-"," - ",IF(I46&lt;=2,Config!$AB$8,IF('Matriz Vulnerabilidades'!I46&lt;=4,Config!$AB$9,IF('Matriz Vulnerabilidades'!I46&lt;7,Config!$AB$10,IF('Matriz Vulnerabilidades'!I46&lt;9,Config!$AB$11,IF('Matriz Vulnerabilidades'!I46&gt;9,Config!$AB$12," - "))))))</f>
        <v xml:space="preserve"> - </v>
      </c>
      <c r="S46" s="2"/>
    </row>
    <row r="47" spans="2:19" x14ac:dyDescent="0.3">
      <c r="B47" s="2">
        <v>34</v>
      </c>
      <c r="C47" s="2"/>
      <c r="D47" s="2"/>
      <c r="E47" s="2"/>
      <c r="F47" s="2"/>
      <c r="G47" s="2"/>
      <c r="H47" s="6"/>
      <c r="I47" s="2" t="str">
        <f>Config!B41</f>
        <v>-</v>
      </c>
      <c r="J47" s="6"/>
      <c r="K47" s="6"/>
      <c r="L47" s="6"/>
      <c r="M47" s="6"/>
      <c r="N47" s="6"/>
      <c r="O47" s="6"/>
      <c r="P47" s="6"/>
      <c r="Q47" s="6"/>
      <c r="R47" s="2" t="str">
        <f>IF(I47="-"," - ",IF(I47&lt;=2,Config!$AB$8,IF('Matriz Vulnerabilidades'!I47&lt;=4,Config!$AB$9,IF('Matriz Vulnerabilidades'!I47&lt;7,Config!$AB$10,IF('Matriz Vulnerabilidades'!I47&lt;9,Config!$AB$11,IF('Matriz Vulnerabilidades'!I47&gt;9,Config!$AB$12," - "))))))</f>
        <v xml:space="preserve"> - </v>
      </c>
      <c r="S47" s="2"/>
    </row>
    <row r="48" spans="2:19" x14ac:dyDescent="0.3">
      <c r="B48" s="6">
        <v>35</v>
      </c>
      <c r="C48" s="2"/>
      <c r="D48" s="2"/>
      <c r="E48" s="2"/>
      <c r="F48" s="2"/>
      <c r="G48" s="2"/>
      <c r="H48" s="6"/>
      <c r="I48" s="2" t="str">
        <f>Config!B42</f>
        <v>-</v>
      </c>
      <c r="J48" s="6"/>
      <c r="K48" s="6"/>
      <c r="L48" s="6"/>
      <c r="M48" s="6"/>
      <c r="N48" s="6"/>
      <c r="O48" s="6"/>
      <c r="P48" s="6"/>
      <c r="Q48" s="6"/>
      <c r="R48" s="2" t="str">
        <f>IF(I48="-"," - ",IF(I48&lt;=2,Config!$AB$8,IF('Matriz Vulnerabilidades'!I48&lt;=4,Config!$AB$9,IF('Matriz Vulnerabilidades'!I48&lt;7,Config!$AB$10,IF('Matriz Vulnerabilidades'!I48&lt;9,Config!$AB$11,IF('Matriz Vulnerabilidades'!I48&gt;9,Config!$AB$12," - "))))))</f>
        <v xml:space="preserve"> - </v>
      </c>
      <c r="S48" s="2"/>
    </row>
    <row r="49" spans="2:19" x14ac:dyDescent="0.3">
      <c r="B49" s="2">
        <v>36</v>
      </c>
      <c r="C49" s="2"/>
      <c r="D49" s="2"/>
      <c r="E49" s="2"/>
      <c r="F49" s="2"/>
      <c r="G49" s="2"/>
      <c r="H49" s="6"/>
      <c r="I49" s="2" t="str">
        <f>Config!B43</f>
        <v>-</v>
      </c>
      <c r="J49" s="6"/>
      <c r="K49" s="6"/>
      <c r="L49" s="6"/>
      <c r="M49" s="6"/>
      <c r="N49" s="6"/>
      <c r="O49" s="6"/>
      <c r="P49" s="6"/>
      <c r="Q49" s="6"/>
      <c r="R49" s="2" t="str">
        <f>IF(I49="-"," - ",IF(I49&lt;=2,Config!$AB$8,IF('Matriz Vulnerabilidades'!I49&lt;=4,Config!$AB$9,IF('Matriz Vulnerabilidades'!I49&lt;7,Config!$AB$10,IF('Matriz Vulnerabilidades'!I49&lt;9,Config!$AB$11,IF('Matriz Vulnerabilidades'!I49&gt;9,Config!$AB$12," - "))))))</f>
        <v xml:space="preserve"> - </v>
      </c>
      <c r="S49" s="2"/>
    </row>
    <row r="50" spans="2:19" x14ac:dyDescent="0.3">
      <c r="B50" s="6">
        <v>37</v>
      </c>
      <c r="C50" s="2"/>
      <c r="D50" s="2"/>
      <c r="E50" s="2"/>
      <c r="F50" s="2"/>
      <c r="G50" s="2"/>
      <c r="H50" s="6"/>
      <c r="I50" s="2" t="str">
        <f>Config!B44</f>
        <v>-</v>
      </c>
      <c r="J50" s="6"/>
      <c r="K50" s="6"/>
      <c r="L50" s="6"/>
      <c r="M50" s="6"/>
      <c r="N50" s="6"/>
      <c r="O50" s="6"/>
      <c r="P50" s="6"/>
      <c r="Q50" s="6"/>
      <c r="R50" s="2" t="str">
        <f>IF(I50="-"," - ",IF(I50&lt;=2,Config!$AB$8,IF('Matriz Vulnerabilidades'!I50&lt;=4,Config!$AB$9,IF('Matriz Vulnerabilidades'!I50&lt;7,Config!$AB$10,IF('Matriz Vulnerabilidades'!I50&lt;9,Config!$AB$11,IF('Matriz Vulnerabilidades'!I50&gt;9,Config!$AB$12," - "))))))</f>
        <v xml:space="preserve"> - </v>
      </c>
      <c r="S50" s="2"/>
    </row>
    <row r="51" spans="2:19" x14ac:dyDescent="0.3">
      <c r="B51" s="2">
        <v>38</v>
      </c>
      <c r="C51" s="2"/>
      <c r="D51" s="2"/>
      <c r="E51" s="2"/>
      <c r="F51" s="2"/>
      <c r="G51" s="2"/>
      <c r="H51" s="6"/>
      <c r="I51" s="2" t="str">
        <f>Config!B45</f>
        <v>-</v>
      </c>
      <c r="J51" s="6"/>
      <c r="K51" s="6"/>
      <c r="L51" s="6"/>
      <c r="M51" s="6"/>
      <c r="N51" s="6"/>
      <c r="O51" s="6"/>
      <c r="P51" s="6"/>
      <c r="Q51" s="6"/>
      <c r="R51" s="2" t="str">
        <f>IF(I51="-"," - ",IF(I51&lt;=2,Config!$AB$8,IF('Matriz Vulnerabilidades'!I51&lt;=4,Config!$AB$9,IF('Matriz Vulnerabilidades'!I51&lt;7,Config!$AB$10,IF('Matriz Vulnerabilidades'!I51&lt;9,Config!$AB$11,IF('Matriz Vulnerabilidades'!I51&gt;9,Config!$AB$12," - "))))))</f>
        <v xml:space="preserve"> - </v>
      </c>
      <c r="S51" s="2"/>
    </row>
    <row r="52" spans="2:19" x14ac:dyDescent="0.3">
      <c r="B52" s="6">
        <v>39</v>
      </c>
      <c r="C52" s="2"/>
      <c r="D52" s="2"/>
      <c r="E52" s="2"/>
      <c r="F52" s="2"/>
      <c r="G52" s="2"/>
      <c r="H52" s="6"/>
      <c r="I52" s="2" t="str">
        <f>Config!B46</f>
        <v>-</v>
      </c>
      <c r="J52" s="6"/>
      <c r="K52" s="6"/>
      <c r="L52" s="6"/>
      <c r="M52" s="6"/>
      <c r="N52" s="6"/>
      <c r="O52" s="6"/>
      <c r="P52" s="6"/>
      <c r="Q52" s="6"/>
      <c r="R52" s="2" t="str">
        <f>IF(I52="-"," - ",IF(I52&lt;=2,Config!$AB$8,IF('Matriz Vulnerabilidades'!I52&lt;=4,Config!$AB$9,IF('Matriz Vulnerabilidades'!I52&lt;7,Config!$AB$10,IF('Matriz Vulnerabilidades'!I52&lt;9,Config!$AB$11,IF('Matriz Vulnerabilidades'!I52&gt;9,Config!$AB$12," - "))))))</f>
        <v xml:space="preserve"> - </v>
      </c>
      <c r="S52" s="2"/>
    </row>
    <row r="53" spans="2:19" x14ac:dyDescent="0.3">
      <c r="B53" s="2">
        <v>40</v>
      </c>
      <c r="C53" s="2"/>
      <c r="D53" s="2"/>
      <c r="E53" s="2"/>
      <c r="F53" s="2"/>
      <c r="G53" s="2"/>
      <c r="H53" s="6"/>
      <c r="I53" s="2" t="str">
        <f>Config!B47</f>
        <v>-</v>
      </c>
      <c r="J53" s="6"/>
      <c r="K53" s="6"/>
      <c r="L53" s="6"/>
      <c r="M53" s="6"/>
      <c r="N53" s="6"/>
      <c r="O53" s="6"/>
      <c r="P53" s="6"/>
      <c r="Q53" s="6"/>
      <c r="R53" s="2" t="str">
        <f>IF(I53="-"," - ",IF(I53&lt;=2,Config!$AB$8,IF('Matriz Vulnerabilidades'!I53&lt;=4,Config!$AB$9,IF('Matriz Vulnerabilidades'!I53&lt;7,Config!$AB$10,IF('Matriz Vulnerabilidades'!I53&lt;9,Config!$AB$11,IF('Matriz Vulnerabilidades'!I53&gt;9,Config!$AB$12," - "))))))</f>
        <v xml:space="preserve"> - </v>
      </c>
      <c r="S53" s="2"/>
    </row>
    <row r="54" spans="2:19" x14ac:dyDescent="0.3">
      <c r="B54" s="6">
        <v>41</v>
      </c>
      <c r="C54" s="2"/>
      <c r="D54" s="2"/>
      <c r="E54" s="2"/>
      <c r="F54" s="2"/>
      <c r="G54" s="2"/>
      <c r="H54" s="6"/>
      <c r="I54" s="2" t="str">
        <f>Config!B48</f>
        <v>-</v>
      </c>
      <c r="J54" s="6"/>
      <c r="K54" s="6"/>
      <c r="L54" s="6"/>
      <c r="M54" s="6"/>
      <c r="N54" s="6"/>
      <c r="O54" s="6"/>
      <c r="P54" s="6"/>
      <c r="Q54" s="6"/>
      <c r="R54" s="2" t="str">
        <f>IF(I54="-"," - ",IF(I54&lt;=2,Config!$AB$8,IF('Matriz Vulnerabilidades'!I54&lt;=4,Config!$AB$9,IF('Matriz Vulnerabilidades'!I54&lt;7,Config!$AB$10,IF('Matriz Vulnerabilidades'!I54&lt;9,Config!$AB$11,IF('Matriz Vulnerabilidades'!I54&gt;9,Config!$AB$12," - "))))))</f>
        <v xml:space="preserve"> - </v>
      </c>
      <c r="S54" s="2"/>
    </row>
    <row r="55" spans="2:19" x14ac:dyDescent="0.3">
      <c r="B55" s="2">
        <v>42</v>
      </c>
      <c r="C55" s="2"/>
      <c r="D55" s="2"/>
      <c r="E55" s="2"/>
      <c r="F55" s="2"/>
      <c r="G55" s="2"/>
      <c r="H55" s="6"/>
      <c r="I55" s="2" t="str">
        <f>Config!B49</f>
        <v>-</v>
      </c>
      <c r="J55" s="6"/>
      <c r="K55" s="6"/>
      <c r="L55" s="6"/>
      <c r="M55" s="6"/>
      <c r="N55" s="6"/>
      <c r="O55" s="6"/>
      <c r="P55" s="6"/>
      <c r="Q55" s="6"/>
      <c r="R55" s="2" t="str">
        <f>IF(I55="-"," - ",IF(I55&lt;=2,Config!$AB$8,IF('Matriz Vulnerabilidades'!I55&lt;=4,Config!$AB$9,IF('Matriz Vulnerabilidades'!I55&lt;7,Config!$AB$10,IF('Matriz Vulnerabilidades'!I55&lt;9,Config!$AB$11,IF('Matriz Vulnerabilidades'!I55&gt;9,Config!$AB$12," - "))))))</f>
        <v xml:space="preserve"> - </v>
      </c>
      <c r="S55" s="2"/>
    </row>
    <row r="56" spans="2:19" x14ac:dyDescent="0.3">
      <c r="B56" s="6">
        <v>43</v>
      </c>
      <c r="C56" s="2"/>
      <c r="D56" s="2"/>
      <c r="E56" s="2"/>
      <c r="F56" s="2"/>
      <c r="G56" s="2"/>
      <c r="H56" s="6"/>
      <c r="I56" s="2" t="str">
        <f>Config!B50</f>
        <v>-</v>
      </c>
      <c r="J56" s="6"/>
      <c r="K56" s="6"/>
      <c r="L56" s="6"/>
      <c r="M56" s="6"/>
      <c r="N56" s="6"/>
      <c r="O56" s="6"/>
      <c r="P56" s="6"/>
      <c r="Q56" s="6"/>
      <c r="R56" s="2" t="str">
        <f>IF(I56="-"," - ",IF(I56&lt;=2,Config!$AB$8,IF('Matriz Vulnerabilidades'!I56&lt;=4,Config!$AB$9,IF('Matriz Vulnerabilidades'!I56&lt;7,Config!$AB$10,IF('Matriz Vulnerabilidades'!I56&lt;9,Config!$AB$11,IF('Matriz Vulnerabilidades'!I56&gt;9,Config!$AB$12," - "))))))</f>
        <v xml:space="preserve"> - </v>
      </c>
      <c r="S56" s="2"/>
    </row>
  </sheetData>
  <protectedRanges>
    <protectedRange sqref="C14:H56 J14:Q56 S14:S56" name="Vulnerabilidades"/>
  </protectedRanges>
  <mergeCells count="16">
    <mergeCell ref="C2:D4"/>
    <mergeCell ref="R2:S4"/>
    <mergeCell ref="E2:H2"/>
    <mergeCell ref="B12:I12"/>
    <mergeCell ref="J12:M12"/>
    <mergeCell ref="O12:Q12"/>
    <mergeCell ref="R12:S12"/>
    <mergeCell ref="C8:S9"/>
    <mergeCell ref="E3:H3"/>
    <mergeCell ref="E4:H4"/>
    <mergeCell ref="M2:Q2"/>
    <mergeCell ref="M3:Q3"/>
    <mergeCell ref="M4:Q4"/>
    <mergeCell ref="I2:L2"/>
    <mergeCell ref="I3:L3"/>
    <mergeCell ref="I4:L4"/>
  </mergeCells>
  <conditionalFormatting sqref="B14:S56">
    <cfRule type="containsBlanks" dxfId="27" priority="11">
      <formula>LEN(TRIM(B14))=0</formula>
    </cfRule>
  </conditionalFormatting>
  <conditionalFormatting sqref="I14:I56">
    <cfRule type="cellIs" dxfId="26" priority="1" operator="between">
      <formula>9</formula>
      <formula>10</formula>
    </cfRule>
    <cfRule type="cellIs" dxfId="25" priority="2" operator="between">
      <formula>7</formula>
      <formula>8.9</formula>
    </cfRule>
    <cfRule type="cellIs" dxfId="24" priority="3" operator="between">
      <formula>4.1</formula>
      <formula>6.9</formula>
    </cfRule>
    <cfRule type="cellIs" dxfId="23" priority="4" operator="between">
      <formula>2</formula>
      <formula>4</formula>
    </cfRule>
    <cfRule type="cellIs" dxfId="22" priority="5" operator="lessThanOrEqual">
      <formula>2</formula>
    </cfRule>
  </conditionalFormatting>
  <pageMargins left="0.70866141732283472" right="0.70866141732283472" top="0.74803149606299213" bottom="0.74803149606299213" header="0.31496062992125984" footer="0.31496062992125984"/>
  <pageSetup paperSize="9" scale="27" orientation="portrait" r:id="rId1"/>
  <headerFooter>
    <oddFooter>&amp;LCalle 26 No.69-76 Edificio Elemento Torre 1, Piso 3 – C.P. 111071
PBX: 3779555 – Información: Línea 195
www.umv.gov.co&amp;CEGTI-FM-020
Página &amp;P de &amp;N</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 operator="containsText" id="{19E1C567-5781-47DD-AD46-2EDACC885F9F}">
            <xm:f>NOT(ISERROR(SEARCH(Config!$AB$12,R14)))</xm:f>
            <xm:f>Config!$AB$12</xm:f>
            <x14:dxf>
              <fill>
                <patternFill>
                  <bgColor rgb="FFFF0000"/>
                </patternFill>
              </fill>
            </x14:dxf>
          </x14:cfRule>
          <x14:cfRule type="containsText" priority="7" operator="containsText" id="{C1F8E627-679A-4E85-B21D-D1EE142392C6}">
            <xm:f>NOT(ISERROR(SEARCH(Config!$AB$11,R14)))</xm:f>
            <xm:f>Config!$AB$11</xm:f>
            <x14:dxf>
              <fill>
                <patternFill>
                  <bgColor rgb="FFFFC000"/>
                </patternFill>
              </fill>
            </x14:dxf>
          </x14:cfRule>
          <x14:cfRule type="containsText" priority="8" operator="containsText" id="{857D7767-5A3F-49D6-B93D-CE9EFA25B75E}">
            <xm:f>NOT(ISERROR(SEARCH(Config!$AB$10,R14)))</xm:f>
            <xm:f>Config!$AB$10</xm:f>
            <x14:dxf>
              <fill>
                <patternFill>
                  <bgColor rgb="FFFFFF00"/>
                </patternFill>
              </fill>
            </x14:dxf>
          </x14:cfRule>
          <x14:cfRule type="containsText" priority="9" operator="containsText" id="{A4575119-70BD-4EB2-9154-B0846F1052E2}">
            <xm:f>NOT(ISERROR(SEARCH(Config!$AB$9,R14)))</xm:f>
            <xm:f>Config!$AB$9</xm:f>
            <x14:dxf>
              <fill>
                <patternFill>
                  <bgColor theme="8" tint="-0.499984740745262"/>
                </patternFill>
              </fill>
            </x14:dxf>
          </x14:cfRule>
          <x14:cfRule type="containsText" priority="10" operator="containsText" id="{756860A4-FB6E-42A6-A3D7-E99F8DA6AE93}">
            <xm:f>NOT(ISERROR(SEARCH(Config!$AB$8,R14)))</xm:f>
            <xm:f>Config!$AB$8</xm:f>
            <x14:dxf>
              <fill>
                <patternFill>
                  <bgColor rgb="FF00B0F0"/>
                </patternFill>
              </fill>
            </x14:dxf>
          </x14:cfRule>
          <xm:sqref>R14:R56</xm:sqref>
        </x14:conditionalFormatting>
      </x14:conditionalFormattings>
    </ext>
    <ext xmlns:x14="http://schemas.microsoft.com/office/spreadsheetml/2009/9/main" uri="{CCE6A557-97BC-4b89-ADB6-D9C93CAAB3DF}">
      <x14:dataValidations xmlns:xm="http://schemas.microsoft.com/office/excel/2006/main" disablePrompts="1" count="7">
        <x14:dataValidation type="list" allowBlank="1" showInputMessage="1" showErrorMessage="1" xr:uid="{19726F9E-9A59-451A-B27A-B167F468EAAD}">
          <x14:formula1>
            <xm:f>Config!$Q$8:$Q$11</xm:f>
          </x14:formula1>
          <xm:sqref>J14:J56</xm:sqref>
        </x14:dataValidation>
        <x14:dataValidation type="list" allowBlank="1" showInputMessage="1" showErrorMessage="1" xr:uid="{6469B66B-409F-4A3A-8217-5C9D3AD329FE}">
          <x14:formula1>
            <xm:f>Config!$S$8:$S$9</xm:f>
          </x14:formula1>
          <xm:sqref>K14:K56</xm:sqref>
        </x14:dataValidation>
        <x14:dataValidation type="list" allowBlank="1" showInputMessage="1" showErrorMessage="1" xr:uid="{64C8EBF1-F211-4158-9530-70E2CD4D4FC3}">
          <x14:formula1>
            <xm:f>Config!$U$8:$U$10</xm:f>
          </x14:formula1>
          <xm:sqref>L14:L56</xm:sqref>
        </x14:dataValidation>
        <x14:dataValidation type="list" allowBlank="1" showInputMessage="1" showErrorMessage="1" xr:uid="{107DABBC-9A9F-4391-A5A8-FC84C0EDA2DC}">
          <x14:formula1>
            <xm:f>Config!$W$8:$W$9</xm:f>
          </x14:formula1>
          <xm:sqref>M14:M56</xm:sqref>
        </x14:dataValidation>
        <x14:dataValidation type="list" allowBlank="1" showInputMessage="1" showErrorMessage="1" xr:uid="{964B0CE4-2E70-4608-905E-A1188FFB3850}">
          <x14:formula1>
            <xm:f>Config!$AA$8:$AA$9</xm:f>
          </x14:formula1>
          <xm:sqref>N14:N56</xm:sqref>
        </x14:dataValidation>
        <x14:dataValidation type="list" allowBlank="1" showInputMessage="1" showErrorMessage="1" xr:uid="{75C98675-7677-408F-9A29-106E5E731CA5}">
          <x14:formula1>
            <xm:f>Config!$Y$8:$Y$10</xm:f>
          </x14:formula1>
          <xm:sqref>O14:Q56</xm:sqref>
        </x14:dataValidation>
        <x14:dataValidation type="list" allowBlank="1" showInputMessage="1" showErrorMessage="1" xr:uid="{7A3ED7AF-D96C-4E3C-9DC3-F5C5EBF220CE}">
          <x14:formula1>
            <xm:f>Config!$P$8:$P$9</xm:f>
          </x14:formula1>
          <xm:sqref>H14:H56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FAA6AA-A6C0-4B76-83B5-93D42629202A}">
  <sheetPr>
    <pageSetUpPr fitToPage="1"/>
  </sheetPr>
  <dimension ref="B1:M53"/>
  <sheetViews>
    <sheetView zoomScaleNormal="100" zoomScaleSheetLayoutView="75" zoomScalePageLayoutView="70" workbookViewId="0">
      <selection activeCell="D3" sqref="D3:E3"/>
    </sheetView>
  </sheetViews>
  <sheetFormatPr defaultColWidth="11.44140625" defaultRowHeight="12" x14ac:dyDescent="0.25"/>
  <cols>
    <col min="1" max="1" width="4" style="1" bestFit="1" customWidth="1"/>
    <col min="2" max="2" width="19.6640625" style="1" customWidth="1"/>
    <col min="3" max="3" width="16" style="1" customWidth="1"/>
    <col min="4" max="4" width="35.33203125" style="1" customWidth="1"/>
    <col min="5" max="5" width="35.88671875" style="1" customWidth="1"/>
    <col min="6" max="7" width="11.44140625" style="1"/>
    <col min="8" max="8" width="14.109375" style="1" customWidth="1"/>
    <col min="9" max="9" width="27.88671875" style="1" customWidth="1"/>
    <col min="10" max="10" width="11.44140625" style="1"/>
    <col min="11" max="13" width="7.6640625" style="1" bestFit="1" customWidth="1"/>
    <col min="14" max="14" width="4" style="1" bestFit="1" customWidth="1"/>
    <col min="15" max="16384" width="11.44140625" style="1"/>
  </cols>
  <sheetData>
    <row r="1" spans="2:13" ht="12.6" thickBot="1" x14ac:dyDescent="0.3"/>
    <row r="2" spans="2:13" ht="36" customHeight="1" x14ac:dyDescent="0.25">
      <c r="B2" s="166"/>
      <c r="C2" s="167"/>
      <c r="D2" s="111" t="s">
        <v>0</v>
      </c>
      <c r="E2" s="102"/>
      <c r="F2" s="102" t="s">
        <v>1</v>
      </c>
      <c r="G2" s="102"/>
      <c r="H2" s="105" t="s">
        <v>2</v>
      </c>
      <c r="I2" s="106"/>
      <c r="J2" s="143"/>
      <c r="K2" s="144"/>
      <c r="L2" s="144"/>
      <c r="M2" s="145"/>
    </row>
    <row r="3" spans="2:13" ht="42.75" customHeight="1" x14ac:dyDescent="0.25">
      <c r="B3" s="168"/>
      <c r="C3" s="169"/>
      <c r="D3" s="161" t="s">
        <v>3</v>
      </c>
      <c r="E3" s="162"/>
      <c r="F3" s="163" t="s">
        <v>4</v>
      </c>
      <c r="G3" s="162"/>
      <c r="H3" s="107">
        <v>2</v>
      </c>
      <c r="I3" s="108"/>
      <c r="J3" s="172"/>
      <c r="K3" s="173"/>
      <c r="L3" s="173"/>
      <c r="M3" s="174"/>
    </row>
    <row r="4" spans="2:13" ht="38.25" customHeight="1" x14ac:dyDescent="0.25">
      <c r="B4" s="170"/>
      <c r="C4" s="171"/>
      <c r="D4" s="113" t="s">
        <v>5</v>
      </c>
      <c r="E4" s="104"/>
      <c r="F4" s="104" t="s">
        <v>6</v>
      </c>
      <c r="G4" s="104"/>
      <c r="H4" s="164">
        <v>45869</v>
      </c>
      <c r="I4" s="165"/>
      <c r="J4" s="175"/>
      <c r="K4" s="150"/>
      <c r="L4" s="150"/>
      <c r="M4" s="151"/>
    </row>
    <row r="7" spans="2:13" ht="12.6" thickBot="1" x14ac:dyDescent="0.3">
      <c r="I7" s="77"/>
    </row>
    <row r="8" spans="2:13" ht="12.75" customHeight="1" x14ac:dyDescent="0.25">
      <c r="B8" s="155" t="s">
        <v>29</v>
      </c>
      <c r="C8" s="156"/>
      <c r="D8" s="156"/>
      <c r="E8" s="156"/>
      <c r="F8" s="156"/>
      <c r="G8" s="156"/>
      <c r="H8" s="156"/>
      <c r="I8" s="156"/>
      <c r="J8" s="156"/>
      <c r="K8" s="156"/>
      <c r="L8" s="156"/>
      <c r="M8" s="157"/>
    </row>
    <row r="9" spans="2:13" ht="15" customHeight="1" thickBot="1" x14ac:dyDescent="0.3">
      <c r="B9" s="158"/>
      <c r="C9" s="159"/>
      <c r="D9" s="159"/>
      <c r="E9" s="159"/>
      <c r="F9" s="159"/>
      <c r="G9" s="159"/>
      <c r="H9" s="159"/>
      <c r="I9" s="159"/>
      <c r="J9" s="159"/>
      <c r="K9" s="159"/>
      <c r="L9" s="159"/>
      <c r="M9" s="160"/>
    </row>
    <row r="10" spans="2:13" ht="24.6" thickBot="1" x14ac:dyDescent="0.3">
      <c r="B10" s="41" t="s">
        <v>72</v>
      </c>
      <c r="C10" s="40" t="s">
        <v>73</v>
      </c>
      <c r="D10" s="42" t="s">
        <v>38</v>
      </c>
      <c r="E10" s="40" t="s">
        <v>74</v>
      </c>
      <c r="F10" s="42" t="s">
        <v>75</v>
      </c>
      <c r="G10" s="40" t="s">
        <v>42</v>
      </c>
      <c r="H10" s="43" t="s">
        <v>51</v>
      </c>
      <c r="I10" s="40" t="s">
        <v>76</v>
      </c>
      <c r="J10" s="41" t="s">
        <v>77</v>
      </c>
      <c r="K10" s="40" t="s">
        <v>78</v>
      </c>
      <c r="L10" s="42" t="s">
        <v>79</v>
      </c>
      <c r="M10" s="40" t="s">
        <v>80</v>
      </c>
    </row>
    <row r="11" spans="2:13" ht="108" x14ac:dyDescent="0.25">
      <c r="B11" s="45" t="s">
        <v>81</v>
      </c>
      <c r="C11" s="39" t="str">
        <f>'Matriz Vulnerabilidades'!D14</f>
        <v>CVE-2021-34473</v>
      </c>
      <c r="D11" s="6" t="str">
        <f>'Matriz Vulnerabilidades'!E14</f>
        <v>Vulnerabilidad de ejecución remota de código de Microsoft Exchange Server Este ID de CVE es exclusivo de CVE-2021-31196, CVE-2021-31206.</v>
      </c>
      <c r="E11" s="6" t="str">
        <f>'Matriz Vulnerabilidades'!F14</f>
        <v>Actualizar Microsoft Exchange Server 2019: 13 de abril de 2021 - KB5001779</v>
      </c>
      <c r="F11" s="39" t="s">
        <v>82</v>
      </c>
      <c r="G11" s="36" t="str">
        <f>'Matriz Vulnerabilidades'!I14</f>
        <v>-</v>
      </c>
      <c r="H11" s="2" t="str">
        <f>'Matriz Vulnerabilidades'!R14</f>
        <v xml:space="preserve"> - </v>
      </c>
      <c r="I11" s="6" t="s">
        <v>83</v>
      </c>
      <c r="J11" s="46">
        <v>44772</v>
      </c>
      <c r="K11" s="47">
        <v>0.15</v>
      </c>
      <c r="L11" s="47">
        <v>0.26</v>
      </c>
      <c r="M11" s="47">
        <v>0.51</v>
      </c>
    </row>
    <row r="12" spans="2:13" x14ac:dyDescent="0.25">
      <c r="B12" s="44"/>
      <c r="C12" s="44"/>
      <c r="D12" s="44"/>
      <c r="E12" s="44"/>
      <c r="F12" s="44"/>
      <c r="G12" s="36" t="str">
        <f>'Matriz Vulnerabilidades'!I15</f>
        <v>-</v>
      </c>
      <c r="H12" s="2" t="str">
        <f>'Matriz Vulnerabilidades'!R15</f>
        <v xml:space="preserve"> - </v>
      </c>
      <c r="I12" s="44"/>
      <c r="J12" s="44"/>
      <c r="K12" s="48"/>
      <c r="L12" s="44"/>
      <c r="M12" s="44"/>
    </row>
    <row r="13" spans="2:13" x14ac:dyDescent="0.25">
      <c r="B13" s="44"/>
      <c r="C13" s="44"/>
      <c r="D13" s="44"/>
      <c r="E13" s="44"/>
      <c r="F13" s="44"/>
      <c r="G13" s="36">
        <f>'Matriz Vulnerabilidades'!I16</f>
        <v>5.0999999999999996</v>
      </c>
      <c r="H13" s="2" t="str">
        <f>'Matriz Vulnerabilidades'!R16</f>
        <v>Sería</v>
      </c>
      <c r="I13" s="44"/>
      <c r="J13" s="44"/>
      <c r="K13" s="44"/>
      <c r="L13" s="44"/>
      <c r="M13" s="44"/>
    </row>
    <row r="14" spans="2:13" x14ac:dyDescent="0.25">
      <c r="B14" s="44"/>
      <c r="C14" s="44"/>
      <c r="D14" s="44"/>
      <c r="E14" s="44"/>
      <c r="F14" s="44"/>
      <c r="G14" s="36" t="str">
        <f>'Matriz Vulnerabilidades'!I17</f>
        <v>-</v>
      </c>
      <c r="H14" s="2" t="str">
        <f>'Matriz Vulnerabilidades'!R17</f>
        <v xml:space="preserve"> - </v>
      </c>
      <c r="I14" s="44"/>
      <c r="J14" s="44"/>
      <c r="K14" s="44"/>
      <c r="L14" s="44"/>
      <c r="M14" s="44"/>
    </row>
    <row r="15" spans="2:13" x14ac:dyDescent="0.25">
      <c r="B15" s="44"/>
      <c r="C15" s="44"/>
      <c r="D15" s="44"/>
      <c r="E15" s="44"/>
      <c r="F15" s="44"/>
      <c r="G15" s="36" t="str">
        <f>'Matriz Vulnerabilidades'!I18</f>
        <v>-</v>
      </c>
      <c r="H15" s="2" t="str">
        <f>'Matriz Vulnerabilidades'!R18</f>
        <v xml:space="preserve"> - </v>
      </c>
      <c r="I15" s="44"/>
      <c r="J15" s="44"/>
      <c r="K15" s="44"/>
      <c r="L15" s="44"/>
      <c r="M15" s="44"/>
    </row>
    <row r="16" spans="2:13" x14ac:dyDescent="0.25">
      <c r="B16" s="44"/>
      <c r="C16" s="44"/>
      <c r="D16" s="44"/>
      <c r="E16" s="44"/>
      <c r="F16" s="44"/>
      <c r="G16" s="36" t="str">
        <f>'Matriz Vulnerabilidades'!I19</f>
        <v>-</v>
      </c>
      <c r="H16" s="2" t="str">
        <f>'Matriz Vulnerabilidades'!R19</f>
        <v xml:space="preserve"> - </v>
      </c>
      <c r="I16" s="44"/>
      <c r="J16" s="44"/>
      <c r="K16" s="44"/>
      <c r="L16" s="44"/>
      <c r="M16" s="44"/>
    </row>
    <row r="17" spans="2:13" x14ac:dyDescent="0.25">
      <c r="B17" s="44"/>
      <c r="C17" s="44"/>
      <c r="D17" s="44"/>
      <c r="E17" s="44"/>
      <c r="F17" s="44"/>
      <c r="G17" s="36">
        <f>'Matriz Vulnerabilidades'!I20</f>
        <v>5.0999999999999996</v>
      </c>
      <c r="H17" s="2" t="str">
        <f>'Matriz Vulnerabilidades'!R20</f>
        <v>Sería</v>
      </c>
      <c r="I17" s="44"/>
      <c r="J17" s="44"/>
      <c r="K17" s="44"/>
      <c r="L17" s="44"/>
      <c r="M17" s="44"/>
    </row>
    <row r="18" spans="2:13" x14ac:dyDescent="0.25">
      <c r="B18" s="44"/>
      <c r="C18" s="44"/>
      <c r="D18" s="44"/>
      <c r="E18" s="44"/>
      <c r="F18" s="44"/>
      <c r="G18" s="36" t="str">
        <f>'Matriz Vulnerabilidades'!I21</f>
        <v>-</v>
      </c>
      <c r="H18" s="2" t="str">
        <f>'Matriz Vulnerabilidades'!R21</f>
        <v xml:space="preserve"> - </v>
      </c>
      <c r="I18" s="44"/>
      <c r="J18" s="44"/>
      <c r="K18" s="44"/>
      <c r="L18" s="44"/>
      <c r="M18" s="44"/>
    </row>
    <row r="19" spans="2:13" x14ac:dyDescent="0.25">
      <c r="B19" s="44"/>
      <c r="C19" s="44"/>
      <c r="D19" s="44"/>
      <c r="E19" s="44"/>
      <c r="F19" s="44"/>
      <c r="G19" s="36" t="str">
        <f>'Matriz Vulnerabilidades'!I22</f>
        <v>-</v>
      </c>
      <c r="H19" s="2" t="str">
        <f>'Matriz Vulnerabilidades'!R22</f>
        <v xml:space="preserve"> - </v>
      </c>
      <c r="I19" s="44"/>
      <c r="J19" s="44"/>
      <c r="K19" s="44"/>
      <c r="L19" s="44"/>
      <c r="M19" s="44"/>
    </row>
    <row r="20" spans="2:13" x14ac:dyDescent="0.25">
      <c r="B20" s="44"/>
      <c r="C20" s="44"/>
      <c r="D20" s="44"/>
      <c r="E20" s="44"/>
      <c r="F20" s="44"/>
      <c r="G20" s="36" t="str">
        <f>'Matriz Vulnerabilidades'!I23</f>
        <v>-</v>
      </c>
      <c r="H20" s="2" t="str">
        <f>'Matriz Vulnerabilidades'!R23</f>
        <v xml:space="preserve"> - </v>
      </c>
      <c r="I20" s="44"/>
      <c r="J20" s="44"/>
      <c r="K20" s="44"/>
      <c r="L20" s="44"/>
      <c r="M20" s="44"/>
    </row>
    <row r="21" spans="2:13" x14ac:dyDescent="0.25">
      <c r="B21" s="44"/>
      <c r="C21" s="44"/>
      <c r="D21" s="44"/>
      <c r="E21" s="44"/>
      <c r="F21" s="44"/>
      <c r="G21" s="36" t="str">
        <f>'Matriz Vulnerabilidades'!I24</f>
        <v>-</v>
      </c>
      <c r="H21" s="2" t="str">
        <f>'Matriz Vulnerabilidades'!R24</f>
        <v xml:space="preserve"> - </v>
      </c>
      <c r="I21" s="44"/>
      <c r="J21" s="44"/>
      <c r="K21" s="44"/>
      <c r="L21" s="44"/>
      <c r="M21" s="44"/>
    </row>
    <row r="22" spans="2:13" x14ac:dyDescent="0.25">
      <c r="B22" s="44"/>
      <c r="C22" s="44"/>
      <c r="D22" s="44"/>
      <c r="E22" s="44"/>
      <c r="F22" s="44"/>
      <c r="G22" s="36" t="str">
        <f>'Matriz Vulnerabilidades'!I25</f>
        <v>-</v>
      </c>
      <c r="H22" s="2" t="str">
        <f>'Matriz Vulnerabilidades'!R25</f>
        <v xml:space="preserve"> - </v>
      </c>
      <c r="I22" s="44"/>
      <c r="J22" s="44"/>
      <c r="K22" s="44"/>
      <c r="L22" s="44"/>
      <c r="M22" s="44"/>
    </row>
    <row r="23" spans="2:13" x14ac:dyDescent="0.25">
      <c r="B23" s="44"/>
      <c r="C23" s="44"/>
      <c r="D23" s="44"/>
      <c r="E23" s="44"/>
      <c r="F23" s="44"/>
      <c r="G23" s="36" t="str">
        <f>'Matriz Vulnerabilidades'!I26</f>
        <v>-</v>
      </c>
      <c r="H23" s="2" t="str">
        <f>'Matriz Vulnerabilidades'!R26</f>
        <v xml:space="preserve"> - </v>
      </c>
      <c r="I23" s="44"/>
      <c r="J23" s="44"/>
      <c r="K23" s="44"/>
      <c r="L23" s="44"/>
      <c r="M23" s="44"/>
    </row>
    <row r="24" spans="2:13" x14ac:dyDescent="0.25">
      <c r="B24" s="44"/>
      <c r="C24" s="44"/>
      <c r="D24" s="44"/>
      <c r="E24" s="44"/>
      <c r="F24" s="44"/>
      <c r="G24" s="36" t="str">
        <f>'Matriz Vulnerabilidades'!I27</f>
        <v>-</v>
      </c>
      <c r="H24" s="2" t="str">
        <f>'Matriz Vulnerabilidades'!R27</f>
        <v xml:space="preserve"> - </v>
      </c>
      <c r="I24" s="44"/>
      <c r="J24" s="44"/>
      <c r="K24" s="44"/>
      <c r="L24" s="44"/>
      <c r="M24" s="44"/>
    </row>
    <row r="25" spans="2:13" x14ac:dyDescent="0.25">
      <c r="B25" s="44"/>
      <c r="C25" s="44"/>
      <c r="D25" s="44"/>
      <c r="E25" s="44"/>
      <c r="F25" s="44"/>
      <c r="G25" s="36" t="str">
        <f>'Matriz Vulnerabilidades'!I28</f>
        <v>-</v>
      </c>
      <c r="H25" s="2" t="str">
        <f>'Matriz Vulnerabilidades'!R28</f>
        <v xml:space="preserve"> - </v>
      </c>
      <c r="I25" s="44"/>
      <c r="J25" s="44"/>
      <c r="K25" s="44"/>
      <c r="L25" s="44"/>
      <c r="M25" s="44"/>
    </row>
    <row r="26" spans="2:13" x14ac:dyDescent="0.25">
      <c r="B26" s="44"/>
      <c r="C26" s="44"/>
      <c r="D26" s="44"/>
      <c r="E26" s="44"/>
      <c r="F26" s="44"/>
      <c r="G26" s="36" t="str">
        <f>'Matriz Vulnerabilidades'!I29</f>
        <v>-</v>
      </c>
      <c r="H26" s="2" t="str">
        <f>'Matriz Vulnerabilidades'!R29</f>
        <v xml:space="preserve"> - </v>
      </c>
      <c r="I26" s="44"/>
      <c r="J26" s="44"/>
      <c r="K26" s="44"/>
      <c r="L26" s="44"/>
      <c r="M26" s="44"/>
    </row>
    <row r="27" spans="2:13" x14ac:dyDescent="0.25">
      <c r="B27" s="44"/>
      <c r="C27" s="44"/>
      <c r="D27" s="44"/>
      <c r="E27" s="44"/>
      <c r="F27" s="44"/>
      <c r="G27" s="36" t="str">
        <f>'Matriz Vulnerabilidades'!I30</f>
        <v>-</v>
      </c>
      <c r="H27" s="2" t="str">
        <f>'Matriz Vulnerabilidades'!R30</f>
        <v xml:space="preserve"> - </v>
      </c>
      <c r="I27" s="44"/>
      <c r="J27" s="44"/>
      <c r="K27" s="44"/>
      <c r="L27" s="44"/>
      <c r="M27" s="44"/>
    </row>
    <row r="28" spans="2:13" x14ac:dyDescent="0.25">
      <c r="B28" s="44"/>
      <c r="C28" s="44"/>
      <c r="D28" s="44"/>
      <c r="E28" s="44"/>
      <c r="F28" s="44"/>
      <c r="G28" s="36" t="str">
        <f>'Matriz Vulnerabilidades'!I31</f>
        <v>-</v>
      </c>
      <c r="H28" s="2" t="str">
        <f>'Matriz Vulnerabilidades'!R31</f>
        <v xml:space="preserve"> - </v>
      </c>
      <c r="I28" s="44"/>
      <c r="J28" s="44"/>
      <c r="K28" s="44"/>
      <c r="L28" s="44"/>
      <c r="M28" s="44"/>
    </row>
    <row r="29" spans="2:13" x14ac:dyDescent="0.25">
      <c r="B29" s="44"/>
      <c r="C29" s="44"/>
      <c r="D29" s="44"/>
      <c r="E29" s="44"/>
      <c r="F29" s="44"/>
      <c r="G29" s="36" t="str">
        <f>'Matriz Vulnerabilidades'!I32</f>
        <v>-</v>
      </c>
      <c r="H29" s="2" t="str">
        <f>'Matriz Vulnerabilidades'!R32</f>
        <v xml:space="preserve"> - </v>
      </c>
      <c r="I29" s="44"/>
      <c r="J29" s="44"/>
      <c r="K29" s="44"/>
      <c r="L29" s="44"/>
      <c r="M29" s="44"/>
    </row>
    <row r="30" spans="2:13" x14ac:dyDescent="0.25">
      <c r="B30" s="44"/>
      <c r="C30" s="44"/>
      <c r="D30" s="44"/>
      <c r="E30" s="44"/>
      <c r="F30" s="44"/>
      <c r="G30" s="36" t="str">
        <f>'Matriz Vulnerabilidades'!I33</f>
        <v>-</v>
      </c>
      <c r="H30" s="2" t="str">
        <f>'Matriz Vulnerabilidades'!R33</f>
        <v xml:space="preserve"> - </v>
      </c>
      <c r="I30" s="44"/>
      <c r="J30" s="44"/>
      <c r="K30" s="44"/>
      <c r="L30" s="44"/>
      <c r="M30" s="44"/>
    </row>
    <row r="31" spans="2:13" x14ac:dyDescent="0.25">
      <c r="B31" s="44"/>
      <c r="C31" s="44"/>
      <c r="D31" s="44"/>
      <c r="E31" s="44"/>
      <c r="F31" s="44"/>
      <c r="G31" s="36" t="str">
        <f>'Matriz Vulnerabilidades'!I34</f>
        <v>-</v>
      </c>
      <c r="H31" s="2" t="str">
        <f>'Matriz Vulnerabilidades'!R34</f>
        <v xml:space="preserve"> - </v>
      </c>
      <c r="I31" s="44"/>
      <c r="J31" s="44"/>
      <c r="K31" s="44"/>
      <c r="L31" s="44"/>
      <c r="M31" s="44"/>
    </row>
    <row r="32" spans="2:13" x14ac:dyDescent="0.25">
      <c r="B32" s="44"/>
      <c r="C32" s="44"/>
      <c r="D32" s="44"/>
      <c r="E32" s="44"/>
      <c r="F32" s="44"/>
      <c r="G32" s="36" t="str">
        <f>'Matriz Vulnerabilidades'!I35</f>
        <v>-</v>
      </c>
      <c r="H32" s="2" t="str">
        <f>'Matriz Vulnerabilidades'!R35</f>
        <v xml:space="preserve"> - </v>
      </c>
      <c r="I32" s="44"/>
      <c r="J32" s="44"/>
      <c r="K32" s="44"/>
      <c r="L32" s="44"/>
      <c r="M32" s="44"/>
    </row>
    <row r="33" spans="2:13" x14ac:dyDescent="0.25">
      <c r="B33" s="44"/>
      <c r="C33" s="44"/>
      <c r="D33" s="44"/>
      <c r="E33" s="44"/>
      <c r="F33" s="44"/>
      <c r="G33" s="36" t="str">
        <f>'Matriz Vulnerabilidades'!I36</f>
        <v>-</v>
      </c>
      <c r="H33" s="2" t="str">
        <f>'Matriz Vulnerabilidades'!R36</f>
        <v xml:space="preserve"> - </v>
      </c>
      <c r="I33" s="44"/>
      <c r="J33" s="44"/>
      <c r="K33" s="44"/>
      <c r="L33" s="44"/>
      <c r="M33" s="44"/>
    </row>
    <row r="34" spans="2:13" x14ac:dyDescent="0.25">
      <c r="B34" s="44"/>
      <c r="C34" s="44"/>
      <c r="D34" s="44"/>
      <c r="E34" s="44"/>
      <c r="F34" s="44"/>
      <c r="G34" s="36" t="str">
        <f>'Matriz Vulnerabilidades'!I37</f>
        <v>-</v>
      </c>
      <c r="H34" s="2" t="str">
        <f>'Matriz Vulnerabilidades'!R37</f>
        <v xml:space="preserve"> - </v>
      </c>
      <c r="I34" s="44"/>
      <c r="J34" s="44"/>
      <c r="K34" s="44"/>
      <c r="L34" s="44"/>
      <c r="M34" s="44"/>
    </row>
    <row r="35" spans="2:13" x14ac:dyDescent="0.25">
      <c r="B35" s="44"/>
      <c r="C35" s="44"/>
      <c r="D35" s="44"/>
      <c r="E35" s="44"/>
      <c r="F35" s="44"/>
      <c r="G35" s="36" t="str">
        <f>'Matriz Vulnerabilidades'!I38</f>
        <v>-</v>
      </c>
      <c r="H35" s="2" t="str">
        <f>'Matriz Vulnerabilidades'!R38</f>
        <v xml:space="preserve"> - </v>
      </c>
      <c r="I35" s="44"/>
      <c r="J35" s="44"/>
      <c r="K35" s="44"/>
      <c r="L35" s="44"/>
      <c r="M35" s="44"/>
    </row>
    <row r="36" spans="2:13" x14ac:dyDescent="0.25">
      <c r="B36" s="44"/>
      <c r="C36" s="44"/>
      <c r="D36" s="44"/>
      <c r="E36" s="44"/>
      <c r="F36" s="44"/>
      <c r="G36" s="36" t="str">
        <f>'Matriz Vulnerabilidades'!I39</f>
        <v>-</v>
      </c>
      <c r="H36" s="2" t="str">
        <f>'Matriz Vulnerabilidades'!R39</f>
        <v xml:space="preserve"> - </v>
      </c>
      <c r="I36" s="44"/>
      <c r="J36" s="44"/>
      <c r="K36" s="44"/>
      <c r="L36" s="44"/>
      <c r="M36" s="44"/>
    </row>
    <row r="37" spans="2:13" x14ac:dyDescent="0.25">
      <c r="B37" s="44"/>
      <c r="C37" s="44"/>
      <c r="D37" s="44"/>
      <c r="E37" s="44"/>
      <c r="F37" s="44"/>
      <c r="G37" s="36" t="str">
        <f>'Matriz Vulnerabilidades'!I40</f>
        <v>-</v>
      </c>
      <c r="H37" s="2" t="str">
        <f>'Matriz Vulnerabilidades'!R40</f>
        <v xml:space="preserve"> - </v>
      </c>
      <c r="I37" s="44"/>
      <c r="J37" s="44"/>
      <c r="K37" s="44"/>
      <c r="L37" s="44"/>
      <c r="M37" s="44"/>
    </row>
    <row r="38" spans="2:13" x14ac:dyDescent="0.25">
      <c r="B38" s="44"/>
      <c r="C38" s="44"/>
      <c r="D38" s="44"/>
      <c r="E38" s="44"/>
      <c r="F38" s="44"/>
      <c r="G38" s="36" t="str">
        <f>'Matriz Vulnerabilidades'!I41</f>
        <v>-</v>
      </c>
      <c r="H38" s="2" t="str">
        <f>'Matriz Vulnerabilidades'!R41</f>
        <v xml:space="preserve"> - </v>
      </c>
      <c r="I38" s="44"/>
      <c r="J38" s="44"/>
      <c r="K38" s="44"/>
      <c r="L38" s="44"/>
      <c r="M38" s="44"/>
    </row>
    <row r="39" spans="2:13" x14ac:dyDescent="0.25">
      <c r="B39" s="44"/>
      <c r="C39" s="44"/>
      <c r="D39" s="44"/>
      <c r="E39" s="44"/>
      <c r="F39" s="44"/>
      <c r="G39" s="36" t="str">
        <f>'Matriz Vulnerabilidades'!I42</f>
        <v>-</v>
      </c>
      <c r="H39" s="2" t="str">
        <f>'Matriz Vulnerabilidades'!R42</f>
        <v xml:space="preserve"> - </v>
      </c>
      <c r="I39" s="44"/>
      <c r="J39" s="44"/>
      <c r="K39" s="44"/>
      <c r="L39" s="44"/>
      <c r="M39" s="44"/>
    </row>
    <row r="40" spans="2:13" x14ac:dyDescent="0.25">
      <c r="B40" s="44"/>
      <c r="C40" s="44"/>
      <c r="D40" s="44"/>
      <c r="E40" s="44"/>
      <c r="F40" s="44"/>
      <c r="G40" s="36" t="str">
        <f>'Matriz Vulnerabilidades'!I43</f>
        <v>-</v>
      </c>
      <c r="H40" s="2" t="str">
        <f>'Matriz Vulnerabilidades'!R43</f>
        <v xml:space="preserve"> - </v>
      </c>
      <c r="I40" s="44"/>
      <c r="J40" s="44"/>
      <c r="K40" s="44"/>
      <c r="L40" s="44"/>
      <c r="M40" s="44"/>
    </row>
    <row r="41" spans="2:13" x14ac:dyDescent="0.25">
      <c r="B41" s="44"/>
      <c r="C41" s="44"/>
      <c r="D41" s="44"/>
      <c r="E41" s="44"/>
      <c r="F41" s="44"/>
      <c r="G41" s="36" t="str">
        <f>'Matriz Vulnerabilidades'!I44</f>
        <v>-</v>
      </c>
      <c r="H41" s="2" t="str">
        <f>'Matriz Vulnerabilidades'!R44</f>
        <v xml:space="preserve"> - </v>
      </c>
      <c r="I41" s="44"/>
      <c r="J41" s="44"/>
      <c r="K41" s="44"/>
      <c r="L41" s="44"/>
      <c r="M41" s="44"/>
    </row>
    <row r="42" spans="2:13" x14ac:dyDescent="0.25">
      <c r="B42" s="44"/>
      <c r="C42" s="44"/>
      <c r="D42" s="44"/>
      <c r="E42" s="44"/>
      <c r="F42" s="44"/>
      <c r="G42" s="36" t="str">
        <f>'Matriz Vulnerabilidades'!I45</f>
        <v>-</v>
      </c>
      <c r="H42" s="2" t="str">
        <f>'Matriz Vulnerabilidades'!R45</f>
        <v xml:space="preserve"> - </v>
      </c>
      <c r="I42" s="44"/>
      <c r="J42" s="44"/>
      <c r="K42" s="44"/>
      <c r="L42" s="44"/>
      <c r="M42" s="44"/>
    </row>
    <row r="43" spans="2:13" x14ac:dyDescent="0.25">
      <c r="B43" s="44"/>
      <c r="C43" s="44"/>
      <c r="D43" s="44"/>
      <c r="E43" s="44"/>
      <c r="F43" s="44"/>
      <c r="G43" s="36" t="str">
        <f>'Matriz Vulnerabilidades'!I46</f>
        <v>-</v>
      </c>
      <c r="H43" s="2" t="str">
        <f>'Matriz Vulnerabilidades'!R46</f>
        <v xml:space="preserve"> - </v>
      </c>
      <c r="I43" s="44"/>
      <c r="J43" s="44"/>
      <c r="K43" s="44"/>
      <c r="L43" s="44"/>
      <c r="M43" s="44"/>
    </row>
    <row r="44" spans="2:13" x14ac:dyDescent="0.25">
      <c r="B44" s="44"/>
      <c r="C44" s="44"/>
      <c r="D44" s="44"/>
      <c r="E44" s="44"/>
      <c r="F44" s="44"/>
      <c r="G44" s="36" t="str">
        <f>'Matriz Vulnerabilidades'!I47</f>
        <v>-</v>
      </c>
      <c r="H44" s="2" t="str">
        <f>'Matriz Vulnerabilidades'!R47</f>
        <v xml:space="preserve"> - </v>
      </c>
      <c r="I44" s="44"/>
      <c r="J44" s="44"/>
      <c r="K44" s="44"/>
      <c r="L44" s="44"/>
      <c r="M44" s="44"/>
    </row>
    <row r="45" spans="2:13" x14ac:dyDescent="0.25">
      <c r="B45" s="44"/>
      <c r="C45" s="44"/>
      <c r="D45" s="44"/>
      <c r="E45" s="44"/>
      <c r="F45" s="44"/>
      <c r="G45" s="36" t="str">
        <f>'Matriz Vulnerabilidades'!I48</f>
        <v>-</v>
      </c>
      <c r="H45" s="2" t="str">
        <f>'Matriz Vulnerabilidades'!R48</f>
        <v xml:space="preserve"> - </v>
      </c>
      <c r="I45" s="44"/>
      <c r="J45" s="44"/>
      <c r="K45" s="44"/>
      <c r="L45" s="44"/>
      <c r="M45" s="44"/>
    </row>
    <row r="46" spans="2:13" x14ac:dyDescent="0.25">
      <c r="B46" s="44"/>
      <c r="C46" s="44"/>
      <c r="D46" s="44"/>
      <c r="E46" s="44"/>
      <c r="F46" s="44"/>
      <c r="G46" s="36" t="str">
        <f>'Matriz Vulnerabilidades'!I49</f>
        <v>-</v>
      </c>
      <c r="H46" s="2" t="str">
        <f>'Matriz Vulnerabilidades'!R49</f>
        <v xml:space="preserve"> - </v>
      </c>
      <c r="I46" s="44"/>
      <c r="J46" s="44"/>
      <c r="K46" s="44"/>
      <c r="L46" s="44"/>
      <c r="M46" s="44"/>
    </row>
    <row r="47" spans="2:13" x14ac:dyDescent="0.25">
      <c r="B47" s="44"/>
      <c r="C47" s="44"/>
      <c r="D47" s="44"/>
      <c r="E47" s="44"/>
      <c r="F47" s="44"/>
      <c r="G47" s="36" t="str">
        <f>'Matriz Vulnerabilidades'!I50</f>
        <v>-</v>
      </c>
      <c r="H47" s="2" t="str">
        <f>'Matriz Vulnerabilidades'!R50</f>
        <v xml:space="preserve"> - </v>
      </c>
      <c r="I47" s="44"/>
      <c r="J47" s="44"/>
      <c r="K47" s="44"/>
      <c r="L47" s="44"/>
      <c r="M47" s="44"/>
    </row>
    <row r="48" spans="2:13" x14ac:dyDescent="0.25">
      <c r="B48" s="44"/>
      <c r="C48" s="44"/>
      <c r="D48" s="44"/>
      <c r="E48" s="44"/>
      <c r="F48" s="44"/>
      <c r="G48" s="36" t="str">
        <f>'Matriz Vulnerabilidades'!I51</f>
        <v>-</v>
      </c>
      <c r="H48" s="2" t="str">
        <f>'Matriz Vulnerabilidades'!R51</f>
        <v xml:space="preserve"> - </v>
      </c>
      <c r="I48" s="44"/>
      <c r="J48" s="44"/>
      <c r="K48" s="44"/>
      <c r="L48" s="44"/>
      <c r="M48" s="44"/>
    </row>
    <row r="49" spans="2:13" x14ac:dyDescent="0.25">
      <c r="B49" s="44"/>
      <c r="C49" s="44"/>
      <c r="D49" s="44"/>
      <c r="E49" s="44"/>
      <c r="F49" s="44"/>
      <c r="G49" s="36" t="str">
        <f>'Matriz Vulnerabilidades'!I52</f>
        <v>-</v>
      </c>
      <c r="H49" s="2" t="str">
        <f>'Matriz Vulnerabilidades'!R52</f>
        <v xml:space="preserve"> - </v>
      </c>
      <c r="I49" s="44"/>
      <c r="J49" s="44"/>
      <c r="K49" s="44"/>
      <c r="L49" s="44"/>
      <c r="M49" s="44"/>
    </row>
    <row r="50" spans="2:13" x14ac:dyDescent="0.25">
      <c r="B50" s="44"/>
      <c r="C50" s="44"/>
      <c r="D50" s="44"/>
      <c r="E50" s="44"/>
      <c r="F50" s="44"/>
      <c r="G50" s="36" t="str">
        <f>'Matriz Vulnerabilidades'!I53</f>
        <v>-</v>
      </c>
      <c r="H50" s="2" t="str">
        <f>'Matriz Vulnerabilidades'!R53</f>
        <v xml:space="preserve"> - </v>
      </c>
      <c r="I50" s="44"/>
      <c r="J50" s="44"/>
      <c r="K50" s="44"/>
      <c r="L50" s="44"/>
      <c r="M50" s="44"/>
    </row>
    <row r="51" spans="2:13" x14ac:dyDescent="0.25">
      <c r="B51" s="44"/>
      <c r="C51" s="44"/>
      <c r="D51" s="44"/>
      <c r="E51" s="44"/>
      <c r="F51" s="44"/>
      <c r="G51" s="36" t="str">
        <f>'Matriz Vulnerabilidades'!I54</f>
        <v>-</v>
      </c>
      <c r="H51" s="2" t="str">
        <f>'Matriz Vulnerabilidades'!R54</f>
        <v xml:space="preserve"> - </v>
      </c>
      <c r="I51" s="44"/>
      <c r="J51" s="44"/>
      <c r="K51" s="44"/>
      <c r="L51" s="44"/>
      <c r="M51" s="44"/>
    </row>
    <row r="52" spans="2:13" x14ac:dyDescent="0.25">
      <c r="B52" s="44"/>
      <c r="C52" s="44"/>
      <c r="D52" s="44"/>
      <c r="E52" s="44"/>
      <c r="F52" s="44"/>
      <c r="G52" s="36" t="str">
        <f>'Matriz Vulnerabilidades'!I55</f>
        <v>-</v>
      </c>
      <c r="H52" s="2" t="str">
        <f>'Matriz Vulnerabilidades'!R55</f>
        <v xml:space="preserve"> - </v>
      </c>
      <c r="I52" s="44"/>
      <c r="J52" s="44"/>
      <c r="K52" s="44"/>
      <c r="L52" s="44"/>
      <c r="M52" s="44"/>
    </row>
    <row r="53" spans="2:13" x14ac:dyDescent="0.25">
      <c r="B53" s="44"/>
      <c r="C53" s="44"/>
      <c r="D53" s="44"/>
      <c r="E53" s="44"/>
      <c r="F53" s="44"/>
      <c r="G53" s="36" t="str">
        <f>'Matriz Vulnerabilidades'!I56</f>
        <v>-</v>
      </c>
      <c r="H53" s="2" t="str">
        <f>'Matriz Vulnerabilidades'!R56</f>
        <v xml:space="preserve"> - </v>
      </c>
      <c r="I53" s="44"/>
      <c r="J53" s="44"/>
      <c r="K53" s="44"/>
      <c r="L53" s="44"/>
      <c r="M53" s="44"/>
    </row>
  </sheetData>
  <protectedRanges>
    <protectedRange sqref="B12:F53 I12:J53" name="Remediacion"/>
  </protectedRanges>
  <mergeCells count="12">
    <mergeCell ref="B8:M9"/>
    <mergeCell ref="D2:E2"/>
    <mergeCell ref="F2:G2"/>
    <mergeCell ref="H2:I2"/>
    <mergeCell ref="D3:E3"/>
    <mergeCell ref="F3:G3"/>
    <mergeCell ref="H3:I3"/>
    <mergeCell ref="D4:E4"/>
    <mergeCell ref="F4:G4"/>
    <mergeCell ref="H4:I4"/>
    <mergeCell ref="B2:C4"/>
    <mergeCell ref="J2:M4"/>
  </mergeCells>
  <conditionalFormatting sqref="B11:M53">
    <cfRule type="containsBlanks" dxfId="16" priority="5">
      <formula>LEN(TRIM(B11))=0</formula>
    </cfRule>
  </conditionalFormatting>
  <conditionalFormatting sqref="G11:G53">
    <cfRule type="cellIs" dxfId="15" priority="12" operator="between">
      <formula>9</formula>
      <formula>10</formula>
    </cfRule>
    <cfRule type="cellIs" dxfId="14" priority="13" operator="between">
      <formula>7</formula>
      <formula>8.8</formula>
    </cfRule>
    <cfRule type="cellIs" dxfId="13" priority="14" operator="between">
      <formula>4</formula>
      <formula>6.9</formula>
    </cfRule>
    <cfRule type="cellIs" dxfId="12" priority="15" operator="between">
      <formula>2.1</formula>
      <formula>3.9</formula>
    </cfRule>
    <cfRule type="cellIs" dxfId="11" priority="17" operator="lessThanOrEqual">
      <formula>2</formula>
    </cfRule>
  </conditionalFormatting>
  <conditionalFormatting sqref="G11:H53">
    <cfRule type="containsBlanks" dxfId="10" priority="16">
      <formula>LEN(TRIM(G11))=0</formula>
    </cfRule>
  </conditionalFormatting>
  <conditionalFormatting sqref="K11:M53">
    <cfRule type="cellIs" dxfId="4" priority="1" operator="equal">
      <formula>1</formula>
    </cfRule>
    <cfRule type="cellIs" dxfId="3" priority="2" operator="between">
      <formula>0.51</formula>
      <formula>0.99</formula>
    </cfRule>
    <cfRule type="cellIs" dxfId="2" priority="3" operator="between">
      <formula>0.26</formula>
      <formula>0.5</formula>
    </cfRule>
    <cfRule type="cellIs" dxfId="1" priority="4" operator="between">
      <formula>0.01</formula>
      <formula>0.25</formula>
    </cfRule>
  </conditionalFormatting>
  <pageMargins left="0.70866141732283472" right="0.70866141732283472" top="0.74803149606299213" bottom="0.74803149606299213" header="0.31496062992125984" footer="0.31496062992125984"/>
  <pageSetup paperSize="9" scale="40" orientation="portrait" r:id="rId1"/>
  <headerFooter>
    <oddFooter>&amp;LCalle 26 No.69-76 Edificio Elemento Torre 1, Piso 3 – C.P. 111071
PBX: 3779555 – Información: Línea 195
www.umv.gov.co&amp;CEGTI-FM-020
Página &amp;P de &amp;N</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containsText" priority="6" operator="containsText" id="{D0BB878F-2164-4872-8CB3-D2B2D37AB9FF}">
            <xm:f>NOT(ISERROR(SEARCH(Config!$AB$12,H11)))</xm:f>
            <xm:f>Config!$AB$12</xm:f>
            <x14:dxf>
              <fill>
                <patternFill>
                  <bgColor rgb="FFFF0000"/>
                </patternFill>
              </fill>
            </x14:dxf>
          </x14:cfRule>
          <x14:cfRule type="containsText" priority="7" operator="containsText" id="{E3B66B26-D076-425F-BD55-6A993462B986}">
            <xm:f>NOT(ISERROR(SEARCH(Config!$AB$11,H11)))</xm:f>
            <xm:f>Config!$AB$11</xm:f>
            <x14:dxf>
              <fill>
                <patternFill>
                  <bgColor rgb="FFFFC000"/>
                </patternFill>
              </fill>
            </x14:dxf>
          </x14:cfRule>
          <x14:cfRule type="containsText" priority="8" operator="containsText" id="{A7A018FE-771A-4FB9-82F8-815A5C9A066D}">
            <xm:f>NOT(ISERROR(SEARCH(Config!$AB$10,H11)))</xm:f>
            <xm:f>Config!$AB$10</xm:f>
            <x14:dxf>
              <fill>
                <patternFill>
                  <bgColor rgb="FFFFFF00"/>
                </patternFill>
              </fill>
            </x14:dxf>
          </x14:cfRule>
          <x14:cfRule type="containsText" priority="9" operator="containsText" id="{C3D2D8C5-146D-4DAE-9379-54934D9ED6C5}">
            <xm:f>NOT(ISERROR(SEARCH(Config!$AB$9,H11)))</xm:f>
            <xm:f>Config!$AB$9</xm:f>
            <x14:dxf>
              <fill>
                <patternFill>
                  <bgColor theme="8" tint="-0.499984740745262"/>
                </patternFill>
              </fill>
            </x14:dxf>
          </x14:cfRule>
          <x14:cfRule type="containsText" priority="10" operator="containsText" id="{A08E6843-343F-49FF-8CE5-4BB0FF530D3E}">
            <xm:f>NOT(ISERROR(SEARCH(Config!$AB$8,H11)))</xm:f>
            <xm:f>Config!$AB$8</xm:f>
            <x14:dxf>
              <fill>
                <patternFill>
                  <bgColor rgb="FF00B0F0"/>
                </patternFill>
              </fill>
            </x14:dxf>
          </x14:cfRule>
          <xm:sqref>H11:H53</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8F635-5BC2-4338-AF29-517AC07924DE}">
  <sheetPr>
    <pageSetUpPr fitToPage="1"/>
  </sheetPr>
  <dimension ref="A1:U57"/>
  <sheetViews>
    <sheetView showGridLines="0" showWhiteSpace="0" zoomScaleNormal="100" zoomScaleSheetLayoutView="85" zoomScalePageLayoutView="32" workbookViewId="0">
      <selection activeCell="E3" sqref="E3:K3"/>
    </sheetView>
  </sheetViews>
  <sheetFormatPr defaultColWidth="11.44140625" defaultRowHeight="14.4" x14ac:dyDescent="0.3"/>
  <cols>
    <col min="1" max="1" width="5.88671875" bestFit="1" customWidth="1"/>
    <col min="2" max="2" width="8.33203125" customWidth="1"/>
    <col min="3" max="3" width="8.44140625" customWidth="1"/>
    <col min="4" max="4" width="9.44140625" customWidth="1"/>
    <col min="5" max="5" width="14.109375" customWidth="1"/>
    <col min="6" max="6" width="14.88671875" customWidth="1"/>
    <col min="7" max="7" width="13.44140625" customWidth="1"/>
    <col min="8" max="8" width="9.44140625" customWidth="1"/>
    <col min="9" max="10" width="9.33203125" customWidth="1"/>
    <col min="11" max="11" width="8.109375" customWidth="1"/>
    <col min="12" max="12" width="2.88671875" customWidth="1"/>
    <col min="13" max="13" width="9.6640625" customWidth="1"/>
    <col min="14" max="14" width="8.5546875" customWidth="1"/>
    <col min="15" max="15" width="9.5546875" customWidth="1"/>
    <col min="16" max="16" width="14.109375" customWidth="1"/>
    <col min="17" max="17" width="12.88671875" customWidth="1"/>
    <col min="18" max="18" width="15.33203125" customWidth="1"/>
    <col min="19" max="19" width="10.109375" customWidth="1"/>
    <col min="20" max="20" width="11.33203125" customWidth="1"/>
    <col min="21" max="21" width="10.5546875" customWidth="1"/>
    <col min="22" max="22" width="5.88671875" bestFit="1" customWidth="1"/>
  </cols>
  <sheetData>
    <row r="1" spans="1:21" ht="15" thickBot="1" x14ac:dyDescent="0.35"/>
    <row r="2" spans="1:21" ht="39" customHeight="1" thickBot="1" x14ac:dyDescent="0.35">
      <c r="B2" s="179"/>
      <c r="C2" s="180"/>
      <c r="D2" s="181"/>
      <c r="E2" s="188" t="s">
        <v>0</v>
      </c>
      <c r="F2" s="189"/>
      <c r="G2" s="189"/>
      <c r="H2" s="189"/>
      <c r="I2" s="189"/>
      <c r="J2" s="189"/>
      <c r="K2" s="189"/>
      <c r="L2" s="188" t="s">
        <v>1</v>
      </c>
      <c r="M2" s="189"/>
      <c r="N2" s="189"/>
      <c r="O2" s="193"/>
      <c r="P2" s="197" t="s">
        <v>2</v>
      </c>
      <c r="Q2" s="198"/>
      <c r="R2" s="199"/>
      <c r="S2" s="179"/>
      <c r="T2" s="180"/>
      <c r="U2" s="181"/>
    </row>
    <row r="3" spans="1:21" ht="39" customHeight="1" x14ac:dyDescent="0.3">
      <c r="B3" s="182"/>
      <c r="C3" s="183"/>
      <c r="D3" s="184"/>
      <c r="E3" s="139" t="s">
        <v>27</v>
      </c>
      <c r="F3" s="140"/>
      <c r="G3" s="140"/>
      <c r="H3" s="140"/>
      <c r="I3" s="140"/>
      <c r="J3" s="140"/>
      <c r="K3" s="153"/>
      <c r="L3" s="190" t="s">
        <v>4</v>
      </c>
      <c r="M3" s="191"/>
      <c r="N3" s="191"/>
      <c r="O3" s="192"/>
      <c r="P3" s="200" t="s">
        <v>28</v>
      </c>
      <c r="Q3" s="201"/>
      <c r="R3" s="202"/>
      <c r="S3" s="182"/>
      <c r="T3" s="183"/>
      <c r="U3" s="184"/>
    </row>
    <row r="4" spans="1:21" ht="41.25" customHeight="1" thickBot="1" x14ac:dyDescent="0.35">
      <c r="B4" s="185"/>
      <c r="C4" s="186"/>
      <c r="D4" s="187"/>
      <c r="E4" s="190" t="s">
        <v>5</v>
      </c>
      <c r="F4" s="191"/>
      <c r="G4" s="191"/>
      <c r="H4" s="191"/>
      <c r="I4" s="191"/>
      <c r="J4" s="191"/>
      <c r="K4" s="192"/>
      <c r="L4" s="194" t="s">
        <v>6</v>
      </c>
      <c r="M4" s="195"/>
      <c r="N4" s="195"/>
      <c r="O4" s="196"/>
      <c r="P4" s="164">
        <v>45869</v>
      </c>
      <c r="Q4" s="165"/>
      <c r="R4" s="203"/>
      <c r="S4" s="185"/>
      <c r="T4" s="186"/>
      <c r="U4" s="187"/>
    </row>
    <row r="10" spans="1:21" ht="9" customHeight="1" thickBot="1" x14ac:dyDescent="0.35">
      <c r="A10" s="183"/>
      <c r="B10" s="183"/>
      <c r="C10" s="183"/>
      <c r="D10" s="183"/>
      <c r="E10" s="183"/>
      <c r="F10" s="183"/>
      <c r="G10" s="183"/>
      <c r="H10" s="183"/>
      <c r="I10" s="183"/>
      <c r="J10" s="183"/>
      <c r="K10" s="183"/>
      <c r="L10" s="183"/>
      <c r="M10" s="183"/>
      <c r="N10" s="183"/>
      <c r="O10" s="183"/>
      <c r="P10" s="183"/>
      <c r="Q10" s="183"/>
      <c r="R10" s="183"/>
      <c r="S10" s="183"/>
      <c r="T10" s="183"/>
      <c r="U10" s="183"/>
    </row>
    <row r="11" spans="1:21" ht="11.25" customHeight="1" thickBot="1" x14ac:dyDescent="0.35">
      <c r="B11" s="176" t="s">
        <v>84</v>
      </c>
      <c r="C11" s="177"/>
      <c r="D11" s="177"/>
      <c r="E11" s="177"/>
      <c r="F11" s="177"/>
      <c r="G11" s="177"/>
      <c r="H11" s="177"/>
      <c r="I11" s="177"/>
      <c r="J11" s="177"/>
      <c r="K11" s="178"/>
      <c r="L11" s="8"/>
      <c r="M11" s="176" t="s">
        <v>84</v>
      </c>
      <c r="N11" s="177"/>
      <c r="O11" s="177"/>
      <c r="P11" s="177"/>
      <c r="Q11" s="177"/>
      <c r="R11" s="177"/>
      <c r="S11" s="177"/>
      <c r="T11" s="177"/>
      <c r="U11" s="178"/>
    </row>
    <row r="12" spans="1:21" ht="45" customHeight="1" thickBot="1" x14ac:dyDescent="0.35">
      <c r="B12" s="204" t="s">
        <v>85</v>
      </c>
      <c r="C12" s="205"/>
      <c r="D12" s="205"/>
      <c r="E12" s="205"/>
      <c r="F12" s="205"/>
      <c r="G12" s="205"/>
      <c r="H12" s="205"/>
      <c r="I12" s="205"/>
      <c r="J12" s="205"/>
      <c r="K12" s="206"/>
      <c r="L12" s="8"/>
      <c r="M12" s="204" t="s">
        <v>85</v>
      </c>
      <c r="N12" s="205"/>
      <c r="O12" s="205"/>
      <c r="P12" s="205"/>
      <c r="Q12" s="205"/>
      <c r="R12" s="205"/>
      <c r="S12" s="205"/>
      <c r="T12" s="205"/>
      <c r="U12" s="206"/>
    </row>
    <row r="13" spans="1:21" ht="15" thickBot="1" x14ac:dyDescent="0.35">
      <c r="B13" s="209"/>
      <c r="C13" s="210"/>
      <c r="D13" s="210"/>
      <c r="E13" s="210"/>
      <c r="F13" s="210"/>
      <c r="G13" s="210"/>
      <c r="H13" s="210"/>
      <c r="I13" s="210"/>
      <c r="J13" s="210"/>
      <c r="K13" s="211"/>
      <c r="L13" s="8"/>
      <c r="M13" s="9"/>
      <c r="N13" s="10"/>
      <c r="O13" s="10"/>
      <c r="P13" s="10"/>
      <c r="Q13" s="10"/>
      <c r="R13" s="10"/>
      <c r="S13" s="10"/>
      <c r="T13" s="10"/>
      <c r="U13" s="11"/>
    </row>
    <row r="14" spans="1:21" ht="15" customHeight="1" thickBot="1" x14ac:dyDescent="0.35">
      <c r="B14" s="212"/>
      <c r="C14" s="213"/>
      <c r="D14" s="204" t="s">
        <v>86</v>
      </c>
      <c r="E14" s="205"/>
      <c r="F14" s="205"/>
      <c r="G14" s="205"/>
      <c r="H14" s="205"/>
      <c r="I14" s="206"/>
      <c r="J14" s="231"/>
      <c r="K14" s="232"/>
      <c r="L14" s="8"/>
      <c r="M14" s="12"/>
      <c r="N14" s="8"/>
      <c r="O14" s="8"/>
      <c r="P14" s="8"/>
      <c r="Q14" s="8"/>
      <c r="R14" s="8"/>
      <c r="S14" s="8"/>
      <c r="T14" s="8"/>
      <c r="U14" s="13"/>
    </row>
    <row r="15" spans="1:21" ht="15" thickBot="1" x14ac:dyDescent="0.35">
      <c r="B15" s="214"/>
      <c r="C15" s="215"/>
      <c r="D15" s="50" t="s">
        <v>87</v>
      </c>
      <c r="E15" s="71" t="s">
        <v>88</v>
      </c>
      <c r="F15" s="72" t="s">
        <v>89</v>
      </c>
      <c r="G15" s="73" t="s">
        <v>90</v>
      </c>
      <c r="H15" s="51" t="s">
        <v>91</v>
      </c>
      <c r="I15" s="68" t="s">
        <v>92</v>
      </c>
      <c r="J15" s="233"/>
      <c r="K15" s="234"/>
      <c r="L15" s="8"/>
      <c r="M15" s="12"/>
      <c r="N15" s="8"/>
      <c r="O15" s="8"/>
      <c r="P15" s="8"/>
      <c r="Q15" s="8"/>
      <c r="R15" s="8"/>
      <c r="S15" s="8"/>
      <c r="T15" s="8"/>
      <c r="U15" s="13"/>
    </row>
    <row r="16" spans="1:21" ht="15" thickBot="1" x14ac:dyDescent="0.35">
      <c r="B16" s="216"/>
      <c r="C16" s="217"/>
      <c r="D16" s="70">
        <f>COUNTIF('Matriz Vulnerabilidades'!$R$14:$R56,Config!$AB12)</f>
        <v>0</v>
      </c>
      <c r="E16" s="56">
        <f>COUNTIF('Matriz Vulnerabilidades'!$R$14:$R56,Config!$AB11)</f>
        <v>0</v>
      </c>
      <c r="F16" s="70">
        <f>COUNTIF('Matriz Vulnerabilidades'!$R$14:$R56,Config!$AB10)</f>
        <v>2</v>
      </c>
      <c r="G16" s="56">
        <f>COUNTIF('Matriz Vulnerabilidades'!$R$14:$R56,Config!$AB9)</f>
        <v>0</v>
      </c>
      <c r="H16" s="69">
        <f>COUNTIF('Matriz Vulnerabilidades'!$R$14:$R56,Config!$AB8)</f>
        <v>0</v>
      </c>
      <c r="I16" s="74">
        <f>SUM($D$16:$H$16)</f>
        <v>2</v>
      </c>
      <c r="J16" s="235"/>
      <c r="K16" s="236"/>
      <c r="L16" s="8"/>
      <c r="M16" s="12"/>
      <c r="N16" s="8"/>
      <c r="O16" s="8"/>
      <c r="P16" s="8"/>
      <c r="Q16" s="8"/>
      <c r="R16" s="8"/>
      <c r="S16" s="8"/>
      <c r="T16" s="8"/>
      <c r="U16" s="13"/>
    </row>
    <row r="17" spans="2:21" x14ac:dyDescent="0.3">
      <c r="B17" s="179"/>
      <c r="C17" s="180"/>
      <c r="D17" s="180"/>
      <c r="E17" s="180"/>
      <c r="F17" s="180"/>
      <c r="G17" s="180"/>
      <c r="H17" s="180"/>
      <c r="I17" s="180"/>
      <c r="J17" s="180"/>
      <c r="K17" s="181"/>
      <c r="M17" s="14"/>
      <c r="U17" s="15"/>
    </row>
    <row r="18" spans="2:21" x14ac:dyDescent="0.3">
      <c r="B18" s="182"/>
      <c r="C18" s="183"/>
      <c r="D18" s="183"/>
      <c r="E18" s="183"/>
      <c r="F18" s="183"/>
      <c r="G18" s="183"/>
      <c r="H18" s="183"/>
      <c r="I18" s="183"/>
      <c r="J18" s="183"/>
      <c r="K18" s="184"/>
      <c r="M18" s="14"/>
      <c r="U18" s="15"/>
    </row>
    <row r="19" spans="2:21" x14ac:dyDescent="0.3">
      <c r="B19" s="182"/>
      <c r="C19" s="183"/>
      <c r="D19" s="183"/>
      <c r="E19" s="183"/>
      <c r="F19" s="183"/>
      <c r="G19" s="183"/>
      <c r="H19" s="183"/>
      <c r="I19" s="183"/>
      <c r="J19" s="183"/>
      <c r="K19" s="184"/>
      <c r="M19" s="14"/>
      <c r="U19" s="15"/>
    </row>
    <row r="20" spans="2:21" x14ac:dyDescent="0.3">
      <c r="B20" s="182"/>
      <c r="C20" s="183"/>
      <c r="D20" s="183"/>
      <c r="E20" s="183"/>
      <c r="F20" s="183"/>
      <c r="G20" s="183"/>
      <c r="H20" s="183"/>
      <c r="I20" s="183"/>
      <c r="J20" s="183"/>
      <c r="K20" s="184"/>
      <c r="M20" s="14"/>
      <c r="U20" s="15"/>
    </row>
    <row r="21" spans="2:21" x14ac:dyDescent="0.3">
      <c r="B21" s="182"/>
      <c r="C21" s="183"/>
      <c r="D21" s="183"/>
      <c r="E21" s="183"/>
      <c r="F21" s="183"/>
      <c r="G21" s="183"/>
      <c r="H21" s="183"/>
      <c r="I21" s="183"/>
      <c r="J21" s="183"/>
      <c r="K21" s="184"/>
      <c r="M21" s="14"/>
      <c r="U21" s="15"/>
    </row>
    <row r="22" spans="2:21" x14ac:dyDescent="0.3">
      <c r="B22" s="182"/>
      <c r="C22" s="183"/>
      <c r="D22" s="183"/>
      <c r="E22" s="183"/>
      <c r="F22" s="183"/>
      <c r="G22" s="183"/>
      <c r="H22" s="183"/>
      <c r="I22" s="183"/>
      <c r="J22" s="183"/>
      <c r="K22" s="184"/>
      <c r="M22" s="14"/>
      <c r="U22" s="15"/>
    </row>
    <row r="23" spans="2:21" x14ac:dyDescent="0.3">
      <c r="B23" s="182"/>
      <c r="C23" s="183"/>
      <c r="D23" s="183"/>
      <c r="E23" s="183"/>
      <c r="F23" s="183"/>
      <c r="G23" s="183"/>
      <c r="H23" s="183"/>
      <c r="I23" s="183"/>
      <c r="J23" s="183"/>
      <c r="K23" s="184"/>
      <c r="M23" s="14"/>
      <c r="U23" s="15"/>
    </row>
    <row r="24" spans="2:21" x14ac:dyDescent="0.3">
      <c r="B24" s="182"/>
      <c r="C24" s="183"/>
      <c r="D24" s="183"/>
      <c r="E24" s="183"/>
      <c r="F24" s="183"/>
      <c r="G24" s="183"/>
      <c r="H24" s="183"/>
      <c r="I24" s="183"/>
      <c r="J24" s="183"/>
      <c r="K24" s="184"/>
      <c r="M24" s="14"/>
      <c r="U24" s="15"/>
    </row>
    <row r="25" spans="2:21" x14ac:dyDescent="0.3">
      <c r="B25" s="182"/>
      <c r="C25" s="183"/>
      <c r="D25" s="183"/>
      <c r="E25" s="183"/>
      <c r="F25" s="183"/>
      <c r="G25" s="183"/>
      <c r="H25" s="183"/>
      <c r="I25" s="183"/>
      <c r="J25" s="183"/>
      <c r="K25" s="184"/>
      <c r="M25" s="14"/>
      <c r="U25" s="15"/>
    </row>
    <row r="26" spans="2:21" x14ac:dyDescent="0.3">
      <c r="B26" s="182"/>
      <c r="C26" s="183"/>
      <c r="D26" s="183"/>
      <c r="E26" s="183"/>
      <c r="F26" s="183"/>
      <c r="G26" s="183"/>
      <c r="H26" s="183"/>
      <c r="I26" s="183"/>
      <c r="J26" s="183"/>
      <c r="K26" s="184"/>
      <c r="M26" s="14"/>
      <c r="U26" s="15"/>
    </row>
    <row r="27" spans="2:21" x14ac:dyDescent="0.3">
      <c r="B27" s="182"/>
      <c r="C27" s="183"/>
      <c r="D27" s="183"/>
      <c r="E27" s="183"/>
      <c r="F27" s="183"/>
      <c r="G27" s="183"/>
      <c r="H27" s="183"/>
      <c r="I27" s="183"/>
      <c r="J27" s="183"/>
      <c r="K27" s="184"/>
      <c r="M27" s="14"/>
      <c r="U27" s="15"/>
    </row>
    <row r="28" spans="2:21" x14ac:dyDescent="0.3">
      <c r="B28" s="182"/>
      <c r="C28" s="183"/>
      <c r="D28" s="183"/>
      <c r="E28" s="183"/>
      <c r="F28" s="183"/>
      <c r="G28" s="183"/>
      <c r="H28" s="183"/>
      <c r="I28" s="183"/>
      <c r="J28" s="183"/>
      <c r="K28" s="184"/>
      <c r="M28" s="14"/>
      <c r="U28" s="15"/>
    </row>
    <row r="29" spans="2:21" x14ac:dyDescent="0.3">
      <c r="B29" s="182"/>
      <c r="C29" s="183"/>
      <c r="D29" s="183"/>
      <c r="E29" s="183"/>
      <c r="F29" s="183"/>
      <c r="G29" s="183"/>
      <c r="H29" s="183"/>
      <c r="I29" s="183"/>
      <c r="J29" s="183"/>
      <c r="K29" s="184"/>
      <c r="M29" s="14"/>
      <c r="U29" s="15"/>
    </row>
    <row r="30" spans="2:21" x14ac:dyDescent="0.3">
      <c r="B30" s="182"/>
      <c r="C30" s="183"/>
      <c r="D30" s="183"/>
      <c r="E30" s="183"/>
      <c r="F30" s="183"/>
      <c r="G30" s="183"/>
      <c r="H30" s="183"/>
      <c r="I30" s="183"/>
      <c r="J30" s="183"/>
      <c r="K30" s="184"/>
      <c r="M30" s="14"/>
      <c r="U30" s="15"/>
    </row>
    <row r="31" spans="2:21" x14ac:dyDescent="0.3">
      <c r="B31" s="182"/>
      <c r="C31" s="183"/>
      <c r="D31" s="183"/>
      <c r="E31" s="183"/>
      <c r="F31" s="183"/>
      <c r="G31" s="183"/>
      <c r="H31" s="183"/>
      <c r="I31" s="183"/>
      <c r="J31" s="183"/>
      <c r="K31" s="184"/>
      <c r="M31" s="14"/>
      <c r="U31" s="15"/>
    </row>
    <row r="32" spans="2:21" x14ac:dyDescent="0.3">
      <c r="B32" s="182"/>
      <c r="C32" s="183"/>
      <c r="D32" s="183"/>
      <c r="E32" s="183"/>
      <c r="F32" s="183"/>
      <c r="G32" s="183"/>
      <c r="H32" s="183"/>
      <c r="I32" s="183"/>
      <c r="J32" s="183"/>
      <c r="K32" s="184"/>
      <c r="M32" s="14"/>
      <c r="U32" s="15"/>
    </row>
    <row r="33" spans="2:21" ht="15" thickBot="1" x14ac:dyDescent="0.35">
      <c r="B33" s="185"/>
      <c r="C33" s="186"/>
      <c r="D33" s="186"/>
      <c r="E33" s="186"/>
      <c r="F33" s="186"/>
      <c r="G33" s="186"/>
      <c r="H33" s="186"/>
      <c r="I33" s="186"/>
      <c r="J33" s="186"/>
      <c r="K33" s="187"/>
      <c r="M33" s="16"/>
      <c r="N33" s="17"/>
      <c r="O33" s="17"/>
      <c r="P33" s="17"/>
      <c r="Q33" s="17"/>
      <c r="R33" s="17"/>
      <c r="S33" s="17"/>
      <c r="T33" s="17"/>
      <c r="U33" s="18"/>
    </row>
    <row r="34" spans="2:21" ht="15" thickBot="1" x14ac:dyDescent="0.35">
      <c r="L34" s="19"/>
    </row>
    <row r="35" spans="2:21" x14ac:dyDescent="0.3">
      <c r="B35" s="20"/>
      <c r="C35" s="21"/>
      <c r="D35" s="21"/>
      <c r="E35" s="180"/>
      <c r="F35" s="180"/>
      <c r="G35" s="180"/>
      <c r="H35" s="21"/>
      <c r="I35" s="21"/>
      <c r="J35" s="21"/>
      <c r="K35" s="22"/>
      <c r="M35" s="218" t="s">
        <v>93</v>
      </c>
      <c r="N35" s="219"/>
      <c r="O35" s="219"/>
      <c r="P35" s="219"/>
      <c r="Q35" s="219"/>
      <c r="R35" s="219"/>
      <c r="S35" s="219"/>
      <c r="T35" s="219"/>
      <c r="U35" s="220"/>
    </row>
    <row r="36" spans="2:21" ht="23.25" customHeight="1" thickBot="1" x14ac:dyDescent="0.35">
      <c r="B36" s="14"/>
      <c r="E36" s="183"/>
      <c r="F36" s="183"/>
      <c r="G36" s="183"/>
      <c r="K36" s="15"/>
      <c r="M36" s="221"/>
      <c r="N36" s="222"/>
      <c r="O36" s="222"/>
      <c r="P36" s="222"/>
      <c r="Q36" s="222"/>
      <c r="R36" s="222"/>
      <c r="S36" s="222"/>
      <c r="T36" s="222"/>
      <c r="U36" s="223"/>
    </row>
    <row r="37" spans="2:21" ht="15" customHeight="1" thickBot="1" x14ac:dyDescent="0.35">
      <c r="B37" s="14"/>
      <c r="E37" s="183"/>
      <c r="F37" s="183"/>
      <c r="G37" s="183"/>
      <c r="K37" s="15"/>
      <c r="M37" s="14"/>
      <c r="P37" s="224" t="s">
        <v>94</v>
      </c>
      <c r="Q37" s="225"/>
      <c r="R37" s="225"/>
      <c r="S37" s="226"/>
      <c r="U37" s="15"/>
    </row>
    <row r="38" spans="2:21" ht="15" customHeight="1" x14ac:dyDescent="0.3">
      <c r="B38" s="14"/>
      <c r="E38" s="183"/>
      <c r="F38" s="183"/>
      <c r="G38" s="183"/>
      <c r="K38" s="15"/>
      <c r="M38" s="14"/>
      <c r="P38" s="227" t="s">
        <v>64</v>
      </c>
      <c r="Q38" s="228"/>
      <c r="R38" s="229" t="s">
        <v>57</v>
      </c>
      <c r="S38" s="230"/>
      <c r="U38" s="15"/>
    </row>
    <row r="39" spans="2:21" ht="15" thickBot="1" x14ac:dyDescent="0.35">
      <c r="B39" s="14"/>
      <c r="K39" s="15"/>
      <c r="M39" s="14"/>
      <c r="P39" s="207">
        <f>COUNTIF('Matriz Vulnerabilidades'!$H$14:$H56,Config!$P$8)</f>
        <v>4</v>
      </c>
      <c r="Q39" s="208"/>
      <c r="R39" s="207">
        <f>COUNTIF('Matriz Vulnerabilidades'!$H$14:$H56,Config!$P$9)</f>
        <v>6</v>
      </c>
      <c r="S39" s="208"/>
      <c r="U39" s="15"/>
    </row>
    <row r="40" spans="2:21" x14ac:dyDescent="0.3">
      <c r="B40" s="14"/>
      <c r="K40" s="15"/>
      <c r="M40" s="14"/>
      <c r="U40" s="15"/>
    </row>
    <row r="41" spans="2:21" x14ac:dyDescent="0.3">
      <c r="B41" s="14"/>
      <c r="K41" s="15"/>
      <c r="M41" s="14"/>
      <c r="U41" s="15"/>
    </row>
    <row r="42" spans="2:21" x14ac:dyDescent="0.3">
      <c r="B42" s="14"/>
      <c r="K42" s="15"/>
      <c r="M42" s="14"/>
      <c r="U42" s="15"/>
    </row>
    <row r="43" spans="2:21" x14ac:dyDescent="0.3">
      <c r="B43" s="14"/>
      <c r="K43" s="15"/>
      <c r="M43" s="14"/>
      <c r="U43" s="15"/>
    </row>
    <row r="44" spans="2:21" x14ac:dyDescent="0.3">
      <c r="B44" s="14"/>
      <c r="K44" s="15"/>
      <c r="M44" s="14"/>
      <c r="U44" s="15"/>
    </row>
    <row r="45" spans="2:21" x14ac:dyDescent="0.3">
      <c r="B45" s="14"/>
      <c r="K45" s="15"/>
      <c r="M45" s="14"/>
      <c r="U45" s="15"/>
    </row>
    <row r="46" spans="2:21" x14ac:dyDescent="0.3">
      <c r="B46" s="14"/>
      <c r="K46" s="15"/>
      <c r="M46" s="14"/>
      <c r="U46" s="15"/>
    </row>
    <row r="47" spans="2:21" x14ac:dyDescent="0.3">
      <c r="B47" s="14"/>
      <c r="K47" s="15"/>
      <c r="M47" s="14"/>
      <c r="U47" s="15"/>
    </row>
    <row r="48" spans="2:21" x14ac:dyDescent="0.3">
      <c r="B48" s="14"/>
      <c r="K48" s="15"/>
      <c r="M48" s="14"/>
      <c r="U48" s="15"/>
    </row>
    <row r="49" spans="2:21" x14ac:dyDescent="0.3">
      <c r="B49" s="14"/>
      <c r="K49" s="15"/>
      <c r="M49" s="14"/>
      <c r="U49" s="15"/>
    </row>
    <row r="50" spans="2:21" x14ac:dyDescent="0.3">
      <c r="B50" s="14"/>
      <c r="K50" s="15"/>
      <c r="M50" s="14"/>
      <c r="U50" s="15"/>
    </row>
    <row r="51" spans="2:21" x14ac:dyDescent="0.3">
      <c r="B51" s="14"/>
      <c r="K51" s="15"/>
      <c r="M51" s="14"/>
      <c r="U51" s="15"/>
    </row>
    <row r="52" spans="2:21" x14ac:dyDescent="0.3">
      <c r="B52" s="14"/>
      <c r="K52" s="15"/>
      <c r="M52" s="14"/>
      <c r="U52" s="15"/>
    </row>
    <row r="53" spans="2:21" x14ac:dyDescent="0.3">
      <c r="B53" s="14"/>
      <c r="K53" s="15"/>
      <c r="M53" s="14"/>
      <c r="U53" s="15"/>
    </row>
    <row r="54" spans="2:21" x14ac:dyDescent="0.3">
      <c r="B54" s="14"/>
      <c r="K54" s="15"/>
      <c r="M54" s="14"/>
      <c r="U54" s="15"/>
    </row>
    <row r="55" spans="2:21" x14ac:dyDescent="0.3">
      <c r="B55" s="14"/>
      <c r="K55" s="15"/>
      <c r="M55" s="14"/>
      <c r="U55" s="15"/>
    </row>
    <row r="56" spans="2:21" x14ac:dyDescent="0.3">
      <c r="B56" s="14"/>
      <c r="K56" s="15"/>
      <c r="M56" s="14"/>
      <c r="U56" s="15"/>
    </row>
    <row r="57" spans="2:21" ht="15" thickBot="1" x14ac:dyDescent="0.35">
      <c r="B57" s="16"/>
      <c r="C57" s="17"/>
      <c r="D57" s="17"/>
      <c r="E57" s="17"/>
      <c r="F57" s="17"/>
      <c r="G57" s="17"/>
      <c r="H57" s="17"/>
      <c r="I57" s="17"/>
      <c r="J57" s="17"/>
      <c r="K57" s="18"/>
      <c r="M57" s="16"/>
      <c r="N57" s="17"/>
      <c r="O57" s="17"/>
      <c r="P57" s="17"/>
      <c r="Q57" s="17"/>
      <c r="R57" s="17"/>
      <c r="S57" s="17"/>
      <c r="T57" s="17"/>
      <c r="U57" s="18"/>
    </row>
  </sheetData>
  <mergeCells count="28">
    <mergeCell ref="B12:K12"/>
    <mergeCell ref="M12:U12"/>
    <mergeCell ref="B2:D4"/>
    <mergeCell ref="P39:Q39"/>
    <mergeCell ref="R39:S39"/>
    <mergeCell ref="B13:K13"/>
    <mergeCell ref="B14:C16"/>
    <mergeCell ref="B17:K33"/>
    <mergeCell ref="E35:G38"/>
    <mergeCell ref="M35:U36"/>
    <mergeCell ref="P37:S37"/>
    <mergeCell ref="P38:Q38"/>
    <mergeCell ref="R38:S38"/>
    <mergeCell ref="D14:I14"/>
    <mergeCell ref="J14:K16"/>
    <mergeCell ref="A10:U10"/>
    <mergeCell ref="B11:K11"/>
    <mergeCell ref="M11:U11"/>
    <mergeCell ref="S2:U4"/>
    <mergeCell ref="E2:K2"/>
    <mergeCell ref="E3:K3"/>
    <mergeCell ref="E4:K4"/>
    <mergeCell ref="L2:O2"/>
    <mergeCell ref="L4:O4"/>
    <mergeCell ref="P2:R2"/>
    <mergeCell ref="P3:R3"/>
    <mergeCell ref="P4:R4"/>
    <mergeCell ref="L3:O3"/>
  </mergeCells>
  <pageMargins left="0.70866141732283472" right="0.70866141732283472" top="0.74803149606299213" bottom="0.74803149606299213" header="0.31496062992125984" footer="0.31496062992125984"/>
  <pageSetup scale="40" orientation="portrait" horizontalDpi="4294967292" verticalDpi="4294967292" r:id="rId1"/>
  <headerFooter>
    <oddFooter>&amp;LCalle 26 No.69-76 Edificio Elemento Torre 1, Piso 3 – C.P. 111071
PBX: 3779555 – Información: Línea 195
www.umv.gov.co&amp;CEGTI-FM-020
Página &amp;P de &amp;N</oddFooter>
  </headerFooter>
  <colBreaks count="2" manualBreakCount="2">
    <brk id="11" max="59" man="1"/>
    <brk id="2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03-EF26-4A8D-8B31-07AC6991E841}">
  <dimension ref="A2:AD50"/>
  <sheetViews>
    <sheetView topLeftCell="A10" workbookViewId="0">
      <selection activeCell="L10" sqref="L10"/>
    </sheetView>
  </sheetViews>
  <sheetFormatPr defaultColWidth="11.44140625" defaultRowHeight="12" x14ac:dyDescent="0.25"/>
  <cols>
    <col min="1" max="11" width="11.44140625" style="1"/>
    <col min="12" max="12" width="14.109375" style="1" bestFit="1" customWidth="1"/>
    <col min="13" max="13" width="17.5546875" style="1" bestFit="1" customWidth="1"/>
    <col min="14" max="14" width="18.109375" style="1" bestFit="1" customWidth="1"/>
    <col min="15" max="15" width="15.44140625" style="1" bestFit="1" customWidth="1"/>
    <col min="16" max="16" width="11.44140625" style="1"/>
    <col min="17" max="17" width="12.44140625" style="1" bestFit="1" customWidth="1"/>
    <col min="18" max="18" width="12.44140625" style="1" customWidth="1"/>
    <col min="19" max="16384" width="11.44140625" style="1"/>
  </cols>
  <sheetData>
    <row r="2" spans="1:30" x14ac:dyDescent="0.25">
      <c r="B2" s="1" t="e">
        <f>IF('Matriz Vulnerabilidades'!L14=Config!U9,ROUNDUP((D8)+(E8)*(Config!V9),1),ROUNDUP((D8)+(E8),1))</f>
        <v>#VALUE!</v>
      </c>
      <c r="D2" s="1">
        <f>IF('Matriz Vulnerabilidades'!N14=Config!$G$7,6.42*Config!C9,IF('Matriz Vulnerabilidades'!N14=Config!H7,7.52*(Config!C9-0.029)-3.25*(Config!C9-0.02)^15))</f>
        <v>5.8731187200000008</v>
      </c>
      <c r="G2" s="1">
        <f>(2)^2</f>
        <v>4</v>
      </c>
    </row>
    <row r="4" spans="1:30" ht="12.6" thickBot="1" x14ac:dyDescent="0.3">
      <c r="A4" s="1" t="str">
        <f>IFERROR(IF('Matriz Vulnerabilidades'!N14=Config!$H$7,ROUNDUP(MIN((1.08*(D8+E8)),10),1),ROUNDUP(((D8+E8)),1)),"-")</f>
        <v>-</v>
      </c>
    </row>
    <row r="5" spans="1:30" ht="12.75" customHeight="1" thickBot="1" x14ac:dyDescent="0.3">
      <c r="B5" s="243" t="s">
        <v>95</v>
      </c>
      <c r="C5" s="244"/>
      <c r="D5" s="244"/>
      <c r="E5" s="244"/>
      <c r="F5" s="244"/>
      <c r="G5" s="244"/>
      <c r="H5" s="244"/>
      <c r="I5" s="244"/>
      <c r="J5" s="244"/>
      <c r="K5" s="244"/>
      <c r="L5" s="244"/>
      <c r="M5" s="244"/>
      <c r="N5" s="244"/>
      <c r="O5" s="244"/>
      <c r="P5" s="244"/>
      <c r="Q5" s="244"/>
      <c r="R5" s="244"/>
      <c r="S5" s="244"/>
      <c r="T5" s="244"/>
      <c r="U5" s="244"/>
      <c r="V5" s="244"/>
      <c r="W5" s="244"/>
      <c r="X5" s="244"/>
      <c r="Y5" s="244"/>
      <c r="Z5" s="244"/>
      <c r="AA5" s="244"/>
      <c r="AB5" s="245"/>
    </row>
    <row r="6" spans="1:30" ht="15.75" customHeight="1" thickBot="1" x14ac:dyDescent="0.3">
      <c r="B6" s="237" t="s">
        <v>96</v>
      </c>
      <c r="C6" s="238"/>
      <c r="D6" s="238"/>
      <c r="E6" s="238"/>
      <c r="F6" s="238"/>
      <c r="G6" s="238"/>
      <c r="H6" s="238"/>
      <c r="I6" s="238"/>
      <c r="J6" s="238"/>
      <c r="K6" s="238"/>
      <c r="L6" s="238"/>
      <c r="M6" s="238"/>
      <c r="N6" s="238"/>
      <c r="O6" s="239"/>
      <c r="P6" s="23" t="s">
        <v>97</v>
      </c>
      <c r="Q6" s="240" t="s">
        <v>98</v>
      </c>
      <c r="R6" s="241"/>
      <c r="S6" s="241"/>
      <c r="T6" s="241"/>
      <c r="U6" s="241"/>
      <c r="V6" s="241"/>
      <c r="W6" s="241"/>
      <c r="X6" s="241"/>
      <c r="Y6" s="241"/>
      <c r="Z6" s="241"/>
      <c r="AA6" s="241"/>
      <c r="AB6" s="242"/>
    </row>
    <row r="7" spans="1:30" ht="36" customHeight="1" thickBot="1" x14ac:dyDescent="0.3">
      <c r="B7" s="28" t="s">
        <v>99</v>
      </c>
      <c r="C7" s="28" t="s">
        <v>100</v>
      </c>
      <c r="D7" s="29" t="s">
        <v>101</v>
      </c>
      <c r="E7" s="24" t="s">
        <v>102</v>
      </c>
      <c r="F7" s="24" t="s">
        <v>103</v>
      </c>
      <c r="G7" s="24" t="s">
        <v>61</v>
      </c>
      <c r="H7" s="30" t="s">
        <v>69</v>
      </c>
      <c r="I7" s="31" t="s">
        <v>104</v>
      </c>
      <c r="J7" s="25" t="s">
        <v>105</v>
      </c>
      <c r="K7" s="32" t="s">
        <v>106</v>
      </c>
      <c r="L7" s="26" t="s">
        <v>107</v>
      </c>
      <c r="M7" s="33" t="s">
        <v>108</v>
      </c>
      <c r="N7" s="26" t="s">
        <v>109</v>
      </c>
      <c r="O7" s="34" t="s">
        <v>110</v>
      </c>
      <c r="P7" s="27" t="s">
        <v>111</v>
      </c>
      <c r="Q7" s="246" t="s">
        <v>107</v>
      </c>
      <c r="R7" s="247"/>
      <c r="S7" s="246" t="s">
        <v>108</v>
      </c>
      <c r="T7" s="247"/>
      <c r="U7" s="246" t="s">
        <v>109</v>
      </c>
      <c r="V7" s="247"/>
      <c r="W7" s="246" t="s">
        <v>110</v>
      </c>
      <c r="X7" s="247"/>
      <c r="Y7" s="248" t="s">
        <v>112</v>
      </c>
      <c r="Z7" s="249"/>
      <c r="AA7" s="27" t="s">
        <v>32</v>
      </c>
      <c r="AB7" s="27" t="s">
        <v>51</v>
      </c>
    </row>
    <row r="8" spans="1:30" s="4" customFormat="1" x14ac:dyDescent="0.25">
      <c r="B8" s="4" t="str">
        <f>IFERROR(IF('Matriz Vulnerabilidades'!N14=Config!$H$7,ROUNDUP(MIN((1.08*(D8+E8)),10),1),ROUNDUP(((D8+E8)),1)),"-")</f>
        <v>-</v>
      </c>
      <c r="C8" s="4">
        <f>IFERROR(1-((1-I8)*(1-J8)*(1-K8)),"-")</f>
        <v>0.91481600000000007</v>
      </c>
      <c r="D8" s="4">
        <f>IFERROR(IF('Matriz Vulnerabilidades'!N14=Config!$G$7,6.42*Config!C8,7.52*(Config!C8-0.029)-3.25*(Config!C8-0.02)^15),"-")</f>
        <v>5.8731187200000008</v>
      </c>
      <c r="E8" s="4" t="str">
        <f>IFERROR(8.22*L8*M8*N8*O8,"-")</f>
        <v>-</v>
      </c>
      <c r="F8" s="4">
        <f>SUM(I8:K8)</f>
        <v>1.6800000000000002</v>
      </c>
      <c r="G8" s="4" t="str">
        <f>IFERROR(ROUNDUP(MIN((D8+E8),10),1),"-")</f>
        <v>-</v>
      </c>
      <c r="H8" s="4" t="str">
        <f>IFERROR(IF('Matriz Vulnerabilidades'!N14=Config!$H$7,ROUNDUP(MIN((1.08*(D8+E8)),10),1),ROUNDUP(((D8+E8)),1)),"-")</f>
        <v>-</v>
      </c>
      <c r="I8" s="4">
        <f>IF('Matriz Vulnerabilidades'!O14=Config!$Y$8,Config!$Z$8,IF('Matriz Vulnerabilidades'!O14=Config!$Y$9,Config!$Z$9,IF('Matriz Vulnerabilidades'!O14=Config!$Y$10,Config!$Z$10," - ")))</f>
        <v>0.56000000000000005</v>
      </c>
      <c r="J8" s="4">
        <f>IF('Matriz Vulnerabilidades'!P14=Config!$Y$8,Config!$Z$8,IF('Matriz Vulnerabilidades'!P14=Config!$Y$9,Config!$Z$9,IF('Matriz Vulnerabilidades'!P14=Config!$Y$10,Config!$Z$10," - ")))</f>
        <v>0.56000000000000005</v>
      </c>
      <c r="K8" s="4">
        <f>IF('Matriz Vulnerabilidades'!Q14=Config!$Y$8,Config!$Z$8,IF('Matriz Vulnerabilidades'!Q14=Config!$Y$9,Config!$Z$9,IF('Matriz Vulnerabilidades'!Q14=Config!$Y$10,Config!$Z$10," - ")))</f>
        <v>0.56000000000000005</v>
      </c>
      <c r="L8" s="4">
        <f>IF('Matriz Vulnerabilidades'!J14=Config!$Q$8,Config!$R$8,IF('Matriz Vulnerabilidades'!J14=Config!$Q$9,Config!$R$9,IF('Matriz Vulnerabilidades'!J14=Config!$Q$10,Config!$R$10,IF('Matriz Vulnerabilidades'!J14=$Q$11,$R$11," - "))))</f>
        <v>0.85</v>
      </c>
      <c r="M8" s="4">
        <f>IF('Matriz Vulnerabilidades'!K14=Config!$S$8,Config!$T$8,IF('Matriz Vulnerabilidades'!K14=$S$9,$T$9,"-"))</f>
        <v>0.77</v>
      </c>
      <c r="N8" s="4" t="str">
        <f>IF('Matriz Vulnerabilidades'!L14=Config!$U$8,Config!$V$8,IF('Matriz Vulnerabilidades'!L14=Config!$U$9,Config!$V$9,IF('Matriz Vulnerabilidades'!L14=Config!$U$10,Config!$V$10," - ")))</f>
        <v xml:space="preserve"> - </v>
      </c>
      <c r="O8" s="4" t="str">
        <f>IF('Matriz Vulnerabilidades'!M14=Config!$W$8,Config!$X$8,IF('Matriz Vulnerabilidades'!M14=Config!$W$9,Config!$X$9," - "))</f>
        <v xml:space="preserve"> - </v>
      </c>
      <c r="P8" s="38" t="s">
        <v>64</v>
      </c>
      <c r="Q8" s="39" t="s">
        <v>58</v>
      </c>
      <c r="R8" s="39">
        <v>0.85</v>
      </c>
      <c r="S8" s="39" t="s">
        <v>59</v>
      </c>
      <c r="T8" s="39">
        <v>0.77</v>
      </c>
      <c r="U8" s="39" t="s">
        <v>113</v>
      </c>
      <c r="V8" s="39">
        <v>0.85</v>
      </c>
      <c r="W8" s="39" t="s">
        <v>113</v>
      </c>
      <c r="X8" s="39">
        <v>0.85</v>
      </c>
      <c r="Y8" s="39" t="s">
        <v>62</v>
      </c>
      <c r="Z8" s="39">
        <v>0.56000000000000005</v>
      </c>
      <c r="AA8" s="38" t="s">
        <v>61</v>
      </c>
      <c r="AB8" s="38" t="s">
        <v>114</v>
      </c>
    </row>
    <row r="9" spans="1:30" s="4" customFormat="1" x14ac:dyDescent="0.25">
      <c r="B9" s="4" t="str">
        <f>IFERROR(IF('Matriz Vulnerabilidades'!N15=Config!$H$7,ROUNDUP(MIN((1.08*(D9+E9)),10),1),ROUNDUP(((D9+E9)),1)),"-")</f>
        <v>-</v>
      </c>
      <c r="C9" s="4">
        <f t="shared" ref="C9:C50" si="0">IFERROR(1-((1-I9)*(1-J9)*(1-K9)),"-")</f>
        <v>0.91481600000000007</v>
      </c>
      <c r="D9" s="4">
        <f>IFERROR(IF('Matriz Vulnerabilidades'!N15=Config!$G$7,6.42*Config!C9,7.52*(Config!C9-0.029)-3.25*(Config!C9-0.02)^15),"-")</f>
        <v>5.8731187200000008</v>
      </c>
      <c r="E9" s="4" t="str">
        <f t="shared" ref="E9:E50" si="1">IFERROR(8.22*L9*M9*N9*O9,"-")</f>
        <v>-</v>
      </c>
      <c r="F9" s="4">
        <f t="shared" ref="F9:F14" si="2">SUM(I9:K9)</f>
        <v>1.6800000000000002</v>
      </c>
      <c r="G9" s="4" t="str">
        <f t="shared" ref="G9:G50" si="3">IFERROR(ROUNDUP(MIN((D9+E9),10),1),"-")</f>
        <v>-</v>
      </c>
      <c r="H9" s="4" t="str">
        <f>IFERROR(IF('Matriz Vulnerabilidades'!N15=Config!$H$7,ROUNDUP(MIN((1.08*(D9+E9)),10),1),ROUNDUP(((D9+E9)),1)),"-")</f>
        <v>-</v>
      </c>
      <c r="I9" s="4">
        <f>IF('Matriz Vulnerabilidades'!O15=Config!$Y$8,Config!$Z$8,IF('Matriz Vulnerabilidades'!O15=Config!$Y$9,Config!$Z$9,IF('Matriz Vulnerabilidades'!O15=Config!$Y$10,Config!$Z$10," - ")))</f>
        <v>0.56000000000000005</v>
      </c>
      <c r="J9" s="4">
        <f>IF('Matriz Vulnerabilidades'!P15=Config!$Y$8,Config!$Z$8,IF('Matriz Vulnerabilidades'!P15=Config!$Y$9,Config!$Z$9,IF('Matriz Vulnerabilidades'!P15=Config!$Y$10,Config!$Z$10," - ")))</f>
        <v>0.56000000000000005</v>
      </c>
      <c r="K9" s="4">
        <f>IF('Matriz Vulnerabilidades'!Q15=Config!$Y$8,Config!$Z$8,IF('Matriz Vulnerabilidades'!Q15=Config!$Y$9,Config!$Z$9,IF('Matriz Vulnerabilidades'!Q15=Config!$Y$10,Config!$Z$10," - ")))</f>
        <v>0.56000000000000005</v>
      </c>
      <c r="L9" s="4">
        <f>IF('Matriz Vulnerabilidades'!J15=Config!$Q$8,Config!$R$8,IF('Matriz Vulnerabilidades'!J15=Config!$Q$9,Config!$R$9,IF('Matriz Vulnerabilidades'!J15=Config!$Q$10,Config!$R$10,IF('Matriz Vulnerabilidades'!J15=$Q$11,$R$11," - "))))</f>
        <v>0.85</v>
      </c>
      <c r="M9" s="4">
        <f>IF('Matriz Vulnerabilidades'!K15=Config!$S$8,Config!$T$8,IF('Matriz Vulnerabilidades'!K15=$S$9,$T$9,"-"))</f>
        <v>0.77</v>
      </c>
      <c r="N9" s="5" t="str">
        <f>IF('Matriz Vulnerabilidades'!L15=Config!$U$8,Config!$V$8,IF('Matriz Vulnerabilidades'!L15=Config!$U$9,Config!$V$9,IF('Matriz Vulnerabilidades'!L15=Config!$U$10,Config!$V$10," - ")))</f>
        <v xml:space="preserve"> - </v>
      </c>
      <c r="O9" s="4" t="str">
        <f>IF('Matriz Vulnerabilidades'!M15=Config!$W$8,Config!$X$8,IF('Matriz Vulnerabilidades'!M15=Config!$W$9,Config!$X$9," - "))</f>
        <v xml:space="preserve"> - </v>
      </c>
      <c r="P9" s="35" t="s">
        <v>57</v>
      </c>
      <c r="Q9" s="36" t="s">
        <v>65</v>
      </c>
      <c r="R9" s="36">
        <v>0.62</v>
      </c>
      <c r="S9" s="36" t="s">
        <v>66</v>
      </c>
      <c r="T9" s="36">
        <v>0.44</v>
      </c>
      <c r="U9" s="36" t="s">
        <v>67</v>
      </c>
      <c r="V9" s="36">
        <v>0.68</v>
      </c>
      <c r="W9" s="36" t="s">
        <v>68</v>
      </c>
      <c r="X9" s="36">
        <v>0.62</v>
      </c>
      <c r="Y9" s="36" t="s">
        <v>67</v>
      </c>
      <c r="Z9" s="36">
        <v>0.22</v>
      </c>
      <c r="AA9" s="35" t="s">
        <v>69</v>
      </c>
      <c r="AB9" s="35" t="s">
        <v>90</v>
      </c>
      <c r="AD9" s="4" t="str">
        <f>IF(I9="-","*",IF(I9&lt;=2,Config!AB8,IF('Matriz Vulnerabilidades'!I15&lt;=4,Config!AB9,IF('Matriz Vulnerabilidades'!I15&lt;7,Config!AB10,IF('Matriz Vulnerabilidades'!I15&lt;9,Config!AB11,Config!AB12)))))</f>
        <v>Mínimo</v>
      </c>
    </row>
    <row r="10" spans="1:30" s="4" customFormat="1" x14ac:dyDescent="0.25">
      <c r="B10" s="4">
        <f>IFERROR(IF('Matriz Vulnerabilidades'!N16=Config!$H$7,ROUNDUP(MIN((1.08*(D10+E10)),10),1),ROUNDUP(((D10+E10)),1)),"-")</f>
        <v>5.0999999999999996</v>
      </c>
      <c r="C10" s="4">
        <f t="shared" si="0"/>
        <v>0.52544799999999992</v>
      </c>
      <c r="D10" s="4">
        <f>IFERROR(IF('Matriz Vulnerabilidades'!N16=Config!$G$7,6.42*Config!C10,7.52*(Config!C10-0.029)-3.25*(Config!C10-0.02)^15),"-")</f>
        <v>3.7331722708174575</v>
      </c>
      <c r="E10" s="4">
        <f t="shared" si="1"/>
        <v>0.94540258560000001</v>
      </c>
      <c r="F10" s="4">
        <f t="shared" si="2"/>
        <v>0.66</v>
      </c>
      <c r="G10" s="4">
        <f t="shared" si="3"/>
        <v>4.6999999999999993</v>
      </c>
      <c r="H10" s="4">
        <f>IFERROR(IF('Matriz Vulnerabilidades'!N16=Config!$H$7,ROUNDUP(MIN((1.08*(D10+E10)),10),1),ROUNDUP(((D10+E10)),1)),"-")</f>
        <v>5.0999999999999996</v>
      </c>
      <c r="I10" s="4">
        <f>IF('Matriz Vulnerabilidades'!O16=Config!$Y$8,Config!$Z$8,IF('Matriz Vulnerabilidades'!O16=Config!$Y$9,Config!$Z$9,IF('Matriz Vulnerabilidades'!O16=Config!$Y$10,Config!$Z$10," - ")))</f>
        <v>0.22</v>
      </c>
      <c r="J10" s="4">
        <f>IF('Matriz Vulnerabilidades'!P16=Config!$Y$8,Config!$Z$8,IF('Matriz Vulnerabilidades'!P16=Config!$Y$9,Config!$Z$9,IF('Matriz Vulnerabilidades'!P16=Config!$Y$10,Config!$Z$10," - ")))</f>
        <v>0.22</v>
      </c>
      <c r="K10" s="4">
        <f>IF('Matriz Vulnerabilidades'!Q16=Config!$Y$8,Config!$Z$8,IF('Matriz Vulnerabilidades'!Q16=Config!$Y$9,Config!$Z$9,IF('Matriz Vulnerabilidades'!Q16=Config!$Y$10,Config!$Z$10," - ")))</f>
        <v>0.22</v>
      </c>
      <c r="L10" s="4">
        <f>IF('Matriz Vulnerabilidades'!J16=Config!$Q$8,Config!$R$8,IF('Matriz Vulnerabilidades'!J16=Config!$Q$9,Config!$R$9,IF('Matriz Vulnerabilidades'!J16=Config!$Q$10,Config!$R$10,IF('Matriz Vulnerabilidades'!J16=$Q$11,$R$11," - "))))</f>
        <v>0.62</v>
      </c>
      <c r="M10" s="4">
        <f>IF('Matriz Vulnerabilidades'!K16=Config!$S$8,Config!$T$8,IF('Matriz Vulnerabilidades'!K16=$S$9,$T$9,"-"))</f>
        <v>0.44</v>
      </c>
      <c r="N10" s="4">
        <f>IF('Matriz Vulnerabilidades'!L16=Config!$U$8,Config!$V$8,IF('Matriz Vulnerabilidades'!L16=Config!$U$9,Config!$V$9,IF('Matriz Vulnerabilidades'!L16=Config!$U$10,Config!$V$10," - ")))</f>
        <v>0.68</v>
      </c>
      <c r="O10" s="4">
        <f>IF('Matriz Vulnerabilidades'!M16=Config!$W$8,Config!$X$8,IF('Matriz Vulnerabilidades'!M16=Config!$W$9,Config!$X$9," - "))</f>
        <v>0.62</v>
      </c>
      <c r="P10" s="35"/>
      <c r="Q10" s="36" t="s">
        <v>70</v>
      </c>
      <c r="R10" s="36">
        <v>0.55000000000000004</v>
      </c>
      <c r="S10" s="36"/>
      <c r="T10" s="36"/>
      <c r="U10" s="36" t="s">
        <v>62</v>
      </c>
      <c r="V10" s="37">
        <v>0.5</v>
      </c>
      <c r="W10" s="36"/>
      <c r="X10" s="36"/>
      <c r="Y10" s="36" t="s">
        <v>113</v>
      </c>
      <c r="Z10" s="36">
        <v>0</v>
      </c>
      <c r="AA10" s="35"/>
      <c r="AB10" s="35" t="s">
        <v>115</v>
      </c>
      <c r="AD10" s="3" t="str">
        <f>IF('Matriz Vulnerabilidades'!I15&lt;=2,Config!AB8,IF('Matriz Vulnerabilidades'!I15&lt;=4,Config!AB9,IF('Matriz Vulnerabilidades'!I15&lt;7,Config!AB10,IF('Matriz Vulnerabilidades'!I15&lt;9,Config!AB11,IF('Matriz Vulnerabilidades'!I15&gt;=9,Config!AB12,IF('Matriz Vulnerabilidades'!I15="-",))))))</f>
        <v>Urgente</v>
      </c>
    </row>
    <row r="11" spans="1:30" s="4" customFormat="1" x14ac:dyDescent="0.25">
      <c r="B11" s="4" t="str">
        <f>IFERROR(IF('Matriz Vulnerabilidades'!N17=Config!$H$7,ROUNDUP(MIN((1.08*(D11+E11)),10),1),ROUNDUP(((D11+E11)),1)),"-")</f>
        <v>-</v>
      </c>
      <c r="C11" s="4" t="str">
        <f t="shared" si="0"/>
        <v>-</v>
      </c>
      <c r="D11" s="4" t="str">
        <f>IFERROR(IF('Matriz Vulnerabilidades'!N17=Config!$G$7,6.42*Config!C11,7.52*(Config!C11-0.029)-3.25*(Config!C11-0.02)^15),"-")</f>
        <v>-</v>
      </c>
      <c r="E11" s="4" t="str">
        <f t="shared" si="1"/>
        <v>-</v>
      </c>
      <c r="F11" s="4">
        <f t="shared" si="2"/>
        <v>0</v>
      </c>
      <c r="G11" s="4" t="str">
        <f t="shared" si="3"/>
        <v>-</v>
      </c>
      <c r="H11" s="4" t="str">
        <f>IFERROR(IF('Matriz Vulnerabilidades'!N17=Config!$H$7,ROUNDUP(MIN((1.08*(D11+E11)),10),1),ROUNDUP(((D11+E11)),1)),"-")</f>
        <v>-</v>
      </c>
      <c r="I11" s="4" t="str">
        <f>IF('Matriz Vulnerabilidades'!O17=Config!$Y$8,Config!$Z$8,IF('Matriz Vulnerabilidades'!O17=Config!$Y$9,Config!$Z$9,IF('Matriz Vulnerabilidades'!O17=Config!$Y$10,Config!$Z$10," - ")))</f>
        <v xml:space="preserve"> - </v>
      </c>
      <c r="J11" s="4" t="str">
        <f>IF('Matriz Vulnerabilidades'!P17=Config!$Y$8,Config!$Z$8,IF('Matriz Vulnerabilidades'!P17=Config!$Y$9,Config!$Z$9,IF('Matriz Vulnerabilidades'!P17=Config!$Y$10,Config!$Z$10," - ")))</f>
        <v xml:space="preserve"> - </v>
      </c>
      <c r="K11" s="4" t="str">
        <f>IF('Matriz Vulnerabilidades'!Q17=Config!$Y$8,Config!$Z$8,IF('Matriz Vulnerabilidades'!Q17=Config!$Y$9,Config!$Z$9,IF('Matriz Vulnerabilidades'!Q17=Config!$Y$10,Config!$Z$10," - ")))</f>
        <v xml:space="preserve"> - </v>
      </c>
      <c r="L11" s="4">
        <f>IF('Matriz Vulnerabilidades'!J17=Config!$Q$8,Config!$R$8,IF('Matriz Vulnerabilidades'!J17=Config!$Q$9,Config!$R$9,IF('Matriz Vulnerabilidades'!J17=Config!$Q$10,Config!$R$10,IF('Matriz Vulnerabilidades'!J17=$Q$11,$R$11," - "))))</f>
        <v>0.55000000000000004</v>
      </c>
      <c r="M11" s="4">
        <f>IF('Matriz Vulnerabilidades'!K17=Config!$S$8,Config!$T$8,IF('Matriz Vulnerabilidades'!K17=$S$9,$T$9,"-"))</f>
        <v>0.77</v>
      </c>
      <c r="N11" s="4">
        <f>IF('Matriz Vulnerabilidades'!L17=Config!$U$8,Config!$V$8,IF('Matriz Vulnerabilidades'!L17=Config!$U$9,Config!$V$9,IF('Matriz Vulnerabilidades'!L17=Config!$U$10,Config!$V$10," - ")))</f>
        <v>0.5</v>
      </c>
      <c r="O11" s="4" t="str">
        <f>IF('Matriz Vulnerabilidades'!M17=Config!$W$8,Config!$X$8,IF('Matriz Vulnerabilidades'!M17=Config!$W$9,Config!$X$9," - "))</f>
        <v xml:space="preserve"> - </v>
      </c>
      <c r="P11" s="35"/>
      <c r="Q11" s="36" t="s">
        <v>71</v>
      </c>
      <c r="R11" s="36">
        <v>0.2</v>
      </c>
      <c r="S11" s="36"/>
      <c r="T11" s="36"/>
      <c r="U11" s="36"/>
      <c r="V11" s="36"/>
      <c r="W11" s="36"/>
      <c r="X11" s="36"/>
      <c r="Y11" s="36"/>
      <c r="Z11" s="36"/>
      <c r="AA11" s="35"/>
      <c r="AB11" s="35" t="s">
        <v>88</v>
      </c>
      <c r="AD11" s="3" t="str">
        <f>IF('Matriz Vulnerabilidades'!I15="-"," - ",IF('Matriz Vulnerabilidades'!I15&lt;=2,Config!AB8,IF('Matriz Vulnerabilidades'!I15&lt;=4,Config!AB9,IF('Matriz Vulnerabilidades'!I15&lt;7,Config!AB10,IF('Matriz Vulnerabilidades'!I15&lt;9,Config!AB11,Config!AB12)))))</f>
        <v xml:space="preserve"> - </v>
      </c>
    </row>
    <row r="12" spans="1:30" s="4" customFormat="1" x14ac:dyDescent="0.25">
      <c r="B12" s="4" t="str">
        <f>IFERROR(IF('Matriz Vulnerabilidades'!N18=Config!$H$7,ROUNDUP(MIN((1.08*(D12+E12)),10),1),ROUNDUP(((D12+E12)),1)),"-")</f>
        <v>-</v>
      </c>
      <c r="C12" s="4">
        <f t="shared" si="0"/>
        <v>0.91481600000000007</v>
      </c>
      <c r="D12" s="4">
        <f>IFERROR(IF('Matriz Vulnerabilidades'!N18=Config!$G$7,6.42*Config!C12,7.52*(Config!C12-0.029)-3.25*(Config!C12-0.02)^15),"-")</f>
        <v>6.0477304915445185</v>
      </c>
      <c r="E12" s="4" t="str">
        <f t="shared" si="1"/>
        <v>-</v>
      </c>
      <c r="F12" s="4">
        <f t="shared" si="2"/>
        <v>1.6800000000000002</v>
      </c>
      <c r="G12" s="4" t="str">
        <f t="shared" si="3"/>
        <v>-</v>
      </c>
      <c r="H12" s="4" t="str">
        <f>IFERROR(IF('Matriz Vulnerabilidades'!N18=Config!$H$7,ROUNDUP(MIN((1.08*(D12+E12)),10),1),ROUNDUP(((D12+E12)),1)),"-")</f>
        <v>-</v>
      </c>
      <c r="I12" s="4">
        <f>IF('Matriz Vulnerabilidades'!O18=Config!$Y$8,Config!$Z$8,IF('Matriz Vulnerabilidades'!O18=Config!$Y$9,Config!$Z$9,IF('Matriz Vulnerabilidades'!O18=Config!$Y$10,Config!$Z$10," - ")))</f>
        <v>0.56000000000000005</v>
      </c>
      <c r="J12" s="4">
        <f>IF('Matriz Vulnerabilidades'!P18=Config!$Y$8,Config!$Z$8,IF('Matriz Vulnerabilidades'!P18=Config!$Y$9,Config!$Z$9,IF('Matriz Vulnerabilidades'!P18=Config!$Y$10,Config!$Z$10," - ")))</f>
        <v>0.56000000000000005</v>
      </c>
      <c r="K12" s="4">
        <f>IF('Matriz Vulnerabilidades'!Q18=Config!$Y$8,Config!$Z$8,IF('Matriz Vulnerabilidades'!Q18=Config!$Y$9,Config!$Z$9,IF('Matriz Vulnerabilidades'!Q18=Config!$Y$10,Config!$Z$10," - ")))</f>
        <v>0.56000000000000005</v>
      </c>
      <c r="L12" s="4">
        <f>IF('Matriz Vulnerabilidades'!J18=Config!$Q$8,Config!$R$8,IF('Matriz Vulnerabilidades'!J18=Config!$Q$9,Config!$R$9,IF('Matriz Vulnerabilidades'!J18=Config!$Q$10,Config!$R$10,IF('Matriz Vulnerabilidades'!J18=$Q$11,$R$11," - "))))</f>
        <v>0.2</v>
      </c>
      <c r="M12" s="4">
        <f>IF('Matriz Vulnerabilidades'!K18=Config!$S$8,Config!$T$8,IF('Matriz Vulnerabilidades'!K18=$S$9,$T$9,"-"))</f>
        <v>0.44</v>
      </c>
      <c r="N12" s="4" t="str">
        <f>IF('Matriz Vulnerabilidades'!L18=Config!$U$8,Config!$V$8,IF('Matriz Vulnerabilidades'!L18=Config!$U$9,Config!$V$9,IF('Matriz Vulnerabilidades'!L18=Config!$U$10,Config!$V$10," - ")))</f>
        <v xml:space="preserve"> - </v>
      </c>
      <c r="O12" s="4">
        <f>IF('Matriz Vulnerabilidades'!M18=Config!$W$8,Config!$X$8,IF('Matriz Vulnerabilidades'!M18=Config!$W$9,Config!$X$9," - "))</f>
        <v>0.62</v>
      </c>
      <c r="P12" s="35"/>
      <c r="Q12" s="35"/>
      <c r="R12" s="35"/>
      <c r="S12" s="35"/>
      <c r="T12" s="35"/>
      <c r="U12" s="35"/>
      <c r="V12" s="35"/>
      <c r="W12" s="35"/>
      <c r="X12" s="35"/>
      <c r="Y12" s="35"/>
      <c r="Z12" s="35"/>
      <c r="AA12" s="35"/>
      <c r="AB12" s="35" t="s">
        <v>87</v>
      </c>
    </row>
    <row r="13" spans="1:30" s="4" customFormat="1" x14ac:dyDescent="0.25">
      <c r="B13" s="4" t="str">
        <f>IFERROR(IF('Matriz Vulnerabilidades'!N19=Config!$H$7,ROUNDUP(MIN((1.08*(D13+E13)),10),1),ROUNDUP(((D13+E13)),1)),"-")</f>
        <v>-</v>
      </c>
      <c r="C13" s="4">
        <f t="shared" si="0"/>
        <v>0.91481600000000007</v>
      </c>
      <c r="D13" s="4">
        <f>IFERROR(IF('Matriz Vulnerabilidades'!N19=Config!$G$7,6.42*Config!C13,7.52*(Config!C13-0.029)-3.25*(Config!C13-0.02)^15),"-")</f>
        <v>5.8731187200000008</v>
      </c>
      <c r="E13" s="4" t="str">
        <f t="shared" si="1"/>
        <v>-</v>
      </c>
      <c r="F13" s="4">
        <f t="shared" si="2"/>
        <v>1.6800000000000002</v>
      </c>
      <c r="G13" s="4" t="str">
        <f t="shared" si="3"/>
        <v>-</v>
      </c>
      <c r="H13" s="4" t="str">
        <f>IFERROR(IF('Matriz Vulnerabilidades'!N19=Config!$H$7,ROUNDUP(MIN((1.08*(D13+E13)),10),1),ROUNDUP(((D13+E13)),1)),"-")</f>
        <v>-</v>
      </c>
      <c r="I13" s="4">
        <f>IF('Matriz Vulnerabilidades'!O19=Config!$Y$8,Config!$Z$8,IF('Matriz Vulnerabilidades'!O19=Config!$Y$9,Config!$Z$9,IF('Matriz Vulnerabilidades'!O19=Config!$Y$10,Config!$Z$10," - ")))</f>
        <v>0.56000000000000005</v>
      </c>
      <c r="J13" s="4">
        <f>IF('Matriz Vulnerabilidades'!P19=Config!$Y$8,Config!$Z$8,IF('Matriz Vulnerabilidades'!P19=Config!$Y$9,Config!$Z$9,IF('Matriz Vulnerabilidades'!P19=Config!$Y$10,Config!$Z$10," - ")))</f>
        <v>0.56000000000000005</v>
      </c>
      <c r="K13" s="4">
        <f>IF('Matriz Vulnerabilidades'!Q19=Config!$Y$8,Config!$Z$8,IF('Matriz Vulnerabilidades'!Q19=Config!$Y$9,Config!$Z$9,IF('Matriz Vulnerabilidades'!Q19=Config!$Y$10,Config!$Z$10," - ")))</f>
        <v>0.56000000000000005</v>
      </c>
      <c r="L13" s="4">
        <f>IF('Matriz Vulnerabilidades'!J19=Config!$Q$8,Config!$R$8,IF('Matriz Vulnerabilidades'!J19=Config!$Q$9,Config!$R$9,IF('Matriz Vulnerabilidades'!J19=Config!$Q$10,Config!$R$10,IF('Matriz Vulnerabilidades'!J19=$Q$11,$R$11," - "))))</f>
        <v>0.85</v>
      </c>
      <c r="M13" s="4">
        <f>IF('Matriz Vulnerabilidades'!K19=Config!$S$8,Config!$T$8,IF('Matriz Vulnerabilidades'!K19=$S$9,$T$9,"-"))</f>
        <v>0.77</v>
      </c>
      <c r="N13" s="4" t="str">
        <f>IF('Matriz Vulnerabilidades'!L19=Config!$U$8,Config!$V$8,IF('Matriz Vulnerabilidades'!L19=Config!$U$9,Config!$V$9,IF('Matriz Vulnerabilidades'!L19=Config!$U$10,Config!$V$10," - ")))</f>
        <v xml:space="preserve"> - </v>
      </c>
      <c r="O13" s="4" t="str">
        <f>IF('Matriz Vulnerabilidades'!M19=Config!$W$8,Config!$X$8,IF('Matriz Vulnerabilidades'!M19=Config!$W$9,Config!$X$9," - "))</f>
        <v xml:space="preserve"> - </v>
      </c>
    </row>
    <row r="14" spans="1:30" s="4" customFormat="1" x14ac:dyDescent="0.25">
      <c r="B14" s="4">
        <f>IFERROR(IF('Matriz Vulnerabilidades'!N20=Config!$H$7,ROUNDUP(MIN((1.08*(D14+E14)),10),1),ROUNDUP(((D14+E14)),1)),"-")</f>
        <v>5.0999999999999996</v>
      </c>
      <c r="C14" s="4">
        <f t="shared" si="0"/>
        <v>0.52544799999999992</v>
      </c>
      <c r="D14" s="4">
        <f>IFERROR(IF('Matriz Vulnerabilidades'!N20=Config!$G$7,6.42*Config!C14,7.52*(Config!C14-0.029)-3.25*(Config!C14-0.02)^15),"-")</f>
        <v>3.7331722708174575</v>
      </c>
      <c r="E14" s="4">
        <f t="shared" si="1"/>
        <v>0.94540258560000001</v>
      </c>
      <c r="F14" s="4">
        <f t="shared" si="2"/>
        <v>0.66</v>
      </c>
      <c r="G14" s="4">
        <f t="shared" si="3"/>
        <v>4.6999999999999993</v>
      </c>
      <c r="H14" s="4">
        <f>IFERROR(IF('Matriz Vulnerabilidades'!N20=Config!$H$7,ROUNDUP(MIN((1.08*(D14+E14)),10),1),ROUNDUP(((D14+E14)),1)),"-")</f>
        <v>5.0999999999999996</v>
      </c>
      <c r="I14" s="4">
        <f>IF('Matriz Vulnerabilidades'!O20=Config!$Y$8,Config!$Z$8,IF('Matriz Vulnerabilidades'!O20=Config!$Y$9,Config!$Z$9,IF('Matriz Vulnerabilidades'!O20=Config!$Y$10,Config!$Z$10," - ")))</f>
        <v>0.22</v>
      </c>
      <c r="J14" s="4">
        <f>IF('Matriz Vulnerabilidades'!P20=Config!$Y$8,Config!$Z$8,IF('Matriz Vulnerabilidades'!P20=Config!$Y$9,Config!$Z$9,IF('Matriz Vulnerabilidades'!P20=Config!$Y$10,Config!$Z$10," - ")))</f>
        <v>0.22</v>
      </c>
      <c r="K14" s="4">
        <f>IF('Matriz Vulnerabilidades'!Q20=Config!$Y$8,Config!$Z$8,IF('Matriz Vulnerabilidades'!Q20=Config!$Y$9,Config!$Z$9,IF('Matriz Vulnerabilidades'!Q20=Config!$Y$10,Config!$Z$10," - ")))</f>
        <v>0.22</v>
      </c>
      <c r="L14" s="4">
        <f>IF('Matriz Vulnerabilidades'!J20=Config!$Q$8,Config!$R$8,IF('Matriz Vulnerabilidades'!J20=Config!$Q$9,Config!$R$9,IF('Matriz Vulnerabilidades'!J20=Config!$Q$10,Config!$R$10,IF('Matriz Vulnerabilidades'!J20=$Q$11,$R$11," - "))))</f>
        <v>0.62</v>
      </c>
      <c r="M14" s="4">
        <f>IF('Matriz Vulnerabilidades'!K20=Config!$S$8,Config!$T$8,IF('Matriz Vulnerabilidades'!K20=$S$9,$T$9,"-"))</f>
        <v>0.44</v>
      </c>
      <c r="N14" s="4">
        <f>IF('Matriz Vulnerabilidades'!L20=Config!$U$8,Config!$V$8,IF('Matriz Vulnerabilidades'!L20=Config!$U$9,Config!$V$9,IF('Matriz Vulnerabilidades'!L20=Config!$U$10,Config!$V$10," - ")))</f>
        <v>0.68</v>
      </c>
      <c r="O14" s="4">
        <f>IF('Matriz Vulnerabilidades'!M20=Config!$W$8,Config!$X$8,IF('Matriz Vulnerabilidades'!M20=Config!$W$9,Config!$X$9," - "))</f>
        <v>0.62</v>
      </c>
    </row>
    <row r="15" spans="1:30" s="4" customFormat="1" x14ac:dyDescent="0.25">
      <c r="B15" s="4" t="str">
        <f>IFERROR(IF('Matriz Vulnerabilidades'!N21=Config!$H$7,ROUNDUP(MIN((1.08*(D15+E15)),10),1),ROUNDUP(((D15+E15)),1)),"-")</f>
        <v>-</v>
      </c>
      <c r="C15" s="4" t="str">
        <f t="shared" si="0"/>
        <v>-</v>
      </c>
      <c r="D15" s="4" t="str">
        <f>IFERROR(IF('Matriz Vulnerabilidades'!N21=Config!$G$7,6.42*Config!C15,7.52*(Config!C15-0.029)-3.25*(Config!C15-0.02)^15),"-")</f>
        <v>-</v>
      </c>
      <c r="E15" s="4" t="str">
        <f t="shared" si="1"/>
        <v>-</v>
      </c>
      <c r="F15" s="4">
        <f>SUM(I15:K15)</f>
        <v>0</v>
      </c>
      <c r="G15" s="4" t="str">
        <f t="shared" si="3"/>
        <v>-</v>
      </c>
      <c r="H15" s="4" t="str">
        <f>IFERROR(IF('Matriz Vulnerabilidades'!N21=Config!$H$7,ROUNDUP(MIN((1.08*(D15+E15)),10),1),ROUNDUP(((D15+E15)),1)),"-")</f>
        <v>-</v>
      </c>
      <c r="I15" s="4" t="str">
        <f>IF('Matriz Vulnerabilidades'!O21=Config!$Y$8,Config!$Z$8,IF('Matriz Vulnerabilidades'!O21=Config!$Y$9,Config!$Z$9,IF('Matriz Vulnerabilidades'!O21=Config!$Y$10,Config!$Z$10," - ")))</f>
        <v xml:space="preserve"> - </v>
      </c>
      <c r="J15" s="4" t="str">
        <f>IF('Matriz Vulnerabilidades'!P21=Config!$Y$8,Config!$Z$8,IF('Matriz Vulnerabilidades'!P21=Config!$Y$9,Config!$Z$9,IF('Matriz Vulnerabilidades'!P21=Config!$Y$10,Config!$Z$10," - ")))</f>
        <v xml:space="preserve"> - </v>
      </c>
      <c r="K15" s="4" t="str">
        <f>IF('Matriz Vulnerabilidades'!Q21=Config!$Y$8,Config!$Z$8,IF('Matriz Vulnerabilidades'!Q21=Config!$Y$9,Config!$Z$9,IF('Matriz Vulnerabilidades'!Q21=Config!$Y$10,Config!$Z$10," - ")))</f>
        <v xml:space="preserve"> - </v>
      </c>
      <c r="L15" s="4">
        <f>IF('Matriz Vulnerabilidades'!J21=Config!$Q$8,Config!$R$8,IF('Matriz Vulnerabilidades'!J21=Config!$Q$9,Config!$R$9,IF('Matriz Vulnerabilidades'!J21=Config!$Q$10,Config!$R$10,IF('Matriz Vulnerabilidades'!J21=$Q$11,$R$11," - "))))</f>
        <v>0.55000000000000004</v>
      </c>
      <c r="M15" s="4">
        <f>IF('Matriz Vulnerabilidades'!K21=Config!$S$8,Config!$T$8,IF('Matriz Vulnerabilidades'!K21=$S$9,$T$9,"-"))</f>
        <v>0.77</v>
      </c>
      <c r="N15" s="4">
        <f>IF('Matriz Vulnerabilidades'!L21=Config!$U$8,Config!$V$8,IF('Matriz Vulnerabilidades'!L21=Config!$U$9,Config!$V$9,IF('Matriz Vulnerabilidades'!L21=Config!$U$10,Config!$V$10," - ")))</f>
        <v>0.5</v>
      </c>
      <c r="O15" s="4" t="str">
        <f>IF('Matriz Vulnerabilidades'!M21=Config!$W$8,Config!$X$8,IF('Matriz Vulnerabilidades'!M21=Config!$W$9,Config!$X$9," - "))</f>
        <v xml:space="preserve"> - </v>
      </c>
    </row>
    <row r="16" spans="1:30" x14ac:dyDescent="0.25">
      <c r="B16" s="4" t="str">
        <f>IFERROR(IF('Matriz Vulnerabilidades'!N22=Config!$H$7,ROUNDUP(MIN((1.08*(D16+E16)),10),1),ROUNDUP(((D16+E16)),1)),"-")</f>
        <v>-</v>
      </c>
      <c r="C16" s="4">
        <f t="shared" si="0"/>
        <v>0.91481600000000007</v>
      </c>
      <c r="D16" s="4">
        <f>IFERROR(IF('Matriz Vulnerabilidades'!N22=Config!$G$7,6.42*Config!C16,7.52*(Config!C16-0.029)-3.25*(Config!C16-0.02)^15),"-")</f>
        <v>6.0477304915445185</v>
      </c>
      <c r="E16" s="4" t="str">
        <f t="shared" si="1"/>
        <v>-</v>
      </c>
      <c r="F16" s="4">
        <f t="shared" ref="F16:F50" si="4">SUM(I16:K16)</f>
        <v>1.6800000000000002</v>
      </c>
      <c r="G16" s="4" t="str">
        <f t="shared" si="3"/>
        <v>-</v>
      </c>
      <c r="H16" s="4" t="str">
        <f>IFERROR(IF('Matriz Vulnerabilidades'!N22=Config!$H$7,ROUNDUP(MIN((1.08*(D16+E16)),10),1),ROUNDUP(((D16+E16)),1)),"-")</f>
        <v>-</v>
      </c>
      <c r="I16" s="4">
        <f>IF('Matriz Vulnerabilidades'!O22=Config!$Y$8,Config!$Z$8,IF('Matriz Vulnerabilidades'!O22=Config!$Y$9,Config!$Z$9,IF('Matriz Vulnerabilidades'!O22=Config!$Y$10,Config!$Z$10," - ")))</f>
        <v>0.56000000000000005</v>
      </c>
      <c r="J16" s="4">
        <f>IF('Matriz Vulnerabilidades'!P22=Config!$Y$8,Config!$Z$8,IF('Matriz Vulnerabilidades'!P22=Config!$Y$9,Config!$Z$9,IF('Matriz Vulnerabilidades'!P22=Config!$Y$10,Config!$Z$10," - ")))</f>
        <v>0.56000000000000005</v>
      </c>
      <c r="K16" s="4">
        <f>IF('Matriz Vulnerabilidades'!Q22=Config!$Y$8,Config!$Z$8,IF('Matriz Vulnerabilidades'!Q22=Config!$Y$9,Config!$Z$9,IF('Matriz Vulnerabilidades'!Q22=Config!$Y$10,Config!$Z$10," - ")))</f>
        <v>0.56000000000000005</v>
      </c>
      <c r="L16" s="4">
        <f>IF('Matriz Vulnerabilidades'!J22=Config!$Q$8,Config!$R$8,IF('Matriz Vulnerabilidades'!J22=Config!$Q$9,Config!$R$9,IF('Matriz Vulnerabilidades'!J22=Config!$Q$10,Config!$R$10,IF('Matriz Vulnerabilidades'!J22=$Q$11,$R$11," - "))))</f>
        <v>0.2</v>
      </c>
      <c r="M16" s="4">
        <f>IF('Matriz Vulnerabilidades'!K22=Config!$S$8,Config!$T$8,IF('Matriz Vulnerabilidades'!K22=$S$9,$T$9,"-"))</f>
        <v>0.44</v>
      </c>
      <c r="N16" s="4" t="str">
        <f>IF('Matriz Vulnerabilidades'!L22=Config!$U$8,Config!$V$8,IF('Matriz Vulnerabilidades'!L22=Config!$U$9,Config!$V$9,IF('Matriz Vulnerabilidades'!L22=Config!$U$10,Config!$V$10," - ")))</f>
        <v xml:space="preserve"> - </v>
      </c>
      <c r="O16" s="4">
        <f>IF('Matriz Vulnerabilidades'!M22=Config!$W$8,Config!$X$8,IF('Matriz Vulnerabilidades'!M22=Config!$W$9,Config!$X$9," - "))</f>
        <v>0.62</v>
      </c>
    </row>
    <row r="17" spans="2:15" x14ac:dyDescent="0.25">
      <c r="B17" s="4" t="str">
        <f>IFERROR(IF('Matriz Vulnerabilidades'!N23=Config!$H$7,ROUNDUP(MIN((1.08*(D17+E17)),10),1),ROUNDUP(((D17+E17)),1)),"-")</f>
        <v>-</v>
      </c>
      <c r="C17" s="4">
        <f t="shared" si="0"/>
        <v>0.91481600000000007</v>
      </c>
      <c r="D17" s="4">
        <f>IFERROR(IF('Matriz Vulnerabilidades'!N23=Config!$G$7,6.42*Config!C17,7.52*(Config!C17-0.029)-3.25*(Config!C17-0.02)^15),"-")</f>
        <v>6.0477304915445185</v>
      </c>
      <c r="E17" s="4" t="str">
        <f t="shared" si="1"/>
        <v>-</v>
      </c>
      <c r="F17" s="4">
        <f t="shared" si="4"/>
        <v>1.6800000000000002</v>
      </c>
      <c r="G17" s="4" t="str">
        <f t="shared" si="3"/>
        <v>-</v>
      </c>
      <c r="H17" s="4" t="str">
        <f>IFERROR(IF('Matriz Vulnerabilidades'!N23=Config!$H$7,ROUNDUP(MIN((1.08*(D17+E17)),10),1),ROUNDUP(((D17+E17)),1)),"-")</f>
        <v>-</v>
      </c>
      <c r="I17" s="4">
        <f>IF('Matriz Vulnerabilidades'!O23=Config!$Y$8,Config!$Z$8,IF('Matriz Vulnerabilidades'!O23=Config!$Y$9,Config!$Z$9,IF('Matriz Vulnerabilidades'!O23=Config!$Y$10,Config!$Z$10," - ")))</f>
        <v>0.56000000000000005</v>
      </c>
      <c r="J17" s="4">
        <f>IF('Matriz Vulnerabilidades'!P23=Config!$Y$8,Config!$Z$8,IF('Matriz Vulnerabilidades'!P23=Config!$Y$9,Config!$Z$9,IF('Matriz Vulnerabilidades'!P23=Config!$Y$10,Config!$Z$10," - ")))</f>
        <v>0.56000000000000005</v>
      </c>
      <c r="K17" s="4">
        <f>IF('Matriz Vulnerabilidades'!Q23=Config!$Y$8,Config!$Z$8,IF('Matriz Vulnerabilidades'!Q23=Config!$Y$9,Config!$Z$9,IF('Matriz Vulnerabilidades'!Q23=Config!$Y$10,Config!$Z$10," - ")))</f>
        <v>0.56000000000000005</v>
      </c>
      <c r="L17" s="4">
        <f>IF('Matriz Vulnerabilidades'!J23=Config!$Q$8,Config!$R$8,IF('Matriz Vulnerabilidades'!J23=Config!$Q$9,Config!$R$9,IF('Matriz Vulnerabilidades'!J23=Config!$Q$10,Config!$R$10,IF('Matriz Vulnerabilidades'!J23=$Q$11,$R$11," - "))))</f>
        <v>0.2</v>
      </c>
      <c r="M17" s="4">
        <f>IF('Matriz Vulnerabilidades'!K23=Config!$S$8,Config!$T$8,IF('Matriz Vulnerabilidades'!K23=$S$9,$T$9,"-"))</f>
        <v>0.44</v>
      </c>
      <c r="N17" s="4" t="str">
        <f>IF('Matriz Vulnerabilidades'!L23=Config!$U$8,Config!$V$8,IF('Matriz Vulnerabilidades'!L23=Config!$U$9,Config!$V$9,IF('Matriz Vulnerabilidades'!L23=Config!$U$10,Config!$V$10," - ")))</f>
        <v xml:space="preserve"> - </v>
      </c>
      <c r="O17" s="4">
        <f>IF('Matriz Vulnerabilidades'!M23=Config!$W$8,Config!$X$8,IF('Matriz Vulnerabilidades'!M23=Config!$W$9,Config!$X$9," - "))</f>
        <v>0.62</v>
      </c>
    </row>
    <row r="18" spans="2:15" x14ac:dyDescent="0.25">
      <c r="B18" s="4" t="str">
        <f>IFERROR(IF('Matriz Vulnerabilidades'!N24=Config!$H$7,ROUNDUP(MIN((1.08*(D18+E18)),10),1),ROUNDUP(((D18+E18)),1)),"-")</f>
        <v>-</v>
      </c>
      <c r="C18" s="4">
        <f t="shared" si="0"/>
        <v>0.84899200000000008</v>
      </c>
      <c r="D18" s="4">
        <f>IFERROR(IF('Matriz Vulnerabilidades'!N24=Config!$G$7,6.42*Config!C18,7.52*(Config!C18-0.029)-3.25*(Config!C18-0.02)^15),"-")</f>
        <v>5.9712932088245889</v>
      </c>
      <c r="E18" s="4" t="str">
        <f t="shared" si="1"/>
        <v>-</v>
      </c>
      <c r="F18" s="4">
        <f t="shared" si="4"/>
        <v>1.34</v>
      </c>
      <c r="G18" s="4" t="str">
        <f t="shared" si="3"/>
        <v>-</v>
      </c>
      <c r="H18" s="4" t="str">
        <f>IFERROR(IF('Matriz Vulnerabilidades'!N24=Config!$H$7,ROUNDUP(MIN((1.08*(D18+E18)),10),1),ROUNDUP(((D18+E18)),1)),"-")</f>
        <v>-</v>
      </c>
      <c r="I18" s="4">
        <f>IF('Matriz Vulnerabilidades'!O24=Config!$Y$8,Config!$Z$8,IF('Matriz Vulnerabilidades'!O24=Config!$Y$9,Config!$Z$9,IF('Matriz Vulnerabilidades'!O24=Config!$Y$10,Config!$Z$10," - ")))</f>
        <v>0.56000000000000005</v>
      </c>
      <c r="J18" s="4">
        <f>IF('Matriz Vulnerabilidades'!P24=Config!$Y$8,Config!$Z$8,IF('Matriz Vulnerabilidades'!P24=Config!$Y$9,Config!$Z$9,IF('Matriz Vulnerabilidades'!P24=Config!$Y$10,Config!$Z$10," - ")))</f>
        <v>0.22</v>
      </c>
      <c r="K18" s="4">
        <f>IF('Matriz Vulnerabilidades'!Q24=Config!$Y$8,Config!$Z$8,IF('Matriz Vulnerabilidades'!Q24=Config!$Y$9,Config!$Z$9,IF('Matriz Vulnerabilidades'!Q24=Config!$Y$10,Config!$Z$10," - ")))</f>
        <v>0.56000000000000005</v>
      </c>
      <c r="L18" s="4">
        <f>IF('Matriz Vulnerabilidades'!J24=Config!$Q$8,Config!$R$8,IF('Matriz Vulnerabilidades'!J24=Config!$Q$9,Config!$R$9,IF('Matriz Vulnerabilidades'!J24=Config!$Q$10,Config!$R$10,IF('Matriz Vulnerabilidades'!J24=$Q$11,$R$11," - "))))</f>
        <v>0.62</v>
      </c>
      <c r="M18" s="4">
        <f>IF('Matriz Vulnerabilidades'!K24=Config!$S$8,Config!$T$8,IF('Matriz Vulnerabilidades'!K24=$S$9,$T$9,"-"))</f>
        <v>0.77</v>
      </c>
      <c r="N18" s="4">
        <f>IF('Matriz Vulnerabilidades'!L24=Config!$U$8,Config!$V$8,IF('Matriz Vulnerabilidades'!L24=Config!$U$9,Config!$V$9,IF('Matriz Vulnerabilidades'!L24=Config!$U$10,Config!$V$10," - ")))</f>
        <v>0.68</v>
      </c>
      <c r="O18" s="4" t="str">
        <f>IF('Matriz Vulnerabilidades'!M24=Config!$W$8,Config!$X$8,IF('Matriz Vulnerabilidades'!M24=Config!$W$9,Config!$X$9," - "))</f>
        <v xml:space="preserve"> - </v>
      </c>
    </row>
    <row r="19" spans="2:15" x14ac:dyDescent="0.25">
      <c r="B19" s="4" t="str">
        <f>IFERROR(IF('Matriz Vulnerabilidades'!N25=Config!$H$7,ROUNDUP(MIN((1.08*(D19+E19)),10),1),ROUNDUP(((D19+E19)),1)),"-")</f>
        <v>-</v>
      </c>
      <c r="C19" s="4" t="str">
        <f t="shared" si="0"/>
        <v>-</v>
      </c>
      <c r="D19" s="4" t="str">
        <f>IFERROR(IF('Matriz Vulnerabilidades'!N25=Config!$G$7,6.42*Config!C19,7.52*(Config!C19-0.029)-3.25*(Config!C19-0.02)^15),"-")</f>
        <v>-</v>
      </c>
      <c r="E19" s="4" t="str">
        <f t="shared" si="1"/>
        <v>-</v>
      </c>
      <c r="F19" s="4">
        <f t="shared" si="4"/>
        <v>0</v>
      </c>
      <c r="G19" s="4" t="str">
        <f t="shared" si="3"/>
        <v>-</v>
      </c>
      <c r="H19" s="4" t="str">
        <f>IFERROR(IF('Matriz Vulnerabilidades'!N25=Config!$H$7,ROUNDUP(MIN((1.08*(D19+E19)),10),1),ROUNDUP(((D19+E19)),1)),"-")</f>
        <v>-</v>
      </c>
      <c r="I19" s="4" t="str">
        <f>IF('Matriz Vulnerabilidades'!O25=Config!$Y$8,Config!$Z$8,IF('Matriz Vulnerabilidades'!O25=Config!$Y$9,Config!$Z$9,IF('Matriz Vulnerabilidades'!O25=Config!$Y$10,Config!$Z$10," - ")))</f>
        <v xml:space="preserve"> - </v>
      </c>
      <c r="J19" s="4" t="str">
        <f>IF('Matriz Vulnerabilidades'!P25=Config!$Y$8,Config!$Z$8,IF('Matriz Vulnerabilidades'!P25=Config!$Y$9,Config!$Z$9,IF('Matriz Vulnerabilidades'!P25=Config!$Y$10,Config!$Z$10," - ")))</f>
        <v xml:space="preserve"> - </v>
      </c>
      <c r="K19" s="4" t="str">
        <f>IF('Matriz Vulnerabilidades'!Q25=Config!$Y$8,Config!$Z$8,IF('Matriz Vulnerabilidades'!Q25=Config!$Y$9,Config!$Z$9,IF('Matriz Vulnerabilidades'!Q25=Config!$Y$10,Config!$Z$10," - ")))</f>
        <v xml:space="preserve"> - </v>
      </c>
      <c r="L19" s="4" t="str">
        <f>IF('Matriz Vulnerabilidades'!J25=Config!$Q$8,Config!$R$8,IF('Matriz Vulnerabilidades'!J25=Config!$Q$9,Config!$R$9,IF('Matriz Vulnerabilidades'!J25=Config!$Q$10,Config!$R$10,IF('Matriz Vulnerabilidades'!J25=$Q$11,$R$11," - "))))</f>
        <v xml:space="preserve"> - </v>
      </c>
      <c r="M19" s="4" t="str">
        <f>IF('Matriz Vulnerabilidades'!K25=Config!$S$8,Config!$T$8,IF('Matriz Vulnerabilidades'!K25=$S$9,$T$9,"-"))</f>
        <v>-</v>
      </c>
      <c r="N19" s="4" t="str">
        <f>IF('Matriz Vulnerabilidades'!L25=Config!$U$8,Config!$V$8,IF('Matriz Vulnerabilidades'!L25=Config!$U$9,Config!$V$9,IF('Matriz Vulnerabilidades'!L25=Config!$U$10,Config!$V$10," - ")))</f>
        <v xml:space="preserve"> - </v>
      </c>
      <c r="O19" s="4" t="str">
        <f>IF('Matriz Vulnerabilidades'!M25=Config!$W$8,Config!$X$8,IF('Matriz Vulnerabilidades'!M25=Config!$W$9,Config!$X$9," - "))</f>
        <v xml:space="preserve"> - </v>
      </c>
    </row>
    <row r="20" spans="2:15" x14ac:dyDescent="0.25">
      <c r="B20" s="4" t="str">
        <f>IFERROR(IF('Matriz Vulnerabilidades'!N26=Config!$H$7,ROUNDUP(MIN((1.08*(D20+E20)),10),1),ROUNDUP(((D20+E20)),1)),"-")</f>
        <v>-</v>
      </c>
      <c r="C20" s="4" t="str">
        <f t="shared" si="0"/>
        <v>-</v>
      </c>
      <c r="D20" s="4" t="str">
        <f>IFERROR(IF('Matriz Vulnerabilidades'!N26=Config!$G$7,6.42*Config!C20,7.52*(Config!C20-0.029)-3.25*(Config!C20-0.02)^15),"-")</f>
        <v>-</v>
      </c>
      <c r="E20" s="4" t="str">
        <f t="shared" si="1"/>
        <v>-</v>
      </c>
      <c r="F20" s="4">
        <f t="shared" si="4"/>
        <v>0</v>
      </c>
      <c r="G20" s="4" t="str">
        <f t="shared" si="3"/>
        <v>-</v>
      </c>
      <c r="H20" s="4" t="str">
        <f>IFERROR(IF('Matriz Vulnerabilidades'!N26=Config!$H$7,ROUNDUP(MIN((1.08*(D20+E20)),10),1),ROUNDUP(((D20+E20)),1)),"-")</f>
        <v>-</v>
      </c>
      <c r="I20" s="4" t="str">
        <f>IF('Matriz Vulnerabilidades'!O26=Config!$Y$8,Config!$Z$8,IF('Matriz Vulnerabilidades'!O26=Config!$Y$9,Config!$Z$9,IF('Matriz Vulnerabilidades'!O26=Config!$Y$10,Config!$Z$10," - ")))</f>
        <v xml:space="preserve"> - </v>
      </c>
      <c r="J20" s="4" t="str">
        <f>IF('Matriz Vulnerabilidades'!P26=Config!$Y$8,Config!$Z$8,IF('Matriz Vulnerabilidades'!P26=Config!$Y$9,Config!$Z$9,IF('Matriz Vulnerabilidades'!P26=Config!$Y$10,Config!$Z$10," - ")))</f>
        <v xml:space="preserve"> - </v>
      </c>
      <c r="K20" s="4" t="str">
        <f>IF('Matriz Vulnerabilidades'!Q26=Config!$Y$8,Config!$Z$8,IF('Matriz Vulnerabilidades'!Q26=Config!$Y$9,Config!$Z$9,IF('Matriz Vulnerabilidades'!Q26=Config!$Y$10,Config!$Z$10," - ")))</f>
        <v xml:space="preserve"> - </v>
      </c>
      <c r="L20" s="4" t="str">
        <f>IF('Matriz Vulnerabilidades'!J26=Config!$Q$8,Config!$R$8,IF('Matriz Vulnerabilidades'!J26=Config!$Q$9,Config!$R$9,IF('Matriz Vulnerabilidades'!J26=Config!$Q$10,Config!$R$10,IF('Matriz Vulnerabilidades'!J26=$Q$11,$R$11," - "))))</f>
        <v xml:space="preserve"> - </v>
      </c>
      <c r="M20" s="4" t="str">
        <f>IF('Matriz Vulnerabilidades'!K26=Config!$S$8,Config!$T$8,IF('Matriz Vulnerabilidades'!K26=$S$9,$T$9,"-"))</f>
        <v>-</v>
      </c>
      <c r="N20" s="4" t="str">
        <f>IF('Matriz Vulnerabilidades'!L26=Config!$U$8,Config!$V$8,IF('Matriz Vulnerabilidades'!L26=Config!$U$9,Config!$V$9,IF('Matriz Vulnerabilidades'!L26=Config!$U$10,Config!$V$10," - ")))</f>
        <v xml:space="preserve"> - </v>
      </c>
      <c r="O20" s="4" t="str">
        <f>IF('Matriz Vulnerabilidades'!M26=Config!$W$8,Config!$X$8,IF('Matriz Vulnerabilidades'!M26=Config!$W$9,Config!$X$9," - "))</f>
        <v xml:space="preserve"> - </v>
      </c>
    </row>
    <row r="21" spans="2:15" x14ac:dyDescent="0.25">
      <c r="B21" s="4" t="str">
        <f>IFERROR(IF('Matriz Vulnerabilidades'!N27=Config!$H$7,ROUNDUP(MIN((1.08*(D21+E21)),10),1),ROUNDUP(((D21+E21)),1)),"-")</f>
        <v>-</v>
      </c>
      <c r="C21" s="4" t="str">
        <f t="shared" si="0"/>
        <v>-</v>
      </c>
      <c r="D21" s="4" t="str">
        <f>IFERROR(IF('Matriz Vulnerabilidades'!N27=Config!$G$7,6.42*Config!C21,7.52*(Config!C21-0.029)-3.25*(Config!C21-0.02)^15),"-")</f>
        <v>-</v>
      </c>
      <c r="E21" s="4" t="str">
        <f t="shared" si="1"/>
        <v>-</v>
      </c>
      <c r="F21" s="4">
        <f t="shared" si="4"/>
        <v>0</v>
      </c>
      <c r="G21" s="4" t="str">
        <f t="shared" si="3"/>
        <v>-</v>
      </c>
      <c r="H21" s="4" t="str">
        <f>IFERROR(IF('Matriz Vulnerabilidades'!N27=Config!$H$7,ROUNDUP(MIN((1.08*(D21+E21)),10),1),ROUNDUP(((D21+E21)),1)),"-")</f>
        <v>-</v>
      </c>
      <c r="I21" s="4" t="str">
        <f>IF('Matriz Vulnerabilidades'!O27=Config!$Y$8,Config!$Z$8,IF('Matriz Vulnerabilidades'!O27=Config!$Y$9,Config!$Z$9,IF('Matriz Vulnerabilidades'!O27=Config!$Y$10,Config!$Z$10," - ")))</f>
        <v xml:space="preserve"> - </v>
      </c>
      <c r="J21" s="4" t="str">
        <f>IF('Matriz Vulnerabilidades'!P27=Config!$Y$8,Config!$Z$8,IF('Matriz Vulnerabilidades'!P27=Config!$Y$9,Config!$Z$9,IF('Matriz Vulnerabilidades'!P27=Config!$Y$10,Config!$Z$10," - ")))</f>
        <v xml:space="preserve"> - </v>
      </c>
      <c r="K21" s="4" t="str">
        <f>IF('Matriz Vulnerabilidades'!Q27=Config!$Y$8,Config!$Z$8,IF('Matriz Vulnerabilidades'!Q27=Config!$Y$9,Config!$Z$9,IF('Matriz Vulnerabilidades'!Q27=Config!$Y$10,Config!$Z$10," - ")))</f>
        <v xml:space="preserve"> - </v>
      </c>
      <c r="L21" s="4" t="str">
        <f>IF('Matriz Vulnerabilidades'!J27=Config!$Q$8,Config!$R$8,IF('Matriz Vulnerabilidades'!J27=Config!$Q$9,Config!$R$9,IF('Matriz Vulnerabilidades'!J27=Config!$Q$10,Config!$R$10,IF('Matriz Vulnerabilidades'!J27=$Q$11,$R$11," - "))))</f>
        <v xml:space="preserve"> - </v>
      </c>
      <c r="M21" s="4" t="str">
        <f>IF('Matriz Vulnerabilidades'!K27=Config!$S$8,Config!$T$8,IF('Matriz Vulnerabilidades'!K27=$S$9,$T$9,"-"))</f>
        <v>-</v>
      </c>
      <c r="N21" s="4" t="str">
        <f>IF('Matriz Vulnerabilidades'!L27=Config!$U$8,Config!$V$8,IF('Matriz Vulnerabilidades'!L27=Config!$U$9,Config!$V$9,IF('Matriz Vulnerabilidades'!L27=Config!$U$10,Config!$V$10," - ")))</f>
        <v xml:space="preserve"> - </v>
      </c>
      <c r="O21" s="4" t="str">
        <f>IF('Matriz Vulnerabilidades'!M27=Config!$W$8,Config!$X$8,IF('Matriz Vulnerabilidades'!M27=Config!$W$9,Config!$X$9," - "))</f>
        <v xml:space="preserve"> - </v>
      </c>
    </row>
    <row r="22" spans="2:15" x14ac:dyDescent="0.25">
      <c r="B22" s="4" t="str">
        <f>IFERROR(IF('Matriz Vulnerabilidades'!N28=Config!$H$7,ROUNDUP(MIN((1.08*(D22+E22)),10),1),ROUNDUP(((D22+E22)),1)),"-")</f>
        <v>-</v>
      </c>
      <c r="C22" s="4" t="str">
        <f t="shared" si="0"/>
        <v>-</v>
      </c>
      <c r="D22" s="4" t="str">
        <f>IFERROR(IF('Matriz Vulnerabilidades'!N28=Config!$G$7,6.42*Config!C22,7.52*(Config!C22-0.029)-3.25*(Config!C22-0.02)^15),"-")</f>
        <v>-</v>
      </c>
      <c r="E22" s="4" t="str">
        <f t="shared" si="1"/>
        <v>-</v>
      </c>
      <c r="F22" s="4">
        <f t="shared" si="4"/>
        <v>0</v>
      </c>
      <c r="G22" s="4" t="str">
        <f t="shared" si="3"/>
        <v>-</v>
      </c>
      <c r="H22" s="4" t="str">
        <f>IFERROR(IF('Matriz Vulnerabilidades'!N28=Config!$H$7,ROUNDUP(MIN((1.08*(D22+E22)),10),1),ROUNDUP(((D22+E22)),1)),"-")</f>
        <v>-</v>
      </c>
      <c r="I22" s="4" t="str">
        <f>IF('Matriz Vulnerabilidades'!O28=Config!$Y$8,Config!$Z$8,IF('Matriz Vulnerabilidades'!O28=Config!$Y$9,Config!$Z$9,IF('Matriz Vulnerabilidades'!O28=Config!$Y$10,Config!$Z$10," - ")))</f>
        <v xml:space="preserve"> - </v>
      </c>
      <c r="J22" s="4" t="str">
        <f>IF('Matriz Vulnerabilidades'!P28=Config!$Y$8,Config!$Z$8,IF('Matriz Vulnerabilidades'!P28=Config!$Y$9,Config!$Z$9,IF('Matriz Vulnerabilidades'!P28=Config!$Y$10,Config!$Z$10," - ")))</f>
        <v xml:space="preserve"> - </v>
      </c>
      <c r="K22" s="4" t="str">
        <f>IF('Matriz Vulnerabilidades'!Q28=Config!$Y$8,Config!$Z$8,IF('Matriz Vulnerabilidades'!Q28=Config!$Y$9,Config!$Z$9,IF('Matriz Vulnerabilidades'!Q28=Config!$Y$10,Config!$Z$10," - ")))</f>
        <v xml:space="preserve"> - </v>
      </c>
      <c r="L22" s="4" t="str">
        <f>IF('Matriz Vulnerabilidades'!J28=Config!$Q$8,Config!$R$8,IF('Matriz Vulnerabilidades'!J28=Config!$Q$9,Config!$R$9,IF('Matriz Vulnerabilidades'!J28=Config!$Q$10,Config!$R$10,IF('Matriz Vulnerabilidades'!J28=$Q$11,$R$11," - "))))</f>
        <v xml:space="preserve"> - </v>
      </c>
      <c r="M22" s="4" t="str">
        <f>IF('Matriz Vulnerabilidades'!K28=Config!$S$8,Config!$T$8,IF('Matriz Vulnerabilidades'!K28=$S$9,$T$9,"-"))</f>
        <v>-</v>
      </c>
      <c r="N22" s="4" t="str">
        <f>IF('Matriz Vulnerabilidades'!L28=Config!$U$8,Config!$V$8,IF('Matriz Vulnerabilidades'!L28=Config!$U$9,Config!$V$9,IF('Matriz Vulnerabilidades'!L28=Config!$U$10,Config!$V$10," - ")))</f>
        <v xml:space="preserve"> - </v>
      </c>
      <c r="O22" s="4" t="str">
        <f>IF('Matriz Vulnerabilidades'!M28=Config!$W$8,Config!$X$8,IF('Matriz Vulnerabilidades'!M28=Config!$W$9,Config!$X$9," - "))</f>
        <v xml:space="preserve"> - </v>
      </c>
    </row>
    <row r="23" spans="2:15" x14ac:dyDescent="0.25">
      <c r="B23" s="4" t="str">
        <f>IFERROR(IF('Matriz Vulnerabilidades'!N29=Config!$H$7,ROUNDUP(MIN((1.08*(D23+E23)),10),1),ROUNDUP(((D23+E23)),1)),"-")</f>
        <v>-</v>
      </c>
      <c r="C23" s="4" t="str">
        <f t="shared" si="0"/>
        <v>-</v>
      </c>
      <c r="D23" s="4" t="str">
        <f>IFERROR(IF('Matriz Vulnerabilidades'!N29=Config!$G$7,6.42*Config!C23,7.52*(Config!C23-0.029)-3.25*(Config!C23-0.02)^15),"-")</f>
        <v>-</v>
      </c>
      <c r="E23" s="4" t="str">
        <f t="shared" si="1"/>
        <v>-</v>
      </c>
      <c r="F23" s="4">
        <f t="shared" si="4"/>
        <v>0</v>
      </c>
      <c r="G23" s="4" t="str">
        <f t="shared" si="3"/>
        <v>-</v>
      </c>
      <c r="H23" s="4" t="str">
        <f>IFERROR(IF('Matriz Vulnerabilidades'!N29=Config!$H$7,ROUNDUP(MIN((1.08*(D23+E23)),10),1),ROUNDUP(((D23+E23)),1)),"-")</f>
        <v>-</v>
      </c>
      <c r="I23" s="4" t="str">
        <f>IF('Matriz Vulnerabilidades'!O29=Config!$Y$8,Config!$Z$8,IF('Matriz Vulnerabilidades'!O29=Config!$Y$9,Config!$Z$9,IF('Matriz Vulnerabilidades'!O29=Config!$Y$10,Config!$Z$10," - ")))</f>
        <v xml:space="preserve"> - </v>
      </c>
      <c r="J23" s="4" t="str">
        <f>IF('Matriz Vulnerabilidades'!P29=Config!$Y$8,Config!$Z$8,IF('Matriz Vulnerabilidades'!P29=Config!$Y$9,Config!$Z$9,IF('Matriz Vulnerabilidades'!P29=Config!$Y$10,Config!$Z$10," - ")))</f>
        <v xml:space="preserve"> - </v>
      </c>
      <c r="K23" s="4" t="str">
        <f>IF('Matriz Vulnerabilidades'!Q29=Config!$Y$8,Config!$Z$8,IF('Matriz Vulnerabilidades'!Q29=Config!$Y$9,Config!$Z$9,IF('Matriz Vulnerabilidades'!Q29=Config!$Y$10,Config!$Z$10," - ")))</f>
        <v xml:space="preserve"> - </v>
      </c>
      <c r="L23" s="4" t="str">
        <f>IF('Matriz Vulnerabilidades'!J29=Config!$Q$8,Config!$R$8,IF('Matriz Vulnerabilidades'!J29=Config!$Q$9,Config!$R$9,IF('Matriz Vulnerabilidades'!J29=Config!$Q$10,Config!$R$10,IF('Matriz Vulnerabilidades'!J29=$Q$11,$R$11," - "))))</f>
        <v xml:space="preserve"> - </v>
      </c>
      <c r="M23" s="4" t="str">
        <f>IF('Matriz Vulnerabilidades'!K29=Config!$S$8,Config!$T$8,IF('Matriz Vulnerabilidades'!K29=$S$9,$T$9,"-"))</f>
        <v>-</v>
      </c>
      <c r="N23" s="4" t="str">
        <f>IF('Matriz Vulnerabilidades'!L29=Config!$U$8,Config!$V$8,IF('Matriz Vulnerabilidades'!L29=Config!$U$9,Config!$V$9,IF('Matriz Vulnerabilidades'!L29=Config!$U$10,Config!$V$10," - ")))</f>
        <v xml:space="preserve"> - </v>
      </c>
      <c r="O23" s="4" t="str">
        <f>IF('Matriz Vulnerabilidades'!M29=Config!$W$8,Config!$X$8,IF('Matriz Vulnerabilidades'!M29=Config!$W$9,Config!$X$9," - "))</f>
        <v xml:space="preserve"> - </v>
      </c>
    </row>
    <row r="24" spans="2:15" x14ac:dyDescent="0.25">
      <c r="B24" s="4" t="str">
        <f>IFERROR(IF('Matriz Vulnerabilidades'!N30=Config!$H$7,ROUNDUP(MIN((1.08*(D24+E24)),10),1),ROUNDUP(((D24+E24)),1)),"-")</f>
        <v>-</v>
      </c>
      <c r="C24" s="4" t="str">
        <f t="shared" si="0"/>
        <v>-</v>
      </c>
      <c r="D24" s="4" t="str">
        <f>IFERROR(IF('Matriz Vulnerabilidades'!N30=Config!$G$7,6.42*Config!C24,7.52*(Config!C24-0.029)-3.25*(Config!C24-0.02)^15),"-")</f>
        <v>-</v>
      </c>
      <c r="E24" s="4" t="str">
        <f t="shared" si="1"/>
        <v>-</v>
      </c>
      <c r="F24" s="4">
        <f t="shared" si="4"/>
        <v>0</v>
      </c>
      <c r="G24" s="4" t="str">
        <f t="shared" si="3"/>
        <v>-</v>
      </c>
      <c r="H24" s="4" t="str">
        <f>IFERROR(IF('Matriz Vulnerabilidades'!N30=Config!$H$7,ROUNDUP(MIN((1.08*(D24+E24)),10),1),ROUNDUP(((D24+E24)),1)),"-")</f>
        <v>-</v>
      </c>
      <c r="I24" s="4" t="str">
        <f>IF('Matriz Vulnerabilidades'!O30=Config!$Y$8,Config!$Z$8,IF('Matriz Vulnerabilidades'!O30=Config!$Y$9,Config!$Z$9,IF('Matriz Vulnerabilidades'!O30=Config!$Y$10,Config!$Z$10," - ")))</f>
        <v xml:space="preserve"> - </v>
      </c>
      <c r="J24" s="4" t="str">
        <f>IF('Matriz Vulnerabilidades'!P30=Config!$Y$8,Config!$Z$8,IF('Matriz Vulnerabilidades'!P30=Config!$Y$9,Config!$Z$9,IF('Matriz Vulnerabilidades'!P30=Config!$Y$10,Config!$Z$10," - ")))</f>
        <v xml:space="preserve"> - </v>
      </c>
      <c r="K24" s="4" t="str">
        <f>IF('Matriz Vulnerabilidades'!Q30=Config!$Y$8,Config!$Z$8,IF('Matriz Vulnerabilidades'!Q30=Config!$Y$9,Config!$Z$9,IF('Matriz Vulnerabilidades'!Q30=Config!$Y$10,Config!$Z$10," - ")))</f>
        <v xml:space="preserve"> - </v>
      </c>
      <c r="L24" s="4" t="str">
        <f>IF('Matriz Vulnerabilidades'!J30=Config!$Q$8,Config!$R$8,IF('Matriz Vulnerabilidades'!J30=Config!$Q$9,Config!$R$9,IF('Matriz Vulnerabilidades'!J30=Config!$Q$10,Config!$R$10,IF('Matriz Vulnerabilidades'!J30=$Q$11,$R$11," - "))))</f>
        <v xml:space="preserve"> - </v>
      </c>
      <c r="M24" s="4" t="str">
        <f>IF('Matriz Vulnerabilidades'!K30=Config!$S$8,Config!$T$8,IF('Matriz Vulnerabilidades'!K30=$S$9,$T$9,"-"))</f>
        <v>-</v>
      </c>
      <c r="N24" s="4" t="str">
        <f>IF('Matriz Vulnerabilidades'!L30=Config!$U$8,Config!$V$8,IF('Matriz Vulnerabilidades'!L30=Config!$U$9,Config!$V$9,IF('Matriz Vulnerabilidades'!L30=Config!$U$10,Config!$V$10," - ")))</f>
        <v xml:space="preserve"> - </v>
      </c>
      <c r="O24" s="4" t="str">
        <f>IF('Matriz Vulnerabilidades'!M30=Config!$W$8,Config!$X$8,IF('Matriz Vulnerabilidades'!M30=Config!$W$9,Config!$X$9," - "))</f>
        <v xml:space="preserve"> - </v>
      </c>
    </row>
    <row r="25" spans="2:15" x14ac:dyDescent="0.25">
      <c r="B25" s="4" t="str">
        <f>IFERROR(IF('Matriz Vulnerabilidades'!N31=Config!$H$7,ROUNDUP(MIN((1.08*(D25+E25)),10),1),ROUNDUP(((D25+E25)),1)),"-")</f>
        <v>-</v>
      </c>
      <c r="C25" s="4" t="str">
        <f t="shared" si="0"/>
        <v>-</v>
      </c>
      <c r="D25" s="4" t="str">
        <f>IFERROR(IF('Matriz Vulnerabilidades'!N31=Config!$G$7,6.42*Config!C25,7.52*(Config!C25-0.029)-3.25*(Config!C25-0.02)^15),"-")</f>
        <v>-</v>
      </c>
      <c r="E25" s="4" t="str">
        <f t="shared" si="1"/>
        <v>-</v>
      </c>
      <c r="F25" s="4">
        <f t="shared" si="4"/>
        <v>0</v>
      </c>
      <c r="G25" s="4" t="str">
        <f t="shared" si="3"/>
        <v>-</v>
      </c>
      <c r="H25" s="4" t="str">
        <f>IFERROR(IF('Matriz Vulnerabilidades'!N31=Config!$H$7,ROUNDUP(MIN((1.08*(D25+E25)),10),1),ROUNDUP(((D25+E25)),1)),"-")</f>
        <v>-</v>
      </c>
      <c r="I25" s="4" t="str">
        <f>IF('Matriz Vulnerabilidades'!O31=Config!$Y$8,Config!$Z$8,IF('Matriz Vulnerabilidades'!O31=Config!$Y$9,Config!$Z$9,IF('Matriz Vulnerabilidades'!O31=Config!$Y$10,Config!$Z$10," - ")))</f>
        <v xml:space="preserve"> - </v>
      </c>
      <c r="J25" s="4" t="str">
        <f>IF('Matriz Vulnerabilidades'!P31=Config!$Y$8,Config!$Z$8,IF('Matriz Vulnerabilidades'!P31=Config!$Y$9,Config!$Z$9,IF('Matriz Vulnerabilidades'!P31=Config!$Y$10,Config!$Z$10," - ")))</f>
        <v xml:space="preserve"> - </v>
      </c>
      <c r="K25" s="4" t="str">
        <f>IF('Matriz Vulnerabilidades'!Q31=Config!$Y$8,Config!$Z$8,IF('Matriz Vulnerabilidades'!Q31=Config!$Y$9,Config!$Z$9,IF('Matriz Vulnerabilidades'!Q31=Config!$Y$10,Config!$Z$10," - ")))</f>
        <v xml:space="preserve"> - </v>
      </c>
      <c r="L25" s="4" t="str">
        <f>IF('Matriz Vulnerabilidades'!J31=Config!$Q$8,Config!$R$8,IF('Matriz Vulnerabilidades'!J31=Config!$Q$9,Config!$R$9,IF('Matriz Vulnerabilidades'!J31=Config!$Q$10,Config!$R$10,IF('Matriz Vulnerabilidades'!J31=$Q$11,$R$11," - "))))</f>
        <v xml:space="preserve"> - </v>
      </c>
      <c r="M25" s="4" t="str">
        <f>IF('Matriz Vulnerabilidades'!K31=Config!$S$8,Config!$T$8,IF('Matriz Vulnerabilidades'!K31=$S$9,$T$9,"-"))</f>
        <v>-</v>
      </c>
      <c r="N25" s="4" t="str">
        <f>IF('Matriz Vulnerabilidades'!L31=Config!$U$8,Config!$V$8,IF('Matriz Vulnerabilidades'!L31=Config!$U$9,Config!$V$9,IF('Matriz Vulnerabilidades'!L31=Config!$U$10,Config!$V$10," - ")))</f>
        <v xml:space="preserve"> - </v>
      </c>
      <c r="O25" s="4" t="str">
        <f>IF('Matriz Vulnerabilidades'!M31=Config!$W$8,Config!$X$8,IF('Matriz Vulnerabilidades'!M31=Config!$W$9,Config!$X$9," - "))</f>
        <v xml:space="preserve"> - </v>
      </c>
    </row>
    <row r="26" spans="2:15" x14ac:dyDescent="0.25">
      <c r="B26" s="4" t="str">
        <f>IFERROR(IF('Matriz Vulnerabilidades'!N32=Config!$H$7,ROUNDUP(MIN((1.08*(D26+E26)),10),1),ROUNDUP(((D26+E26)),1)),"-")</f>
        <v>-</v>
      </c>
      <c r="C26" s="4" t="str">
        <f t="shared" si="0"/>
        <v>-</v>
      </c>
      <c r="D26" s="4" t="str">
        <f>IFERROR(IF('Matriz Vulnerabilidades'!N32=Config!$G$7,6.42*Config!C26,7.52*(Config!C26-0.029)-3.25*(Config!C26-0.02)^15),"-")</f>
        <v>-</v>
      </c>
      <c r="E26" s="4" t="str">
        <f t="shared" si="1"/>
        <v>-</v>
      </c>
      <c r="F26" s="4">
        <f t="shared" si="4"/>
        <v>0</v>
      </c>
      <c r="G26" s="4" t="str">
        <f t="shared" si="3"/>
        <v>-</v>
      </c>
      <c r="H26" s="4" t="str">
        <f>IFERROR(IF('Matriz Vulnerabilidades'!N32=Config!$H$7,ROUNDUP(MIN((1.08*(D26+E26)),10),1),ROUNDUP(((D26+E26)),1)),"-")</f>
        <v>-</v>
      </c>
      <c r="I26" s="4" t="str">
        <f>IF('Matriz Vulnerabilidades'!O32=Config!$Y$8,Config!$Z$8,IF('Matriz Vulnerabilidades'!O32=Config!$Y$9,Config!$Z$9,IF('Matriz Vulnerabilidades'!O32=Config!$Y$10,Config!$Z$10," - ")))</f>
        <v xml:space="preserve"> - </v>
      </c>
      <c r="J26" s="4" t="str">
        <f>IF('Matriz Vulnerabilidades'!P32=Config!$Y$8,Config!$Z$8,IF('Matriz Vulnerabilidades'!P32=Config!$Y$9,Config!$Z$9,IF('Matriz Vulnerabilidades'!P32=Config!$Y$10,Config!$Z$10," - ")))</f>
        <v xml:space="preserve"> - </v>
      </c>
      <c r="K26" s="4" t="str">
        <f>IF('Matriz Vulnerabilidades'!Q32=Config!$Y$8,Config!$Z$8,IF('Matriz Vulnerabilidades'!Q32=Config!$Y$9,Config!$Z$9,IF('Matriz Vulnerabilidades'!Q32=Config!$Y$10,Config!$Z$10," - ")))</f>
        <v xml:space="preserve"> - </v>
      </c>
      <c r="L26" s="4" t="str">
        <f>IF('Matriz Vulnerabilidades'!J32=Config!$Q$8,Config!$R$8,IF('Matriz Vulnerabilidades'!J32=Config!$Q$9,Config!$R$9,IF('Matriz Vulnerabilidades'!J32=Config!$Q$10,Config!$R$10,IF('Matriz Vulnerabilidades'!J32=$Q$11,$R$11," - "))))</f>
        <v xml:space="preserve"> - </v>
      </c>
      <c r="M26" s="4" t="str">
        <f>IF('Matriz Vulnerabilidades'!K32=Config!$S$8,Config!$T$8,IF('Matriz Vulnerabilidades'!K32=$S$9,$T$9,"-"))</f>
        <v>-</v>
      </c>
      <c r="N26" s="4" t="str">
        <f>IF('Matriz Vulnerabilidades'!L32=Config!$U$8,Config!$V$8,IF('Matriz Vulnerabilidades'!L32=Config!$U$9,Config!$V$9,IF('Matriz Vulnerabilidades'!L32=Config!$U$10,Config!$V$10," - ")))</f>
        <v xml:space="preserve"> - </v>
      </c>
      <c r="O26" s="4" t="str">
        <f>IF('Matriz Vulnerabilidades'!M32=Config!$W$8,Config!$X$8,IF('Matriz Vulnerabilidades'!M32=Config!$W$9,Config!$X$9," - "))</f>
        <v xml:space="preserve"> - </v>
      </c>
    </row>
    <row r="27" spans="2:15" x14ac:dyDescent="0.25">
      <c r="B27" s="4" t="str">
        <f>IFERROR(IF('Matriz Vulnerabilidades'!N33=Config!$H$7,ROUNDUP(MIN((1.08*(D27+E27)),10),1),ROUNDUP(((D27+E27)),1)),"-")</f>
        <v>-</v>
      </c>
      <c r="C27" s="4" t="str">
        <f t="shared" si="0"/>
        <v>-</v>
      </c>
      <c r="D27" s="4" t="str">
        <f>IFERROR(IF('Matriz Vulnerabilidades'!N33=Config!$G$7,6.42*Config!C27,7.52*(Config!C27-0.029)-3.25*(Config!C27-0.02)^15),"-")</f>
        <v>-</v>
      </c>
      <c r="E27" s="4" t="str">
        <f t="shared" si="1"/>
        <v>-</v>
      </c>
      <c r="F27" s="4">
        <f t="shared" si="4"/>
        <v>0</v>
      </c>
      <c r="G27" s="4" t="str">
        <f t="shared" si="3"/>
        <v>-</v>
      </c>
      <c r="H27" s="4" t="str">
        <f>IFERROR(IF('Matriz Vulnerabilidades'!N33=Config!$H$7,ROUNDUP(MIN((1.08*(D27+E27)),10),1),ROUNDUP(((D27+E27)),1)),"-")</f>
        <v>-</v>
      </c>
      <c r="I27" s="4" t="str">
        <f>IF('Matriz Vulnerabilidades'!O33=Config!$Y$8,Config!$Z$8,IF('Matriz Vulnerabilidades'!O33=Config!$Y$9,Config!$Z$9,IF('Matriz Vulnerabilidades'!O33=Config!$Y$10,Config!$Z$10," - ")))</f>
        <v xml:space="preserve"> - </v>
      </c>
      <c r="J27" s="4" t="str">
        <f>IF('Matriz Vulnerabilidades'!P33=Config!$Y$8,Config!$Z$8,IF('Matriz Vulnerabilidades'!P33=Config!$Y$9,Config!$Z$9,IF('Matriz Vulnerabilidades'!P33=Config!$Y$10,Config!$Z$10," - ")))</f>
        <v xml:space="preserve"> - </v>
      </c>
      <c r="K27" s="4" t="str">
        <f>IF('Matriz Vulnerabilidades'!Q33=Config!$Y$8,Config!$Z$8,IF('Matriz Vulnerabilidades'!Q33=Config!$Y$9,Config!$Z$9,IF('Matriz Vulnerabilidades'!Q33=Config!$Y$10,Config!$Z$10," - ")))</f>
        <v xml:space="preserve"> - </v>
      </c>
      <c r="L27" s="4" t="str">
        <f>IF('Matriz Vulnerabilidades'!J33=Config!$Q$8,Config!$R$8,IF('Matriz Vulnerabilidades'!J33=Config!$Q$9,Config!$R$9,IF('Matriz Vulnerabilidades'!J33=Config!$Q$10,Config!$R$10,IF('Matriz Vulnerabilidades'!J33=$Q$11,$R$11," - "))))</f>
        <v xml:space="preserve"> - </v>
      </c>
      <c r="M27" s="4" t="str">
        <f>IF('Matriz Vulnerabilidades'!K33=Config!$S$8,Config!$T$8,IF('Matriz Vulnerabilidades'!K33=$S$9,$T$9,"-"))</f>
        <v>-</v>
      </c>
      <c r="N27" s="4" t="str">
        <f>IF('Matriz Vulnerabilidades'!L33=Config!$U$8,Config!$V$8,IF('Matriz Vulnerabilidades'!L33=Config!$U$9,Config!$V$9,IF('Matriz Vulnerabilidades'!L33=Config!$U$10,Config!$V$10," - ")))</f>
        <v xml:space="preserve"> - </v>
      </c>
      <c r="O27" s="4" t="str">
        <f>IF('Matriz Vulnerabilidades'!M33=Config!$W$8,Config!$X$8,IF('Matriz Vulnerabilidades'!M33=Config!$W$9,Config!$X$9," - "))</f>
        <v xml:space="preserve"> - </v>
      </c>
    </row>
    <row r="28" spans="2:15" x14ac:dyDescent="0.25">
      <c r="B28" s="4" t="str">
        <f>IFERROR(IF('Matriz Vulnerabilidades'!N34=Config!$H$7,ROUNDUP(MIN((1.08*(D28+E28)),10),1),ROUNDUP(((D28+E28)),1)),"-")</f>
        <v>-</v>
      </c>
      <c r="C28" s="4" t="str">
        <f t="shared" si="0"/>
        <v>-</v>
      </c>
      <c r="D28" s="4" t="str">
        <f>IFERROR(IF('Matriz Vulnerabilidades'!N34=Config!$G$7,6.42*Config!C28,7.52*(Config!C28-0.029)-3.25*(Config!C28-0.02)^15),"-")</f>
        <v>-</v>
      </c>
      <c r="E28" s="4" t="str">
        <f t="shared" si="1"/>
        <v>-</v>
      </c>
      <c r="F28" s="4">
        <f t="shared" si="4"/>
        <v>0</v>
      </c>
      <c r="G28" s="4" t="str">
        <f t="shared" si="3"/>
        <v>-</v>
      </c>
      <c r="H28" s="4" t="str">
        <f>IFERROR(IF('Matriz Vulnerabilidades'!N34=Config!$H$7,ROUNDUP(MIN((1.08*(D28+E28)),10),1),ROUNDUP(((D28+E28)),1)),"-")</f>
        <v>-</v>
      </c>
      <c r="I28" s="4" t="str">
        <f>IF('Matriz Vulnerabilidades'!O34=Config!$Y$8,Config!$Z$8,IF('Matriz Vulnerabilidades'!O34=Config!$Y$9,Config!$Z$9,IF('Matriz Vulnerabilidades'!O34=Config!$Y$10,Config!$Z$10," - ")))</f>
        <v xml:space="preserve"> - </v>
      </c>
      <c r="J28" s="4" t="str">
        <f>IF('Matriz Vulnerabilidades'!P34=Config!$Y$8,Config!$Z$8,IF('Matriz Vulnerabilidades'!P34=Config!$Y$9,Config!$Z$9,IF('Matriz Vulnerabilidades'!P34=Config!$Y$10,Config!$Z$10," - ")))</f>
        <v xml:space="preserve"> - </v>
      </c>
      <c r="K28" s="4" t="str">
        <f>IF('Matriz Vulnerabilidades'!Q34=Config!$Y$8,Config!$Z$8,IF('Matriz Vulnerabilidades'!Q34=Config!$Y$9,Config!$Z$9,IF('Matriz Vulnerabilidades'!Q34=Config!$Y$10,Config!$Z$10," - ")))</f>
        <v xml:space="preserve"> - </v>
      </c>
      <c r="L28" s="4" t="str">
        <f>IF('Matriz Vulnerabilidades'!J34=Config!$Q$8,Config!$R$8,IF('Matriz Vulnerabilidades'!J34=Config!$Q$9,Config!$R$9,IF('Matriz Vulnerabilidades'!J34=Config!$Q$10,Config!$R$10,IF('Matriz Vulnerabilidades'!J34=$Q$11,$R$11," - "))))</f>
        <v xml:space="preserve"> - </v>
      </c>
      <c r="M28" s="4" t="str">
        <f>IF('Matriz Vulnerabilidades'!K34=Config!$S$8,Config!$T$8,IF('Matriz Vulnerabilidades'!K34=$S$9,$T$9,"-"))</f>
        <v>-</v>
      </c>
      <c r="N28" s="4" t="str">
        <f>IF('Matriz Vulnerabilidades'!L34=Config!$U$8,Config!$V$8,IF('Matriz Vulnerabilidades'!L34=Config!$U$9,Config!$V$9,IF('Matriz Vulnerabilidades'!L34=Config!$U$10,Config!$V$10," - ")))</f>
        <v xml:space="preserve"> - </v>
      </c>
      <c r="O28" s="4" t="str">
        <f>IF('Matriz Vulnerabilidades'!M34=Config!$W$8,Config!$X$8,IF('Matriz Vulnerabilidades'!M34=Config!$W$9,Config!$X$9," - "))</f>
        <v xml:space="preserve"> - </v>
      </c>
    </row>
    <row r="29" spans="2:15" x14ac:dyDescent="0.25">
      <c r="B29" s="4" t="str">
        <f>IFERROR(IF('Matriz Vulnerabilidades'!N35=Config!$H$7,ROUNDUP(MIN((1.08*(D29+E29)),10),1),ROUNDUP(((D29+E29)),1)),"-")</f>
        <v>-</v>
      </c>
      <c r="C29" s="4" t="str">
        <f t="shared" si="0"/>
        <v>-</v>
      </c>
      <c r="D29" s="4" t="str">
        <f>IFERROR(IF('Matriz Vulnerabilidades'!N35=Config!$G$7,6.42*Config!C29,7.52*(Config!C29-0.029)-3.25*(Config!C29-0.02)^15),"-")</f>
        <v>-</v>
      </c>
      <c r="E29" s="4" t="str">
        <f t="shared" si="1"/>
        <v>-</v>
      </c>
      <c r="F29" s="4">
        <f t="shared" si="4"/>
        <v>0</v>
      </c>
      <c r="G29" s="4" t="str">
        <f t="shared" si="3"/>
        <v>-</v>
      </c>
      <c r="H29" s="4" t="str">
        <f>IFERROR(IF('Matriz Vulnerabilidades'!N35=Config!$H$7,ROUNDUP(MIN((1.08*(D29+E29)),10),1),ROUNDUP(((D29+E29)),1)),"-")</f>
        <v>-</v>
      </c>
      <c r="I29" s="4" t="str">
        <f>IF('Matriz Vulnerabilidades'!O35=Config!$Y$8,Config!$Z$8,IF('Matriz Vulnerabilidades'!O35=Config!$Y$9,Config!$Z$9,IF('Matriz Vulnerabilidades'!O35=Config!$Y$10,Config!$Z$10," - ")))</f>
        <v xml:space="preserve"> - </v>
      </c>
      <c r="J29" s="4" t="str">
        <f>IF('Matriz Vulnerabilidades'!P35=Config!$Y$8,Config!$Z$8,IF('Matriz Vulnerabilidades'!P35=Config!$Y$9,Config!$Z$9,IF('Matriz Vulnerabilidades'!P35=Config!$Y$10,Config!$Z$10," - ")))</f>
        <v xml:space="preserve"> - </v>
      </c>
      <c r="K29" s="4" t="str">
        <f>IF('Matriz Vulnerabilidades'!Q35=Config!$Y$8,Config!$Z$8,IF('Matriz Vulnerabilidades'!Q35=Config!$Y$9,Config!$Z$9,IF('Matriz Vulnerabilidades'!Q35=Config!$Y$10,Config!$Z$10," - ")))</f>
        <v xml:space="preserve"> - </v>
      </c>
      <c r="L29" s="4" t="str">
        <f>IF('Matriz Vulnerabilidades'!J35=Config!$Q$8,Config!$R$8,IF('Matriz Vulnerabilidades'!J35=Config!$Q$9,Config!$R$9,IF('Matriz Vulnerabilidades'!J35=Config!$Q$10,Config!$R$10,IF('Matriz Vulnerabilidades'!J35=$Q$11,$R$11," - "))))</f>
        <v xml:space="preserve"> - </v>
      </c>
      <c r="M29" s="4" t="str">
        <f>IF('Matriz Vulnerabilidades'!K35=Config!$S$8,Config!$T$8,IF('Matriz Vulnerabilidades'!K35=$S$9,$T$9,"-"))</f>
        <v>-</v>
      </c>
      <c r="N29" s="4" t="str">
        <f>IF('Matriz Vulnerabilidades'!L35=Config!$U$8,Config!$V$8,IF('Matriz Vulnerabilidades'!L35=Config!$U$9,Config!$V$9,IF('Matriz Vulnerabilidades'!L35=Config!$U$10,Config!$V$10," - ")))</f>
        <v xml:space="preserve"> - </v>
      </c>
      <c r="O29" s="4" t="str">
        <f>IF('Matriz Vulnerabilidades'!M35=Config!$W$8,Config!$X$8,IF('Matriz Vulnerabilidades'!M35=Config!$W$9,Config!$X$9," - "))</f>
        <v xml:space="preserve"> - </v>
      </c>
    </row>
    <row r="30" spans="2:15" x14ac:dyDescent="0.25">
      <c r="B30" s="4" t="str">
        <f>IFERROR(IF('Matriz Vulnerabilidades'!N36=Config!$H$7,ROUNDUP(MIN((1.08*(D30+E30)),10),1),ROUNDUP(((D30+E30)),1)),"-")</f>
        <v>-</v>
      </c>
      <c r="C30" s="4" t="str">
        <f t="shared" si="0"/>
        <v>-</v>
      </c>
      <c r="D30" s="4" t="str">
        <f>IFERROR(IF('Matriz Vulnerabilidades'!N36=Config!$G$7,6.42*Config!C30,7.52*(Config!C30-0.029)-3.25*(Config!C30-0.02)^15),"-")</f>
        <v>-</v>
      </c>
      <c r="E30" s="4" t="str">
        <f t="shared" si="1"/>
        <v>-</v>
      </c>
      <c r="F30" s="4">
        <f t="shared" si="4"/>
        <v>0</v>
      </c>
      <c r="G30" s="4" t="str">
        <f t="shared" si="3"/>
        <v>-</v>
      </c>
      <c r="H30" s="4" t="str">
        <f>IFERROR(IF('Matriz Vulnerabilidades'!N36=Config!$H$7,ROUNDUP(MIN((1.08*(D30+E30)),10),1),ROUNDUP(((D30+E30)),1)),"-")</f>
        <v>-</v>
      </c>
      <c r="I30" s="4" t="str">
        <f>IF('Matriz Vulnerabilidades'!O36=Config!$Y$8,Config!$Z$8,IF('Matriz Vulnerabilidades'!O36=Config!$Y$9,Config!$Z$9,IF('Matriz Vulnerabilidades'!O36=Config!$Y$10,Config!$Z$10," - ")))</f>
        <v xml:space="preserve"> - </v>
      </c>
      <c r="J30" s="4" t="str">
        <f>IF('Matriz Vulnerabilidades'!P36=Config!$Y$8,Config!$Z$8,IF('Matriz Vulnerabilidades'!P36=Config!$Y$9,Config!$Z$9,IF('Matriz Vulnerabilidades'!P36=Config!$Y$10,Config!$Z$10," - ")))</f>
        <v xml:space="preserve"> - </v>
      </c>
      <c r="K30" s="4" t="str">
        <f>IF('Matriz Vulnerabilidades'!Q36=Config!$Y$8,Config!$Z$8,IF('Matriz Vulnerabilidades'!Q36=Config!$Y$9,Config!$Z$9,IF('Matriz Vulnerabilidades'!Q36=Config!$Y$10,Config!$Z$10," - ")))</f>
        <v xml:space="preserve"> - </v>
      </c>
      <c r="L30" s="4" t="str">
        <f>IF('Matriz Vulnerabilidades'!J36=Config!$Q$8,Config!$R$8,IF('Matriz Vulnerabilidades'!J36=Config!$Q$9,Config!$R$9,IF('Matriz Vulnerabilidades'!J36=Config!$Q$10,Config!$R$10,IF('Matriz Vulnerabilidades'!J36=$Q$11,$R$11," - "))))</f>
        <v xml:space="preserve"> - </v>
      </c>
      <c r="M30" s="4" t="str">
        <f>IF('Matriz Vulnerabilidades'!K36=Config!$S$8,Config!$T$8,IF('Matriz Vulnerabilidades'!K36=$S$9,$T$9,"-"))</f>
        <v>-</v>
      </c>
      <c r="N30" s="4" t="str">
        <f>IF('Matriz Vulnerabilidades'!L36=Config!$U$8,Config!$V$8,IF('Matriz Vulnerabilidades'!L36=Config!$U$9,Config!$V$9,IF('Matriz Vulnerabilidades'!L36=Config!$U$10,Config!$V$10," - ")))</f>
        <v xml:space="preserve"> - </v>
      </c>
      <c r="O30" s="4" t="str">
        <f>IF('Matriz Vulnerabilidades'!M36=Config!$W$8,Config!$X$8,IF('Matriz Vulnerabilidades'!M36=Config!$W$9,Config!$X$9," - "))</f>
        <v xml:space="preserve"> - </v>
      </c>
    </row>
    <row r="31" spans="2:15" x14ac:dyDescent="0.25">
      <c r="B31" s="4" t="str">
        <f>IFERROR(IF('Matriz Vulnerabilidades'!N37=Config!$H$7,ROUNDUP(MIN((1.08*(D31+E31)),10),1),ROUNDUP(((D31+E31)),1)),"-")</f>
        <v>-</v>
      </c>
      <c r="C31" s="4" t="str">
        <f t="shared" si="0"/>
        <v>-</v>
      </c>
      <c r="D31" s="4" t="str">
        <f>IFERROR(IF('Matriz Vulnerabilidades'!N37=Config!$G$7,6.42*Config!C31,7.52*(Config!C31-0.029)-3.25*(Config!C31-0.02)^15),"-")</f>
        <v>-</v>
      </c>
      <c r="E31" s="4" t="str">
        <f t="shared" si="1"/>
        <v>-</v>
      </c>
      <c r="F31" s="4">
        <f t="shared" si="4"/>
        <v>0</v>
      </c>
      <c r="G31" s="4" t="str">
        <f t="shared" si="3"/>
        <v>-</v>
      </c>
      <c r="H31" s="4" t="str">
        <f>IFERROR(IF('Matriz Vulnerabilidades'!N37=Config!$H$7,ROUNDUP(MIN((1.08*(D31+E31)),10),1),ROUNDUP(((D31+E31)),1)),"-")</f>
        <v>-</v>
      </c>
      <c r="I31" s="4" t="str">
        <f>IF('Matriz Vulnerabilidades'!O37=Config!$Y$8,Config!$Z$8,IF('Matriz Vulnerabilidades'!O37=Config!$Y$9,Config!$Z$9,IF('Matriz Vulnerabilidades'!O37=Config!$Y$10,Config!$Z$10," - ")))</f>
        <v xml:space="preserve"> - </v>
      </c>
      <c r="J31" s="4" t="str">
        <f>IF('Matriz Vulnerabilidades'!P37=Config!$Y$8,Config!$Z$8,IF('Matriz Vulnerabilidades'!P37=Config!$Y$9,Config!$Z$9,IF('Matriz Vulnerabilidades'!P37=Config!$Y$10,Config!$Z$10," - ")))</f>
        <v xml:space="preserve"> - </v>
      </c>
      <c r="K31" s="4" t="str">
        <f>IF('Matriz Vulnerabilidades'!Q37=Config!$Y$8,Config!$Z$8,IF('Matriz Vulnerabilidades'!Q37=Config!$Y$9,Config!$Z$9,IF('Matriz Vulnerabilidades'!Q37=Config!$Y$10,Config!$Z$10," - ")))</f>
        <v xml:space="preserve"> - </v>
      </c>
      <c r="L31" s="4" t="str">
        <f>IF('Matriz Vulnerabilidades'!J37=Config!$Q$8,Config!$R$8,IF('Matriz Vulnerabilidades'!J37=Config!$Q$9,Config!$R$9,IF('Matriz Vulnerabilidades'!J37=Config!$Q$10,Config!$R$10,IF('Matriz Vulnerabilidades'!J37=$Q$11,$R$11," - "))))</f>
        <v xml:space="preserve"> - </v>
      </c>
      <c r="M31" s="4" t="str">
        <f>IF('Matriz Vulnerabilidades'!K37=Config!$S$8,Config!$T$8,IF('Matriz Vulnerabilidades'!K37=$S$9,$T$9,"-"))</f>
        <v>-</v>
      </c>
      <c r="N31" s="4" t="str">
        <f>IF('Matriz Vulnerabilidades'!L37=Config!$U$8,Config!$V$8,IF('Matriz Vulnerabilidades'!L37=Config!$U$9,Config!$V$9,IF('Matriz Vulnerabilidades'!L37=Config!$U$10,Config!$V$10," - ")))</f>
        <v xml:space="preserve"> - </v>
      </c>
      <c r="O31" s="4" t="str">
        <f>IF('Matriz Vulnerabilidades'!M37=Config!$W$8,Config!$X$8,IF('Matriz Vulnerabilidades'!M37=Config!$W$9,Config!$X$9," - "))</f>
        <v xml:space="preserve"> - </v>
      </c>
    </row>
    <row r="32" spans="2:15" x14ac:dyDescent="0.25">
      <c r="B32" s="4" t="str">
        <f>IFERROR(IF('Matriz Vulnerabilidades'!N38=Config!$H$7,ROUNDUP(MIN((1.08*(D32+E32)),10),1),ROUNDUP(((D32+E32)),1)),"-")</f>
        <v>-</v>
      </c>
      <c r="C32" s="4" t="str">
        <f t="shared" si="0"/>
        <v>-</v>
      </c>
      <c r="D32" s="4" t="str">
        <f>IFERROR(IF('Matriz Vulnerabilidades'!N38=Config!$G$7,6.42*Config!C32,7.52*(Config!C32-0.029)-3.25*(Config!C32-0.02)^15),"-")</f>
        <v>-</v>
      </c>
      <c r="E32" s="4" t="str">
        <f t="shared" si="1"/>
        <v>-</v>
      </c>
      <c r="F32" s="4">
        <f t="shared" si="4"/>
        <v>0</v>
      </c>
      <c r="G32" s="4" t="str">
        <f t="shared" si="3"/>
        <v>-</v>
      </c>
      <c r="H32" s="4" t="str">
        <f>IFERROR(IF('Matriz Vulnerabilidades'!N38=Config!$H$7,ROUNDUP(MIN((1.08*(D32+E32)),10),1),ROUNDUP(((D32+E32)),1)),"-")</f>
        <v>-</v>
      </c>
      <c r="I32" s="4" t="str">
        <f>IF('Matriz Vulnerabilidades'!O38=Config!$Y$8,Config!$Z$8,IF('Matriz Vulnerabilidades'!O38=Config!$Y$9,Config!$Z$9,IF('Matriz Vulnerabilidades'!O38=Config!$Y$10,Config!$Z$10," - ")))</f>
        <v xml:space="preserve"> - </v>
      </c>
      <c r="J32" s="4" t="str">
        <f>IF('Matriz Vulnerabilidades'!P38=Config!$Y$8,Config!$Z$8,IF('Matriz Vulnerabilidades'!P38=Config!$Y$9,Config!$Z$9,IF('Matriz Vulnerabilidades'!P38=Config!$Y$10,Config!$Z$10," - ")))</f>
        <v xml:space="preserve"> - </v>
      </c>
      <c r="K32" s="4" t="str">
        <f>IF('Matriz Vulnerabilidades'!Q38=Config!$Y$8,Config!$Z$8,IF('Matriz Vulnerabilidades'!Q38=Config!$Y$9,Config!$Z$9,IF('Matriz Vulnerabilidades'!Q38=Config!$Y$10,Config!$Z$10," - ")))</f>
        <v xml:space="preserve"> - </v>
      </c>
      <c r="L32" s="4" t="str">
        <f>IF('Matriz Vulnerabilidades'!J38=Config!$Q$8,Config!$R$8,IF('Matriz Vulnerabilidades'!J38=Config!$Q$9,Config!$R$9,IF('Matriz Vulnerabilidades'!J38=Config!$Q$10,Config!$R$10,IF('Matriz Vulnerabilidades'!J38=$Q$11,$R$11," - "))))</f>
        <v xml:space="preserve"> - </v>
      </c>
      <c r="M32" s="4" t="str">
        <f>IF('Matriz Vulnerabilidades'!K38=Config!$S$8,Config!$T$8,IF('Matriz Vulnerabilidades'!K38=$S$9,$T$9,"-"))</f>
        <v>-</v>
      </c>
      <c r="N32" s="4" t="str">
        <f>IF('Matriz Vulnerabilidades'!L38=Config!$U$8,Config!$V$8,IF('Matriz Vulnerabilidades'!L38=Config!$U$9,Config!$V$9,IF('Matriz Vulnerabilidades'!L38=Config!$U$10,Config!$V$10," - ")))</f>
        <v xml:space="preserve"> - </v>
      </c>
      <c r="O32" s="4" t="str">
        <f>IF('Matriz Vulnerabilidades'!M38=Config!$W$8,Config!$X$8,IF('Matriz Vulnerabilidades'!M38=Config!$W$9,Config!$X$9," - "))</f>
        <v xml:space="preserve"> - </v>
      </c>
    </row>
    <row r="33" spans="2:15" x14ac:dyDescent="0.25">
      <c r="B33" s="4" t="str">
        <f>IFERROR(IF('Matriz Vulnerabilidades'!N39=Config!$H$7,ROUNDUP(MIN((1.08*(D33+E33)),10),1),ROUNDUP(((D33+E33)),1)),"-")</f>
        <v>-</v>
      </c>
      <c r="C33" s="4" t="str">
        <f t="shared" si="0"/>
        <v>-</v>
      </c>
      <c r="D33" s="4" t="str">
        <f>IFERROR(IF('Matriz Vulnerabilidades'!N39=Config!$G$7,6.42*Config!C33,7.52*(Config!C33-0.029)-3.25*(Config!C33-0.02)^15),"-")</f>
        <v>-</v>
      </c>
      <c r="E33" s="4" t="str">
        <f t="shared" si="1"/>
        <v>-</v>
      </c>
      <c r="F33" s="4">
        <f t="shared" si="4"/>
        <v>0</v>
      </c>
      <c r="G33" s="4" t="str">
        <f t="shared" si="3"/>
        <v>-</v>
      </c>
      <c r="H33" s="4" t="str">
        <f>IFERROR(IF('Matriz Vulnerabilidades'!N39=Config!$H$7,ROUNDUP(MIN((1.08*(D33+E33)),10),1),ROUNDUP(((D33+E33)),1)),"-")</f>
        <v>-</v>
      </c>
      <c r="I33" s="4" t="str">
        <f>IF('Matriz Vulnerabilidades'!O39=Config!$Y$8,Config!$Z$8,IF('Matriz Vulnerabilidades'!O39=Config!$Y$9,Config!$Z$9,IF('Matriz Vulnerabilidades'!O39=Config!$Y$10,Config!$Z$10," - ")))</f>
        <v xml:space="preserve"> - </v>
      </c>
      <c r="J33" s="4" t="str">
        <f>IF('Matriz Vulnerabilidades'!P39=Config!$Y$8,Config!$Z$8,IF('Matriz Vulnerabilidades'!P39=Config!$Y$9,Config!$Z$9,IF('Matriz Vulnerabilidades'!P39=Config!$Y$10,Config!$Z$10," - ")))</f>
        <v xml:space="preserve"> - </v>
      </c>
      <c r="K33" s="4" t="str">
        <f>IF('Matriz Vulnerabilidades'!Q39=Config!$Y$8,Config!$Z$8,IF('Matriz Vulnerabilidades'!Q39=Config!$Y$9,Config!$Z$9,IF('Matriz Vulnerabilidades'!Q39=Config!$Y$10,Config!$Z$10," - ")))</f>
        <v xml:space="preserve"> - </v>
      </c>
      <c r="L33" s="4" t="str">
        <f>IF('Matriz Vulnerabilidades'!J39=Config!$Q$8,Config!$R$8,IF('Matriz Vulnerabilidades'!J39=Config!$Q$9,Config!$R$9,IF('Matriz Vulnerabilidades'!J39=Config!$Q$10,Config!$R$10,IF('Matriz Vulnerabilidades'!J39=$Q$11,$R$11," - "))))</f>
        <v xml:space="preserve"> - </v>
      </c>
      <c r="M33" s="4" t="str">
        <f>IF('Matriz Vulnerabilidades'!K39=Config!$S$8,Config!$T$8,IF('Matriz Vulnerabilidades'!K39=$S$9,$T$9,"-"))</f>
        <v>-</v>
      </c>
      <c r="N33" s="4" t="str">
        <f>IF('Matriz Vulnerabilidades'!L39=Config!$U$8,Config!$V$8,IF('Matriz Vulnerabilidades'!L39=Config!$U$9,Config!$V$9,IF('Matriz Vulnerabilidades'!L39=Config!$U$10,Config!$V$10," - ")))</f>
        <v xml:space="preserve"> - </v>
      </c>
      <c r="O33" s="4" t="str">
        <f>IF('Matriz Vulnerabilidades'!M39=Config!$W$8,Config!$X$8,IF('Matriz Vulnerabilidades'!M39=Config!$W$9,Config!$X$9," - "))</f>
        <v xml:space="preserve"> - </v>
      </c>
    </row>
    <row r="34" spans="2:15" x14ac:dyDescent="0.25">
      <c r="B34" s="4" t="str">
        <f>IFERROR(IF('Matriz Vulnerabilidades'!N40=Config!$H$7,ROUNDUP(MIN((1.08*(D34+E34)),10),1),ROUNDUP(((D34+E34)),1)),"-")</f>
        <v>-</v>
      </c>
      <c r="C34" s="4" t="str">
        <f t="shared" si="0"/>
        <v>-</v>
      </c>
      <c r="D34" s="4" t="str">
        <f>IFERROR(IF('Matriz Vulnerabilidades'!N40=Config!$G$7,6.42*Config!C34,7.52*(Config!C34-0.029)-3.25*(Config!C34-0.02)^15),"-")</f>
        <v>-</v>
      </c>
      <c r="E34" s="4" t="str">
        <f t="shared" si="1"/>
        <v>-</v>
      </c>
      <c r="F34" s="4">
        <f t="shared" si="4"/>
        <v>0</v>
      </c>
      <c r="G34" s="4" t="str">
        <f t="shared" si="3"/>
        <v>-</v>
      </c>
      <c r="H34" s="4" t="str">
        <f>IFERROR(IF('Matriz Vulnerabilidades'!N40=Config!$H$7,ROUNDUP(MIN((1.08*(D34+E34)),10),1),ROUNDUP(((D34+E34)),1)),"-")</f>
        <v>-</v>
      </c>
      <c r="I34" s="4" t="str">
        <f>IF('Matriz Vulnerabilidades'!O40=Config!$Y$8,Config!$Z$8,IF('Matriz Vulnerabilidades'!O40=Config!$Y$9,Config!$Z$9,IF('Matriz Vulnerabilidades'!O40=Config!$Y$10,Config!$Z$10," - ")))</f>
        <v xml:space="preserve"> - </v>
      </c>
      <c r="J34" s="4" t="str">
        <f>IF('Matriz Vulnerabilidades'!P40=Config!$Y$8,Config!$Z$8,IF('Matriz Vulnerabilidades'!P40=Config!$Y$9,Config!$Z$9,IF('Matriz Vulnerabilidades'!P40=Config!$Y$10,Config!$Z$10," - ")))</f>
        <v xml:space="preserve"> - </v>
      </c>
      <c r="K34" s="4" t="str">
        <f>IF('Matriz Vulnerabilidades'!Q40=Config!$Y$8,Config!$Z$8,IF('Matriz Vulnerabilidades'!Q40=Config!$Y$9,Config!$Z$9,IF('Matriz Vulnerabilidades'!Q40=Config!$Y$10,Config!$Z$10," - ")))</f>
        <v xml:space="preserve"> - </v>
      </c>
      <c r="L34" s="4" t="str">
        <f>IF('Matriz Vulnerabilidades'!J40=Config!$Q$8,Config!$R$8,IF('Matriz Vulnerabilidades'!J40=Config!$Q$9,Config!$R$9,IF('Matriz Vulnerabilidades'!J40=Config!$Q$10,Config!$R$10,IF('Matriz Vulnerabilidades'!J40=$Q$11,$R$11," - "))))</f>
        <v xml:space="preserve"> - </v>
      </c>
      <c r="M34" s="4" t="str">
        <f>IF('Matriz Vulnerabilidades'!K40=Config!$S$8,Config!$T$8,IF('Matriz Vulnerabilidades'!K40=$S$9,$T$9,"-"))</f>
        <v>-</v>
      </c>
      <c r="N34" s="4" t="str">
        <f>IF('Matriz Vulnerabilidades'!L40=Config!$U$8,Config!$V$8,IF('Matriz Vulnerabilidades'!L40=Config!$U$9,Config!$V$9,IF('Matriz Vulnerabilidades'!L40=Config!$U$10,Config!$V$10," - ")))</f>
        <v xml:space="preserve"> - </v>
      </c>
      <c r="O34" s="4" t="str">
        <f>IF('Matriz Vulnerabilidades'!M40=Config!$W$8,Config!$X$8,IF('Matriz Vulnerabilidades'!M40=Config!$W$9,Config!$X$9," - "))</f>
        <v xml:space="preserve"> - </v>
      </c>
    </row>
    <row r="35" spans="2:15" x14ac:dyDescent="0.25">
      <c r="B35" s="4" t="str">
        <f>IFERROR(IF('Matriz Vulnerabilidades'!N41=Config!$H$7,ROUNDUP(MIN((1.08*(D35+E35)),10),1),ROUNDUP(((D35+E35)),1)),"-")</f>
        <v>-</v>
      </c>
      <c r="C35" s="4" t="str">
        <f t="shared" si="0"/>
        <v>-</v>
      </c>
      <c r="D35" s="4" t="str">
        <f>IFERROR(IF('Matriz Vulnerabilidades'!N41=Config!$G$7,6.42*Config!C35,7.52*(Config!C35-0.029)-3.25*(Config!C35-0.02)^15),"-")</f>
        <v>-</v>
      </c>
      <c r="E35" s="4" t="str">
        <f t="shared" si="1"/>
        <v>-</v>
      </c>
      <c r="F35" s="4">
        <f t="shared" si="4"/>
        <v>0</v>
      </c>
      <c r="G35" s="4" t="str">
        <f t="shared" si="3"/>
        <v>-</v>
      </c>
      <c r="H35" s="4" t="str">
        <f>IFERROR(IF('Matriz Vulnerabilidades'!N41=Config!$H$7,ROUNDUP(MIN((1.08*(D35+E35)),10),1),ROUNDUP(((D35+E35)),1)),"-")</f>
        <v>-</v>
      </c>
      <c r="I35" s="4" t="str">
        <f>IF('Matriz Vulnerabilidades'!O41=Config!$Y$8,Config!$Z$8,IF('Matriz Vulnerabilidades'!O41=Config!$Y$9,Config!$Z$9,IF('Matriz Vulnerabilidades'!O41=Config!$Y$10,Config!$Z$10," - ")))</f>
        <v xml:space="preserve"> - </v>
      </c>
      <c r="J35" s="4" t="str">
        <f>IF('Matriz Vulnerabilidades'!P41=Config!$Y$8,Config!$Z$8,IF('Matriz Vulnerabilidades'!P41=Config!$Y$9,Config!$Z$9,IF('Matriz Vulnerabilidades'!P41=Config!$Y$10,Config!$Z$10," - ")))</f>
        <v xml:space="preserve"> - </v>
      </c>
      <c r="K35" s="4" t="str">
        <f>IF('Matriz Vulnerabilidades'!Q41=Config!$Y$8,Config!$Z$8,IF('Matriz Vulnerabilidades'!Q41=Config!$Y$9,Config!$Z$9,IF('Matriz Vulnerabilidades'!Q41=Config!$Y$10,Config!$Z$10," - ")))</f>
        <v xml:space="preserve"> - </v>
      </c>
      <c r="L35" s="4" t="str">
        <f>IF('Matriz Vulnerabilidades'!J41=Config!$Q$8,Config!$R$8,IF('Matriz Vulnerabilidades'!J41=Config!$Q$9,Config!$R$9,IF('Matriz Vulnerabilidades'!J41=Config!$Q$10,Config!$R$10,IF('Matriz Vulnerabilidades'!J41=$Q$11,$R$11," - "))))</f>
        <v xml:space="preserve"> - </v>
      </c>
      <c r="M35" s="4" t="str">
        <f>IF('Matriz Vulnerabilidades'!K41=Config!$S$8,Config!$T$8,IF('Matriz Vulnerabilidades'!K41=$S$9,$T$9,"-"))</f>
        <v>-</v>
      </c>
      <c r="N35" s="4" t="str">
        <f>IF('Matriz Vulnerabilidades'!L41=Config!$U$8,Config!$V$8,IF('Matriz Vulnerabilidades'!L41=Config!$U$9,Config!$V$9,IF('Matriz Vulnerabilidades'!L41=Config!$U$10,Config!$V$10," - ")))</f>
        <v xml:space="preserve"> - </v>
      </c>
      <c r="O35" s="4" t="str">
        <f>IF('Matriz Vulnerabilidades'!M41=Config!$W$8,Config!$X$8,IF('Matriz Vulnerabilidades'!M41=Config!$W$9,Config!$X$9," - "))</f>
        <v xml:space="preserve"> - </v>
      </c>
    </row>
    <row r="36" spans="2:15" x14ac:dyDescent="0.25">
      <c r="B36" s="4" t="str">
        <f>IFERROR(IF('Matriz Vulnerabilidades'!N42=Config!$H$7,ROUNDUP(MIN((1.08*(D36+E36)),10),1),ROUNDUP(((D36+E36)),1)),"-")</f>
        <v>-</v>
      </c>
      <c r="C36" s="4" t="str">
        <f t="shared" si="0"/>
        <v>-</v>
      </c>
      <c r="D36" s="4" t="str">
        <f>IFERROR(IF('Matriz Vulnerabilidades'!N42=Config!$G$7,6.42*Config!C36,7.52*(Config!C36-0.029)-3.25*(Config!C36-0.02)^15),"-")</f>
        <v>-</v>
      </c>
      <c r="E36" s="4" t="str">
        <f t="shared" si="1"/>
        <v>-</v>
      </c>
      <c r="F36" s="4">
        <f t="shared" si="4"/>
        <v>0</v>
      </c>
      <c r="G36" s="4" t="str">
        <f t="shared" si="3"/>
        <v>-</v>
      </c>
      <c r="H36" s="4" t="str">
        <f>IFERROR(IF('Matriz Vulnerabilidades'!N42=Config!$H$7,ROUNDUP(MIN((1.08*(D36+E36)),10),1),ROUNDUP(((D36+E36)),1)),"-")</f>
        <v>-</v>
      </c>
      <c r="I36" s="4" t="str">
        <f>IF('Matriz Vulnerabilidades'!O42=Config!$Y$8,Config!$Z$8,IF('Matriz Vulnerabilidades'!O42=Config!$Y$9,Config!$Z$9,IF('Matriz Vulnerabilidades'!O42=Config!$Y$10,Config!$Z$10," - ")))</f>
        <v xml:space="preserve"> - </v>
      </c>
      <c r="J36" s="4" t="str">
        <f>IF('Matriz Vulnerabilidades'!P42=Config!$Y$8,Config!$Z$8,IF('Matriz Vulnerabilidades'!P42=Config!$Y$9,Config!$Z$9,IF('Matriz Vulnerabilidades'!P42=Config!$Y$10,Config!$Z$10," - ")))</f>
        <v xml:space="preserve"> - </v>
      </c>
      <c r="K36" s="4" t="str">
        <f>IF('Matriz Vulnerabilidades'!Q42=Config!$Y$8,Config!$Z$8,IF('Matriz Vulnerabilidades'!Q42=Config!$Y$9,Config!$Z$9,IF('Matriz Vulnerabilidades'!Q42=Config!$Y$10,Config!$Z$10," - ")))</f>
        <v xml:space="preserve"> - </v>
      </c>
      <c r="L36" s="4" t="str">
        <f>IF('Matriz Vulnerabilidades'!J42=Config!$Q$8,Config!$R$8,IF('Matriz Vulnerabilidades'!J42=Config!$Q$9,Config!$R$9,IF('Matriz Vulnerabilidades'!J42=Config!$Q$10,Config!$R$10,IF('Matriz Vulnerabilidades'!J42=$Q$11,$R$11," - "))))</f>
        <v xml:space="preserve"> - </v>
      </c>
      <c r="M36" s="4" t="str">
        <f>IF('Matriz Vulnerabilidades'!K42=Config!$S$8,Config!$T$8,IF('Matriz Vulnerabilidades'!K42=$S$9,$T$9,"-"))</f>
        <v>-</v>
      </c>
      <c r="N36" s="4" t="str">
        <f>IF('Matriz Vulnerabilidades'!L42=Config!$U$8,Config!$V$8,IF('Matriz Vulnerabilidades'!L42=Config!$U$9,Config!$V$9,IF('Matriz Vulnerabilidades'!L42=Config!$U$10,Config!$V$10," - ")))</f>
        <v xml:space="preserve"> - </v>
      </c>
      <c r="O36" s="4" t="str">
        <f>IF('Matriz Vulnerabilidades'!M42=Config!$W$8,Config!$X$8,IF('Matriz Vulnerabilidades'!M42=Config!$W$9,Config!$X$9," - "))</f>
        <v xml:space="preserve"> - </v>
      </c>
    </row>
    <row r="37" spans="2:15" x14ac:dyDescent="0.25">
      <c r="B37" s="4" t="str">
        <f>IFERROR(IF('Matriz Vulnerabilidades'!N43=Config!$H$7,ROUNDUP(MIN((1.08*(D37+E37)),10),1),ROUNDUP(((D37+E37)),1)),"-")</f>
        <v>-</v>
      </c>
      <c r="C37" s="4" t="str">
        <f t="shared" si="0"/>
        <v>-</v>
      </c>
      <c r="D37" s="4" t="str">
        <f>IFERROR(IF('Matriz Vulnerabilidades'!N43=Config!$G$7,6.42*Config!C37,7.52*(Config!C37-0.029)-3.25*(Config!C37-0.02)^15),"-")</f>
        <v>-</v>
      </c>
      <c r="E37" s="4" t="str">
        <f t="shared" si="1"/>
        <v>-</v>
      </c>
      <c r="F37" s="4">
        <f t="shared" si="4"/>
        <v>0</v>
      </c>
      <c r="G37" s="4" t="str">
        <f t="shared" si="3"/>
        <v>-</v>
      </c>
      <c r="H37" s="4" t="str">
        <f>IFERROR(IF('Matriz Vulnerabilidades'!N43=Config!$H$7,ROUNDUP(MIN((1.08*(D37+E37)),10),1),ROUNDUP(((D37+E37)),1)),"-")</f>
        <v>-</v>
      </c>
      <c r="I37" s="4" t="str">
        <f>IF('Matriz Vulnerabilidades'!O43=Config!$Y$8,Config!$Z$8,IF('Matriz Vulnerabilidades'!O43=Config!$Y$9,Config!$Z$9,IF('Matriz Vulnerabilidades'!O43=Config!$Y$10,Config!$Z$10," - ")))</f>
        <v xml:space="preserve"> - </v>
      </c>
      <c r="J37" s="4" t="str">
        <f>IF('Matriz Vulnerabilidades'!P43=Config!$Y$8,Config!$Z$8,IF('Matriz Vulnerabilidades'!P43=Config!$Y$9,Config!$Z$9,IF('Matriz Vulnerabilidades'!P43=Config!$Y$10,Config!$Z$10," - ")))</f>
        <v xml:space="preserve"> - </v>
      </c>
      <c r="K37" s="4" t="str">
        <f>IF('Matriz Vulnerabilidades'!Q43=Config!$Y$8,Config!$Z$8,IF('Matriz Vulnerabilidades'!Q43=Config!$Y$9,Config!$Z$9,IF('Matriz Vulnerabilidades'!Q43=Config!$Y$10,Config!$Z$10," - ")))</f>
        <v xml:space="preserve"> - </v>
      </c>
      <c r="L37" s="4" t="str">
        <f>IF('Matriz Vulnerabilidades'!J43=Config!$Q$8,Config!$R$8,IF('Matriz Vulnerabilidades'!J43=Config!$Q$9,Config!$R$9,IF('Matriz Vulnerabilidades'!J43=Config!$Q$10,Config!$R$10,IF('Matriz Vulnerabilidades'!J43=$Q$11,$R$11," - "))))</f>
        <v xml:space="preserve"> - </v>
      </c>
      <c r="M37" s="4" t="str">
        <f>IF('Matriz Vulnerabilidades'!K43=Config!$S$8,Config!$T$8,IF('Matriz Vulnerabilidades'!K43=$S$9,$T$9,"-"))</f>
        <v>-</v>
      </c>
      <c r="N37" s="4" t="str">
        <f>IF('Matriz Vulnerabilidades'!L43=Config!$U$8,Config!$V$8,IF('Matriz Vulnerabilidades'!L43=Config!$U$9,Config!$V$9,IF('Matriz Vulnerabilidades'!L43=Config!$U$10,Config!$V$10," - ")))</f>
        <v xml:space="preserve"> - </v>
      </c>
      <c r="O37" s="4" t="str">
        <f>IF('Matriz Vulnerabilidades'!M43=Config!$W$8,Config!$X$8,IF('Matriz Vulnerabilidades'!M43=Config!$W$9,Config!$X$9," - "))</f>
        <v xml:space="preserve"> - </v>
      </c>
    </row>
    <row r="38" spans="2:15" x14ac:dyDescent="0.25">
      <c r="B38" s="4" t="str">
        <f>IFERROR(IF('Matriz Vulnerabilidades'!N44=Config!$H$7,ROUNDUP(MIN((1.08*(D38+E38)),10),1),ROUNDUP(((D38+E38)),1)),"-")</f>
        <v>-</v>
      </c>
      <c r="C38" s="4" t="str">
        <f t="shared" si="0"/>
        <v>-</v>
      </c>
      <c r="D38" s="4" t="str">
        <f>IFERROR(IF('Matriz Vulnerabilidades'!N44=Config!$G$7,6.42*Config!C38,7.52*(Config!C38-0.029)-3.25*(Config!C38-0.02)^15),"-")</f>
        <v>-</v>
      </c>
      <c r="E38" s="4" t="str">
        <f t="shared" si="1"/>
        <v>-</v>
      </c>
      <c r="F38" s="4">
        <f t="shared" si="4"/>
        <v>0</v>
      </c>
      <c r="G38" s="4" t="str">
        <f t="shared" si="3"/>
        <v>-</v>
      </c>
      <c r="H38" s="4" t="str">
        <f>IFERROR(IF('Matriz Vulnerabilidades'!N44=Config!$H$7,ROUNDUP(MIN((1.08*(D38+E38)),10),1),ROUNDUP(((D38+E38)),1)),"-")</f>
        <v>-</v>
      </c>
      <c r="I38" s="4" t="str">
        <f>IF('Matriz Vulnerabilidades'!O44=Config!$Y$8,Config!$Z$8,IF('Matriz Vulnerabilidades'!O44=Config!$Y$9,Config!$Z$9,IF('Matriz Vulnerabilidades'!O44=Config!$Y$10,Config!$Z$10," - ")))</f>
        <v xml:space="preserve"> - </v>
      </c>
      <c r="J38" s="4" t="str">
        <f>IF('Matriz Vulnerabilidades'!P44=Config!$Y$8,Config!$Z$8,IF('Matriz Vulnerabilidades'!P44=Config!$Y$9,Config!$Z$9,IF('Matriz Vulnerabilidades'!P44=Config!$Y$10,Config!$Z$10," - ")))</f>
        <v xml:space="preserve"> - </v>
      </c>
      <c r="K38" s="4" t="str">
        <f>IF('Matriz Vulnerabilidades'!Q44=Config!$Y$8,Config!$Z$8,IF('Matriz Vulnerabilidades'!Q44=Config!$Y$9,Config!$Z$9,IF('Matriz Vulnerabilidades'!Q44=Config!$Y$10,Config!$Z$10," - ")))</f>
        <v xml:space="preserve"> - </v>
      </c>
      <c r="L38" s="4" t="str">
        <f>IF('Matriz Vulnerabilidades'!J44=Config!$Q$8,Config!$R$8,IF('Matriz Vulnerabilidades'!J44=Config!$Q$9,Config!$R$9,IF('Matriz Vulnerabilidades'!J44=Config!$Q$10,Config!$R$10,IF('Matriz Vulnerabilidades'!J44=$Q$11,$R$11," - "))))</f>
        <v xml:space="preserve"> - </v>
      </c>
      <c r="M38" s="4" t="str">
        <f>IF('Matriz Vulnerabilidades'!K44=Config!$S$8,Config!$T$8,IF('Matriz Vulnerabilidades'!K44=$S$9,$T$9,"-"))</f>
        <v>-</v>
      </c>
      <c r="N38" s="4" t="str">
        <f>IF('Matriz Vulnerabilidades'!L44=Config!$U$8,Config!$V$8,IF('Matriz Vulnerabilidades'!L44=Config!$U$9,Config!$V$9,IF('Matriz Vulnerabilidades'!L44=Config!$U$10,Config!$V$10," - ")))</f>
        <v xml:space="preserve"> - </v>
      </c>
      <c r="O38" s="4" t="str">
        <f>IF('Matriz Vulnerabilidades'!M44=Config!$W$8,Config!$X$8,IF('Matriz Vulnerabilidades'!M44=Config!$W$9,Config!$X$9," - "))</f>
        <v xml:space="preserve"> - </v>
      </c>
    </row>
    <row r="39" spans="2:15" x14ac:dyDescent="0.25">
      <c r="B39" s="4" t="str">
        <f>IFERROR(IF('Matriz Vulnerabilidades'!N45=Config!$H$7,ROUNDUP(MIN((1.08*(D39+E39)),10),1),ROUNDUP(((D39+E39)),1)),"-")</f>
        <v>-</v>
      </c>
      <c r="C39" s="4" t="str">
        <f t="shared" si="0"/>
        <v>-</v>
      </c>
      <c r="D39" s="4" t="str">
        <f>IFERROR(IF('Matriz Vulnerabilidades'!N45=Config!$G$7,6.42*Config!C39,7.52*(Config!C39-0.029)-3.25*(Config!C39-0.02)^15),"-")</f>
        <v>-</v>
      </c>
      <c r="E39" s="4" t="str">
        <f t="shared" si="1"/>
        <v>-</v>
      </c>
      <c r="F39" s="4">
        <f t="shared" si="4"/>
        <v>0</v>
      </c>
      <c r="G39" s="4" t="str">
        <f t="shared" si="3"/>
        <v>-</v>
      </c>
      <c r="H39" s="4" t="str">
        <f>IFERROR(IF('Matriz Vulnerabilidades'!N45=Config!$H$7,ROUNDUP(MIN((1.08*(D39+E39)),10),1),ROUNDUP(((D39+E39)),1)),"-")</f>
        <v>-</v>
      </c>
      <c r="I39" s="4" t="str">
        <f>IF('Matriz Vulnerabilidades'!O45=Config!$Y$8,Config!$Z$8,IF('Matriz Vulnerabilidades'!O45=Config!$Y$9,Config!$Z$9,IF('Matriz Vulnerabilidades'!O45=Config!$Y$10,Config!$Z$10," - ")))</f>
        <v xml:space="preserve"> - </v>
      </c>
      <c r="J39" s="4" t="str">
        <f>IF('Matriz Vulnerabilidades'!P45=Config!$Y$8,Config!$Z$8,IF('Matriz Vulnerabilidades'!P45=Config!$Y$9,Config!$Z$9,IF('Matriz Vulnerabilidades'!P45=Config!$Y$10,Config!$Z$10," - ")))</f>
        <v xml:space="preserve"> - </v>
      </c>
      <c r="K39" s="4" t="str">
        <f>IF('Matriz Vulnerabilidades'!Q45=Config!$Y$8,Config!$Z$8,IF('Matriz Vulnerabilidades'!Q45=Config!$Y$9,Config!$Z$9,IF('Matriz Vulnerabilidades'!Q45=Config!$Y$10,Config!$Z$10," - ")))</f>
        <v xml:space="preserve"> - </v>
      </c>
      <c r="L39" s="4" t="str">
        <f>IF('Matriz Vulnerabilidades'!J45=Config!$Q$8,Config!$R$8,IF('Matriz Vulnerabilidades'!J45=Config!$Q$9,Config!$R$9,IF('Matriz Vulnerabilidades'!J45=Config!$Q$10,Config!$R$10,IF('Matriz Vulnerabilidades'!J45=$Q$11,$R$11," - "))))</f>
        <v xml:space="preserve"> - </v>
      </c>
      <c r="M39" s="4" t="str">
        <f>IF('Matriz Vulnerabilidades'!K45=Config!$S$8,Config!$T$8,IF('Matriz Vulnerabilidades'!K45=$S$9,$T$9,"-"))</f>
        <v>-</v>
      </c>
      <c r="N39" s="4" t="str">
        <f>IF('Matriz Vulnerabilidades'!L45=Config!$U$8,Config!$V$8,IF('Matriz Vulnerabilidades'!L45=Config!$U$9,Config!$V$9,IF('Matriz Vulnerabilidades'!L45=Config!$U$10,Config!$V$10," - ")))</f>
        <v xml:space="preserve"> - </v>
      </c>
      <c r="O39" s="4" t="str">
        <f>IF('Matriz Vulnerabilidades'!M45=Config!$W$8,Config!$X$8,IF('Matriz Vulnerabilidades'!M45=Config!$W$9,Config!$X$9," - "))</f>
        <v xml:space="preserve"> - </v>
      </c>
    </row>
    <row r="40" spans="2:15" x14ac:dyDescent="0.25">
      <c r="B40" s="4" t="str">
        <f>IFERROR(IF('Matriz Vulnerabilidades'!N46=Config!$H$7,ROUNDUP(MIN((1.08*(D40+E40)),10),1),ROUNDUP(((D40+E40)),1)),"-")</f>
        <v>-</v>
      </c>
      <c r="C40" s="4" t="str">
        <f t="shared" si="0"/>
        <v>-</v>
      </c>
      <c r="D40" s="4" t="str">
        <f>IFERROR(IF('Matriz Vulnerabilidades'!N46=Config!$G$7,6.42*Config!C40,7.52*(Config!C40-0.029)-3.25*(Config!C40-0.02)^15),"-")</f>
        <v>-</v>
      </c>
      <c r="E40" s="4" t="str">
        <f t="shared" si="1"/>
        <v>-</v>
      </c>
      <c r="F40" s="4">
        <f t="shared" si="4"/>
        <v>0</v>
      </c>
      <c r="G40" s="4" t="str">
        <f t="shared" si="3"/>
        <v>-</v>
      </c>
      <c r="H40" s="4" t="str">
        <f>IFERROR(IF('Matriz Vulnerabilidades'!N46=Config!$H$7,ROUNDUP(MIN((1.08*(D40+E40)),10),1),ROUNDUP(((D40+E40)),1)),"-")</f>
        <v>-</v>
      </c>
      <c r="I40" s="4" t="str">
        <f>IF('Matriz Vulnerabilidades'!O46=Config!$Y$8,Config!$Z$8,IF('Matriz Vulnerabilidades'!O46=Config!$Y$9,Config!$Z$9,IF('Matriz Vulnerabilidades'!O46=Config!$Y$10,Config!$Z$10," - ")))</f>
        <v xml:space="preserve"> - </v>
      </c>
      <c r="J40" s="4" t="str">
        <f>IF('Matriz Vulnerabilidades'!P46=Config!$Y$8,Config!$Z$8,IF('Matriz Vulnerabilidades'!P46=Config!$Y$9,Config!$Z$9,IF('Matriz Vulnerabilidades'!P46=Config!$Y$10,Config!$Z$10," - ")))</f>
        <v xml:space="preserve"> - </v>
      </c>
      <c r="K40" s="4" t="str">
        <f>IF('Matriz Vulnerabilidades'!Q46=Config!$Y$8,Config!$Z$8,IF('Matriz Vulnerabilidades'!Q46=Config!$Y$9,Config!$Z$9,IF('Matriz Vulnerabilidades'!Q46=Config!$Y$10,Config!$Z$10," - ")))</f>
        <v xml:space="preserve"> - </v>
      </c>
      <c r="L40" s="4" t="str">
        <f>IF('Matriz Vulnerabilidades'!J46=Config!$Q$8,Config!$R$8,IF('Matriz Vulnerabilidades'!J46=Config!$Q$9,Config!$R$9,IF('Matriz Vulnerabilidades'!J46=Config!$Q$10,Config!$R$10,IF('Matriz Vulnerabilidades'!J46=$Q$11,$R$11," - "))))</f>
        <v xml:space="preserve"> - </v>
      </c>
      <c r="M40" s="4" t="str">
        <f>IF('Matriz Vulnerabilidades'!K46=Config!$S$8,Config!$T$8,IF('Matriz Vulnerabilidades'!K46=$S$9,$T$9,"-"))</f>
        <v>-</v>
      </c>
      <c r="N40" s="4" t="str">
        <f>IF('Matriz Vulnerabilidades'!L46=Config!$U$8,Config!$V$8,IF('Matriz Vulnerabilidades'!L46=Config!$U$9,Config!$V$9,IF('Matriz Vulnerabilidades'!L46=Config!$U$10,Config!$V$10," - ")))</f>
        <v xml:space="preserve"> - </v>
      </c>
      <c r="O40" s="4" t="str">
        <f>IF('Matriz Vulnerabilidades'!M46=Config!$W$8,Config!$X$8,IF('Matriz Vulnerabilidades'!M46=Config!$W$9,Config!$X$9," - "))</f>
        <v xml:space="preserve"> - </v>
      </c>
    </row>
    <row r="41" spans="2:15" x14ac:dyDescent="0.25">
      <c r="B41" s="4" t="str">
        <f>IFERROR(IF('Matriz Vulnerabilidades'!N47=Config!$H$7,ROUNDUP(MIN((1.08*(D41+E41)),10),1),ROUNDUP(((D41+E41)),1)),"-")</f>
        <v>-</v>
      </c>
      <c r="C41" s="4" t="str">
        <f t="shared" si="0"/>
        <v>-</v>
      </c>
      <c r="D41" s="4" t="str">
        <f>IFERROR(IF('Matriz Vulnerabilidades'!N47=Config!$G$7,6.42*Config!C41,7.52*(Config!C41-0.029)-3.25*(Config!C41-0.02)^15),"-")</f>
        <v>-</v>
      </c>
      <c r="E41" s="4" t="str">
        <f t="shared" si="1"/>
        <v>-</v>
      </c>
      <c r="F41" s="4">
        <f t="shared" si="4"/>
        <v>0</v>
      </c>
      <c r="G41" s="4" t="str">
        <f t="shared" si="3"/>
        <v>-</v>
      </c>
      <c r="H41" s="4" t="str">
        <f>IFERROR(IF('Matriz Vulnerabilidades'!N47=Config!$H$7,ROUNDUP(MIN((1.08*(D41+E41)),10),1),ROUNDUP(((D41+E41)),1)),"-")</f>
        <v>-</v>
      </c>
      <c r="I41" s="4" t="str">
        <f>IF('Matriz Vulnerabilidades'!O47=Config!$Y$8,Config!$Z$8,IF('Matriz Vulnerabilidades'!O47=Config!$Y$9,Config!$Z$9,IF('Matriz Vulnerabilidades'!O47=Config!$Y$10,Config!$Z$10," - ")))</f>
        <v xml:space="preserve"> - </v>
      </c>
      <c r="J41" s="4" t="str">
        <f>IF('Matriz Vulnerabilidades'!P47=Config!$Y$8,Config!$Z$8,IF('Matriz Vulnerabilidades'!P47=Config!$Y$9,Config!$Z$9,IF('Matriz Vulnerabilidades'!P47=Config!$Y$10,Config!$Z$10," - ")))</f>
        <v xml:space="preserve"> - </v>
      </c>
      <c r="K41" s="4" t="str">
        <f>IF('Matriz Vulnerabilidades'!Q47=Config!$Y$8,Config!$Z$8,IF('Matriz Vulnerabilidades'!Q47=Config!$Y$9,Config!$Z$9,IF('Matriz Vulnerabilidades'!Q47=Config!$Y$10,Config!$Z$10," - ")))</f>
        <v xml:space="preserve"> - </v>
      </c>
      <c r="L41" s="4" t="str">
        <f>IF('Matriz Vulnerabilidades'!J47=Config!$Q$8,Config!$R$8,IF('Matriz Vulnerabilidades'!J47=Config!$Q$9,Config!$R$9,IF('Matriz Vulnerabilidades'!J47=Config!$Q$10,Config!$R$10,IF('Matriz Vulnerabilidades'!J47=$Q$11,$R$11," - "))))</f>
        <v xml:space="preserve"> - </v>
      </c>
      <c r="M41" s="4" t="str">
        <f>IF('Matriz Vulnerabilidades'!K47=Config!$S$8,Config!$T$8,IF('Matriz Vulnerabilidades'!K47=$S$9,$T$9,"-"))</f>
        <v>-</v>
      </c>
      <c r="N41" s="4" t="str">
        <f>IF('Matriz Vulnerabilidades'!L47=Config!$U$8,Config!$V$8,IF('Matriz Vulnerabilidades'!L47=Config!$U$9,Config!$V$9,IF('Matriz Vulnerabilidades'!L47=Config!$U$10,Config!$V$10," - ")))</f>
        <v xml:space="preserve"> - </v>
      </c>
      <c r="O41" s="4" t="str">
        <f>IF('Matriz Vulnerabilidades'!M47=Config!$W$8,Config!$X$8,IF('Matriz Vulnerabilidades'!M47=Config!$W$9,Config!$X$9," - "))</f>
        <v xml:space="preserve"> - </v>
      </c>
    </row>
    <row r="42" spans="2:15" x14ac:dyDescent="0.25">
      <c r="B42" s="4" t="str">
        <f>IFERROR(IF('Matriz Vulnerabilidades'!N48=Config!$H$7,ROUNDUP(MIN((1.08*(D42+E42)),10),1),ROUNDUP(((D42+E42)),1)),"-")</f>
        <v>-</v>
      </c>
      <c r="C42" s="4" t="str">
        <f t="shared" si="0"/>
        <v>-</v>
      </c>
      <c r="D42" s="4" t="str">
        <f>IFERROR(IF('Matriz Vulnerabilidades'!N48=Config!$G$7,6.42*Config!C42,7.52*(Config!C42-0.029)-3.25*(Config!C42-0.02)^15),"-")</f>
        <v>-</v>
      </c>
      <c r="E42" s="4" t="str">
        <f t="shared" si="1"/>
        <v>-</v>
      </c>
      <c r="F42" s="4">
        <f t="shared" si="4"/>
        <v>0</v>
      </c>
      <c r="G42" s="4" t="str">
        <f t="shared" si="3"/>
        <v>-</v>
      </c>
      <c r="H42" s="4" t="str">
        <f>IFERROR(IF('Matriz Vulnerabilidades'!N48=Config!$H$7,ROUNDUP(MIN((1.08*(D42+E42)),10),1),ROUNDUP(((D42+E42)),1)),"-")</f>
        <v>-</v>
      </c>
      <c r="I42" s="4" t="str">
        <f>IF('Matriz Vulnerabilidades'!O48=Config!$Y$8,Config!$Z$8,IF('Matriz Vulnerabilidades'!O48=Config!$Y$9,Config!$Z$9,IF('Matriz Vulnerabilidades'!O48=Config!$Y$10,Config!$Z$10," - ")))</f>
        <v xml:space="preserve"> - </v>
      </c>
      <c r="J42" s="4" t="str">
        <f>IF('Matriz Vulnerabilidades'!P48=Config!$Y$8,Config!$Z$8,IF('Matriz Vulnerabilidades'!P48=Config!$Y$9,Config!$Z$9,IF('Matriz Vulnerabilidades'!P48=Config!$Y$10,Config!$Z$10," - ")))</f>
        <v xml:space="preserve"> - </v>
      </c>
      <c r="K42" s="4" t="str">
        <f>IF('Matriz Vulnerabilidades'!Q48=Config!$Y$8,Config!$Z$8,IF('Matriz Vulnerabilidades'!Q48=Config!$Y$9,Config!$Z$9,IF('Matriz Vulnerabilidades'!Q48=Config!$Y$10,Config!$Z$10," - ")))</f>
        <v xml:space="preserve"> - </v>
      </c>
      <c r="L42" s="4" t="str">
        <f>IF('Matriz Vulnerabilidades'!J48=Config!$Q$8,Config!$R$8,IF('Matriz Vulnerabilidades'!J48=Config!$Q$9,Config!$R$9,IF('Matriz Vulnerabilidades'!J48=Config!$Q$10,Config!$R$10,IF('Matriz Vulnerabilidades'!J48=$Q$11,$R$11," - "))))</f>
        <v xml:space="preserve"> - </v>
      </c>
      <c r="M42" s="4" t="str">
        <f>IF('Matriz Vulnerabilidades'!K48=Config!$S$8,Config!$T$8,IF('Matriz Vulnerabilidades'!K48=$S$9,$T$9,"-"))</f>
        <v>-</v>
      </c>
      <c r="N42" s="4" t="str">
        <f>IF('Matriz Vulnerabilidades'!L48=Config!$U$8,Config!$V$8,IF('Matriz Vulnerabilidades'!L48=Config!$U$9,Config!$V$9,IF('Matriz Vulnerabilidades'!L48=Config!$U$10,Config!$V$10," - ")))</f>
        <v xml:space="preserve"> - </v>
      </c>
      <c r="O42" s="4" t="str">
        <f>IF('Matriz Vulnerabilidades'!M48=Config!$W$8,Config!$X$8,IF('Matriz Vulnerabilidades'!M48=Config!$W$9,Config!$X$9," - "))</f>
        <v xml:space="preserve"> - </v>
      </c>
    </row>
    <row r="43" spans="2:15" x14ac:dyDescent="0.25">
      <c r="B43" s="4" t="str">
        <f>IFERROR(IF('Matriz Vulnerabilidades'!N49=Config!$H$7,ROUNDUP(MIN((1.08*(D43+E43)),10),1),ROUNDUP(((D43+E43)),1)),"-")</f>
        <v>-</v>
      </c>
      <c r="C43" s="4" t="str">
        <f t="shared" si="0"/>
        <v>-</v>
      </c>
      <c r="D43" s="4" t="str">
        <f>IFERROR(IF('Matriz Vulnerabilidades'!N49=Config!$G$7,6.42*Config!C43,7.52*(Config!C43-0.029)-3.25*(Config!C43-0.02)^15),"-")</f>
        <v>-</v>
      </c>
      <c r="E43" s="4" t="str">
        <f t="shared" si="1"/>
        <v>-</v>
      </c>
      <c r="F43" s="4">
        <f t="shared" si="4"/>
        <v>0</v>
      </c>
      <c r="G43" s="4" t="str">
        <f t="shared" si="3"/>
        <v>-</v>
      </c>
      <c r="H43" s="4" t="str">
        <f>IFERROR(IF('Matriz Vulnerabilidades'!N49=Config!$H$7,ROUNDUP(MIN((1.08*(D43+E43)),10),1),ROUNDUP(((D43+E43)),1)),"-")</f>
        <v>-</v>
      </c>
      <c r="I43" s="4" t="str">
        <f>IF('Matriz Vulnerabilidades'!O49=Config!$Y$8,Config!$Z$8,IF('Matriz Vulnerabilidades'!O49=Config!$Y$9,Config!$Z$9,IF('Matriz Vulnerabilidades'!O49=Config!$Y$10,Config!$Z$10," - ")))</f>
        <v xml:space="preserve"> - </v>
      </c>
      <c r="J43" s="4" t="str">
        <f>IF('Matriz Vulnerabilidades'!P49=Config!$Y$8,Config!$Z$8,IF('Matriz Vulnerabilidades'!P49=Config!$Y$9,Config!$Z$9,IF('Matriz Vulnerabilidades'!P49=Config!$Y$10,Config!$Z$10," - ")))</f>
        <v xml:space="preserve"> - </v>
      </c>
      <c r="K43" s="4" t="str">
        <f>IF('Matriz Vulnerabilidades'!Q49=Config!$Y$8,Config!$Z$8,IF('Matriz Vulnerabilidades'!Q49=Config!$Y$9,Config!$Z$9,IF('Matriz Vulnerabilidades'!Q49=Config!$Y$10,Config!$Z$10," - ")))</f>
        <v xml:space="preserve"> - </v>
      </c>
      <c r="L43" s="4" t="str">
        <f>IF('Matriz Vulnerabilidades'!J49=Config!$Q$8,Config!$R$8,IF('Matriz Vulnerabilidades'!J49=Config!$Q$9,Config!$R$9,IF('Matriz Vulnerabilidades'!J49=Config!$Q$10,Config!$R$10,IF('Matriz Vulnerabilidades'!J49=$Q$11,$R$11," - "))))</f>
        <v xml:space="preserve"> - </v>
      </c>
      <c r="M43" s="4" t="str">
        <f>IF('Matriz Vulnerabilidades'!K49=Config!$S$8,Config!$T$8,IF('Matriz Vulnerabilidades'!K49=$S$9,$T$9,"-"))</f>
        <v>-</v>
      </c>
      <c r="N43" s="4" t="str">
        <f>IF('Matriz Vulnerabilidades'!L49=Config!$U$8,Config!$V$8,IF('Matriz Vulnerabilidades'!L49=Config!$U$9,Config!$V$9,IF('Matriz Vulnerabilidades'!L49=Config!$U$10,Config!$V$10," - ")))</f>
        <v xml:space="preserve"> - </v>
      </c>
      <c r="O43" s="4" t="str">
        <f>IF('Matriz Vulnerabilidades'!M49=Config!$W$8,Config!$X$8,IF('Matriz Vulnerabilidades'!M49=Config!$W$9,Config!$X$9," - "))</f>
        <v xml:space="preserve"> - </v>
      </c>
    </row>
    <row r="44" spans="2:15" x14ac:dyDescent="0.25">
      <c r="B44" s="4" t="str">
        <f>IFERROR(IF('Matriz Vulnerabilidades'!N50=Config!$H$7,ROUNDUP(MIN((1.08*(D44+E44)),10),1),ROUNDUP(((D44+E44)),1)),"-")</f>
        <v>-</v>
      </c>
      <c r="C44" s="4" t="str">
        <f t="shared" si="0"/>
        <v>-</v>
      </c>
      <c r="D44" s="4" t="str">
        <f>IFERROR(IF('Matriz Vulnerabilidades'!N50=Config!$G$7,6.42*Config!C44,7.52*(Config!C44-0.029)-3.25*(Config!C44-0.02)^15),"-")</f>
        <v>-</v>
      </c>
      <c r="E44" s="4" t="str">
        <f t="shared" si="1"/>
        <v>-</v>
      </c>
      <c r="F44" s="4">
        <f t="shared" si="4"/>
        <v>0</v>
      </c>
      <c r="G44" s="4" t="str">
        <f t="shared" si="3"/>
        <v>-</v>
      </c>
      <c r="H44" s="4" t="str">
        <f>IFERROR(IF('Matriz Vulnerabilidades'!N50=Config!$H$7,ROUNDUP(MIN((1.08*(D44+E44)),10),1),ROUNDUP(((D44+E44)),1)),"-")</f>
        <v>-</v>
      </c>
      <c r="I44" s="4" t="str">
        <f>IF('Matriz Vulnerabilidades'!O50=Config!$Y$8,Config!$Z$8,IF('Matriz Vulnerabilidades'!O50=Config!$Y$9,Config!$Z$9,IF('Matriz Vulnerabilidades'!O50=Config!$Y$10,Config!$Z$10," - ")))</f>
        <v xml:space="preserve"> - </v>
      </c>
      <c r="J44" s="4" t="str">
        <f>IF('Matriz Vulnerabilidades'!P50=Config!$Y$8,Config!$Z$8,IF('Matriz Vulnerabilidades'!P50=Config!$Y$9,Config!$Z$9,IF('Matriz Vulnerabilidades'!P50=Config!$Y$10,Config!$Z$10," - ")))</f>
        <v xml:space="preserve"> - </v>
      </c>
      <c r="K44" s="4" t="str">
        <f>IF('Matriz Vulnerabilidades'!Q50=Config!$Y$8,Config!$Z$8,IF('Matriz Vulnerabilidades'!Q50=Config!$Y$9,Config!$Z$9,IF('Matriz Vulnerabilidades'!Q50=Config!$Y$10,Config!$Z$10," - ")))</f>
        <v xml:space="preserve"> - </v>
      </c>
      <c r="L44" s="4" t="str">
        <f>IF('Matriz Vulnerabilidades'!J50=Config!$Q$8,Config!$R$8,IF('Matriz Vulnerabilidades'!J50=Config!$Q$9,Config!$R$9,IF('Matriz Vulnerabilidades'!J50=Config!$Q$10,Config!$R$10,IF('Matriz Vulnerabilidades'!J50=$Q$11,$R$11," - "))))</f>
        <v xml:space="preserve"> - </v>
      </c>
      <c r="M44" s="4" t="str">
        <f>IF('Matriz Vulnerabilidades'!K50=Config!$S$8,Config!$T$8,IF('Matriz Vulnerabilidades'!K50=$S$9,$T$9,"-"))</f>
        <v>-</v>
      </c>
      <c r="N44" s="4" t="str">
        <f>IF('Matriz Vulnerabilidades'!L50=Config!$U$8,Config!$V$8,IF('Matriz Vulnerabilidades'!L50=Config!$U$9,Config!$V$9,IF('Matriz Vulnerabilidades'!L50=Config!$U$10,Config!$V$10," - ")))</f>
        <v xml:space="preserve"> - </v>
      </c>
      <c r="O44" s="4" t="str">
        <f>IF('Matriz Vulnerabilidades'!M50=Config!$W$8,Config!$X$8,IF('Matriz Vulnerabilidades'!M50=Config!$W$9,Config!$X$9," - "))</f>
        <v xml:space="preserve"> - </v>
      </c>
    </row>
    <row r="45" spans="2:15" x14ac:dyDescent="0.25">
      <c r="B45" s="4" t="str">
        <f>IFERROR(IF('Matriz Vulnerabilidades'!N51=Config!$H$7,ROUNDUP(MIN((1.08*(D45+E45)),10),1),ROUNDUP(((D45+E45)),1)),"-")</f>
        <v>-</v>
      </c>
      <c r="C45" s="4" t="str">
        <f t="shared" si="0"/>
        <v>-</v>
      </c>
      <c r="D45" s="4" t="str">
        <f>IFERROR(IF('Matriz Vulnerabilidades'!N51=Config!$G$7,6.42*Config!C45,7.52*(Config!C45-0.029)-3.25*(Config!C45-0.02)^15),"-")</f>
        <v>-</v>
      </c>
      <c r="E45" s="4" t="str">
        <f t="shared" si="1"/>
        <v>-</v>
      </c>
      <c r="F45" s="4">
        <f t="shared" si="4"/>
        <v>0</v>
      </c>
      <c r="G45" s="4" t="str">
        <f t="shared" si="3"/>
        <v>-</v>
      </c>
      <c r="H45" s="4" t="str">
        <f>IFERROR(IF('Matriz Vulnerabilidades'!N51=Config!$H$7,ROUNDUP(MIN((1.08*(D45+E45)),10),1),ROUNDUP(((D45+E45)),1)),"-")</f>
        <v>-</v>
      </c>
      <c r="I45" s="4" t="str">
        <f>IF('Matriz Vulnerabilidades'!O51=Config!$Y$8,Config!$Z$8,IF('Matriz Vulnerabilidades'!O51=Config!$Y$9,Config!$Z$9,IF('Matriz Vulnerabilidades'!O51=Config!$Y$10,Config!$Z$10," - ")))</f>
        <v xml:space="preserve"> - </v>
      </c>
      <c r="J45" s="4" t="str">
        <f>IF('Matriz Vulnerabilidades'!P51=Config!$Y$8,Config!$Z$8,IF('Matriz Vulnerabilidades'!P51=Config!$Y$9,Config!$Z$9,IF('Matriz Vulnerabilidades'!P51=Config!$Y$10,Config!$Z$10," - ")))</f>
        <v xml:space="preserve"> - </v>
      </c>
      <c r="K45" s="4" t="str">
        <f>IF('Matriz Vulnerabilidades'!Q51=Config!$Y$8,Config!$Z$8,IF('Matriz Vulnerabilidades'!Q51=Config!$Y$9,Config!$Z$9,IF('Matriz Vulnerabilidades'!Q51=Config!$Y$10,Config!$Z$10," - ")))</f>
        <v xml:space="preserve"> - </v>
      </c>
      <c r="L45" s="4" t="str">
        <f>IF('Matriz Vulnerabilidades'!J51=Config!$Q$8,Config!$R$8,IF('Matriz Vulnerabilidades'!J51=Config!$Q$9,Config!$R$9,IF('Matriz Vulnerabilidades'!J51=Config!$Q$10,Config!$R$10,IF('Matriz Vulnerabilidades'!J51=$Q$11,$R$11," - "))))</f>
        <v xml:space="preserve"> - </v>
      </c>
      <c r="M45" s="4" t="str">
        <f>IF('Matriz Vulnerabilidades'!K51=Config!$S$8,Config!$T$8,IF('Matriz Vulnerabilidades'!K51=$S$9,$T$9,"-"))</f>
        <v>-</v>
      </c>
      <c r="N45" s="4" t="str">
        <f>IF('Matriz Vulnerabilidades'!L51=Config!$U$8,Config!$V$8,IF('Matriz Vulnerabilidades'!L51=Config!$U$9,Config!$V$9,IF('Matriz Vulnerabilidades'!L51=Config!$U$10,Config!$V$10," - ")))</f>
        <v xml:space="preserve"> - </v>
      </c>
      <c r="O45" s="4" t="str">
        <f>IF('Matriz Vulnerabilidades'!M51=Config!$W$8,Config!$X$8,IF('Matriz Vulnerabilidades'!M51=Config!$W$9,Config!$X$9," - "))</f>
        <v xml:space="preserve"> - </v>
      </c>
    </row>
    <row r="46" spans="2:15" x14ac:dyDescent="0.25">
      <c r="B46" s="4" t="str">
        <f>IFERROR(IF('Matriz Vulnerabilidades'!N52=Config!$H$7,ROUNDUP(MIN((1.08*(D46+E46)),10),1),ROUNDUP(((D46+E46)),1)),"-")</f>
        <v>-</v>
      </c>
      <c r="C46" s="4" t="str">
        <f t="shared" si="0"/>
        <v>-</v>
      </c>
      <c r="D46" s="4" t="str">
        <f>IFERROR(IF('Matriz Vulnerabilidades'!N52=Config!$G$7,6.42*Config!C46,7.52*(Config!C46-0.029)-3.25*(Config!C46-0.02)^15),"-")</f>
        <v>-</v>
      </c>
      <c r="E46" s="4" t="str">
        <f t="shared" si="1"/>
        <v>-</v>
      </c>
      <c r="F46" s="4">
        <f t="shared" si="4"/>
        <v>0</v>
      </c>
      <c r="G46" s="4" t="str">
        <f t="shared" si="3"/>
        <v>-</v>
      </c>
      <c r="H46" s="4" t="str">
        <f>IFERROR(IF('Matriz Vulnerabilidades'!N52=Config!$H$7,ROUNDUP(MIN((1.08*(D46+E46)),10),1),ROUNDUP(((D46+E46)),1)),"-")</f>
        <v>-</v>
      </c>
      <c r="I46" s="4" t="str">
        <f>IF('Matriz Vulnerabilidades'!O52=Config!$Y$8,Config!$Z$8,IF('Matriz Vulnerabilidades'!O52=Config!$Y$9,Config!$Z$9,IF('Matriz Vulnerabilidades'!O52=Config!$Y$10,Config!$Z$10," - ")))</f>
        <v xml:space="preserve"> - </v>
      </c>
      <c r="J46" s="4" t="str">
        <f>IF('Matriz Vulnerabilidades'!P52=Config!$Y$8,Config!$Z$8,IF('Matriz Vulnerabilidades'!P52=Config!$Y$9,Config!$Z$9,IF('Matriz Vulnerabilidades'!P52=Config!$Y$10,Config!$Z$10," - ")))</f>
        <v xml:space="preserve"> - </v>
      </c>
      <c r="K46" s="4" t="str">
        <f>IF('Matriz Vulnerabilidades'!Q52=Config!$Y$8,Config!$Z$8,IF('Matriz Vulnerabilidades'!Q52=Config!$Y$9,Config!$Z$9,IF('Matriz Vulnerabilidades'!Q52=Config!$Y$10,Config!$Z$10," - ")))</f>
        <v xml:space="preserve"> - </v>
      </c>
      <c r="L46" s="4" t="str">
        <f>IF('Matriz Vulnerabilidades'!J52=Config!$Q$8,Config!$R$8,IF('Matriz Vulnerabilidades'!J52=Config!$Q$9,Config!$R$9,IF('Matriz Vulnerabilidades'!J52=Config!$Q$10,Config!$R$10,IF('Matriz Vulnerabilidades'!J52=$Q$11,$R$11," - "))))</f>
        <v xml:space="preserve"> - </v>
      </c>
      <c r="M46" s="4" t="str">
        <f>IF('Matriz Vulnerabilidades'!K52=Config!$S$8,Config!$T$8,IF('Matriz Vulnerabilidades'!K52=$S$9,$T$9,"-"))</f>
        <v>-</v>
      </c>
      <c r="N46" s="4" t="str">
        <f>IF('Matriz Vulnerabilidades'!L52=Config!$U$8,Config!$V$8,IF('Matriz Vulnerabilidades'!L52=Config!$U$9,Config!$V$9,IF('Matriz Vulnerabilidades'!L52=Config!$U$10,Config!$V$10," - ")))</f>
        <v xml:space="preserve"> - </v>
      </c>
      <c r="O46" s="4" t="str">
        <f>IF('Matriz Vulnerabilidades'!M52=Config!$W$8,Config!$X$8,IF('Matriz Vulnerabilidades'!M52=Config!$W$9,Config!$X$9," - "))</f>
        <v xml:space="preserve"> - </v>
      </c>
    </row>
    <row r="47" spans="2:15" x14ac:dyDescent="0.25">
      <c r="B47" s="4" t="str">
        <f>IFERROR(IF('Matriz Vulnerabilidades'!N53=Config!$H$7,ROUNDUP(MIN((1.08*(D47+E47)),10),1),ROUNDUP(((D47+E47)),1)),"-")</f>
        <v>-</v>
      </c>
      <c r="C47" s="4" t="str">
        <f t="shared" si="0"/>
        <v>-</v>
      </c>
      <c r="D47" s="4" t="str">
        <f>IFERROR(IF('Matriz Vulnerabilidades'!N53=Config!$G$7,6.42*Config!C47,7.52*(Config!C47-0.029)-3.25*(Config!C47-0.02)^15),"-")</f>
        <v>-</v>
      </c>
      <c r="E47" s="4" t="str">
        <f t="shared" si="1"/>
        <v>-</v>
      </c>
      <c r="F47" s="4">
        <f t="shared" si="4"/>
        <v>0</v>
      </c>
      <c r="G47" s="4" t="str">
        <f t="shared" si="3"/>
        <v>-</v>
      </c>
      <c r="H47" s="4" t="str">
        <f>IFERROR(IF('Matriz Vulnerabilidades'!N53=Config!$H$7,ROUNDUP(MIN((1.08*(D47+E47)),10),1),ROUNDUP(((D47+E47)),1)),"-")</f>
        <v>-</v>
      </c>
      <c r="I47" s="4" t="str">
        <f>IF('Matriz Vulnerabilidades'!O53=Config!$Y$8,Config!$Z$8,IF('Matriz Vulnerabilidades'!O53=Config!$Y$9,Config!$Z$9,IF('Matriz Vulnerabilidades'!O53=Config!$Y$10,Config!$Z$10," - ")))</f>
        <v xml:space="preserve"> - </v>
      </c>
      <c r="J47" s="4" t="str">
        <f>IF('Matriz Vulnerabilidades'!P53=Config!$Y$8,Config!$Z$8,IF('Matriz Vulnerabilidades'!P53=Config!$Y$9,Config!$Z$9,IF('Matriz Vulnerabilidades'!P53=Config!$Y$10,Config!$Z$10," - ")))</f>
        <v xml:space="preserve"> - </v>
      </c>
      <c r="K47" s="4" t="str">
        <f>IF('Matriz Vulnerabilidades'!Q53=Config!$Y$8,Config!$Z$8,IF('Matriz Vulnerabilidades'!Q53=Config!$Y$9,Config!$Z$9,IF('Matriz Vulnerabilidades'!Q53=Config!$Y$10,Config!$Z$10," - ")))</f>
        <v xml:space="preserve"> - </v>
      </c>
      <c r="L47" s="4" t="str">
        <f>IF('Matriz Vulnerabilidades'!J53=Config!$Q$8,Config!$R$8,IF('Matriz Vulnerabilidades'!J53=Config!$Q$9,Config!$R$9,IF('Matriz Vulnerabilidades'!J53=Config!$Q$10,Config!$R$10,IF('Matriz Vulnerabilidades'!J53=$Q$11,$R$11," - "))))</f>
        <v xml:space="preserve"> - </v>
      </c>
      <c r="M47" s="4" t="str">
        <f>IF('Matriz Vulnerabilidades'!K53=Config!$S$8,Config!$T$8,IF('Matriz Vulnerabilidades'!K53=$S$9,$T$9,"-"))</f>
        <v>-</v>
      </c>
      <c r="N47" s="4" t="str">
        <f>IF('Matriz Vulnerabilidades'!L53=Config!$U$8,Config!$V$8,IF('Matriz Vulnerabilidades'!L53=Config!$U$9,Config!$V$9,IF('Matriz Vulnerabilidades'!L53=Config!$U$10,Config!$V$10," - ")))</f>
        <v xml:space="preserve"> - </v>
      </c>
      <c r="O47" s="4" t="str">
        <f>IF('Matriz Vulnerabilidades'!M53=Config!$W$8,Config!$X$8,IF('Matriz Vulnerabilidades'!M53=Config!$W$9,Config!$X$9," - "))</f>
        <v xml:space="preserve"> - </v>
      </c>
    </row>
    <row r="48" spans="2:15" x14ac:dyDescent="0.25">
      <c r="B48" s="4" t="str">
        <f>IFERROR(IF('Matriz Vulnerabilidades'!N54=Config!$H$7,ROUNDUP(MIN((1.08*(D48+E48)),10),1),ROUNDUP(((D48+E48)),1)),"-")</f>
        <v>-</v>
      </c>
      <c r="C48" s="4" t="str">
        <f t="shared" si="0"/>
        <v>-</v>
      </c>
      <c r="D48" s="4" t="str">
        <f>IFERROR(IF('Matriz Vulnerabilidades'!N54=Config!$G$7,6.42*Config!C48,7.52*(Config!C48-0.029)-3.25*(Config!C48-0.02)^15),"-")</f>
        <v>-</v>
      </c>
      <c r="E48" s="4" t="str">
        <f t="shared" si="1"/>
        <v>-</v>
      </c>
      <c r="F48" s="4">
        <f t="shared" si="4"/>
        <v>0</v>
      </c>
      <c r="G48" s="4" t="str">
        <f t="shared" si="3"/>
        <v>-</v>
      </c>
      <c r="H48" s="4" t="str">
        <f>IFERROR(IF('Matriz Vulnerabilidades'!N54=Config!$H$7,ROUNDUP(MIN((1.08*(D48+E48)),10),1),ROUNDUP(((D48+E48)),1)),"-")</f>
        <v>-</v>
      </c>
      <c r="I48" s="4" t="str">
        <f>IF('Matriz Vulnerabilidades'!O54=Config!$Y$8,Config!$Z$8,IF('Matriz Vulnerabilidades'!O54=Config!$Y$9,Config!$Z$9,IF('Matriz Vulnerabilidades'!O54=Config!$Y$10,Config!$Z$10," - ")))</f>
        <v xml:space="preserve"> - </v>
      </c>
      <c r="J48" s="4" t="str">
        <f>IF('Matriz Vulnerabilidades'!P54=Config!$Y$8,Config!$Z$8,IF('Matriz Vulnerabilidades'!P54=Config!$Y$9,Config!$Z$9,IF('Matriz Vulnerabilidades'!P54=Config!$Y$10,Config!$Z$10," - ")))</f>
        <v xml:space="preserve"> - </v>
      </c>
      <c r="K48" s="4" t="str">
        <f>IF('Matriz Vulnerabilidades'!Q54=Config!$Y$8,Config!$Z$8,IF('Matriz Vulnerabilidades'!Q54=Config!$Y$9,Config!$Z$9,IF('Matriz Vulnerabilidades'!Q54=Config!$Y$10,Config!$Z$10," - ")))</f>
        <v xml:space="preserve"> - </v>
      </c>
      <c r="L48" s="4" t="str">
        <f>IF('Matriz Vulnerabilidades'!J54=Config!$Q$8,Config!$R$8,IF('Matriz Vulnerabilidades'!J54=Config!$Q$9,Config!$R$9,IF('Matriz Vulnerabilidades'!J54=Config!$Q$10,Config!$R$10,IF('Matriz Vulnerabilidades'!J54=$Q$11,$R$11," - "))))</f>
        <v xml:space="preserve"> - </v>
      </c>
      <c r="M48" s="4" t="str">
        <f>IF('Matriz Vulnerabilidades'!K54=Config!$S$8,Config!$T$8,IF('Matriz Vulnerabilidades'!K54=$S$9,$T$9,"-"))</f>
        <v>-</v>
      </c>
      <c r="N48" s="4" t="str">
        <f>IF('Matriz Vulnerabilidades'!L54=Config!$U$8,Config!$V$8,IF('Matriz Vulnerabilidades'!L54=Config!$U$9,Config!$V$9,IF('Matriz Vulnerabilidades'!L54=Config!$U$10,Config!$V$10," - ")))</f>
        <v xml:space="preserve"> - </v>
      </c>
      <c r="O48" s="4" t="str">
        <f>IF('Matriz Vulnerabilidades'!M54=Config!$W$8,Config!$X$8,IF('Matriz Vulnerabilidades'!M54=Config!$W$9,Config!$X$9," - "))</f>
        <v xml:space="preserve"> - </v>
      </c>
    </row>
    <row r="49" spans="2:15" x14ac:dyDescent="0.25">
      <c r="B49" s="4" t="str">
        <f>IFERROR(IF('Matriz Vulnerabilidades'!N55=Config!$H$7,ROUNDUP(MIN((1.08*(D49+E49)),10),1),ROUNDUP(((D49+E49)),1)),"-")</f>
        <v>-</v>
      </c>
      <c r="C49" s="4" t="str">
        <f t="shared" si="0"/>
        <v>-</v>
      </c>
      <c r="D49" s="4" t="str">
        <f>IFERROR(IF('Matriz Vulnerabilidades'!N55=Config!$G$7,6.42*Config!C49,7.52*(Config!C49-0.029)-3.25*(Config!C49-0.02)^15),"-")</f>
        <v>-</v>
      </c>
      <c r="E49" s="4" t="str">
        <f t="shared" si="1"/>
        <v>-</v>
      </c>
      <c r="F49" s="4">
        <f t="shared" si="4"/>
        <v>0</v>
      </c>
      <c r="G49" s="4" t="str">
        <f t="shared" si="3"/>
        <v>-</v>
      </c>
      <c r="H49" s="4" t="str">
        <f>IFERROR(IF('Matriz Vulnerabilidades'!N55=Config!$H$7,ROUNDUP(MIN((1.08*(D49+E49)),10),1),ROUNDUP(((D49+E49)),1)),"-")</f>
        <v>-</v>
      </c>
      <c r="I49" s="4" t="str">
        <f>IF('Matriz Vulnerabilidades'!O55=Config!$Y$8,Config!$Z$8,IF('Matriz Vulnerabilidades'!O55=Config!$Y$9,Config!$Z$9,IF('Matriz Vulnerabilidades'!O55=Config!$Y$10,Config!$Z$10," - ")))</f>
        <v xml:space="preserve"> - </v>
      </c>
      <c r="J49" s="4" t="str">
        <f>IF('Matriz Vulnerabilidades'!P55=Config!$Y$8,Config!$Z$8,IF('Matriz Vulnerabilidades'!P55=Config!$Y$9,Config!$Z$9,IF('Matriz Vulnerabilidades'!P55=Config!$Y$10,Config!$Z$10," - ")))</f>
        <v xml:space="preserve"> - </v>
      </c>
      <c r="K49" s="4" t="str">
        <f>IF('Matriz Vulnerabilidades'!Q55=Config!$Y$8,Config!$Z$8,IF('Matriz Vulnerabilidades'!Q55=Config!$Y$9,Config!$Z$9,IF('Matriz Vulnerabilidades'!Q55=Config!$Y$10,Config!$Z$10," - ")))</f>
        <v xml:space="preserve"> - </v>
      </c>
      <c r="L49" s="4" t="str">
        <f>IF('Matriz Vulnerabilidades'!J55=Config!$Q$8,Config!$R$8,IF('Matriz Vulnerabilidades'!J55=Config!$Q$9,Config!$R$9,IF('Matriz Vulnerabilidades'!J55=Config!$Q$10,Config!$R$10,IF('Matriz Vulnerabilidades'!J55=$Q$11,$R$11," - "))))</f>
        <v xml:space="preserve"> - </v>
      </c>
      <c r="M49" s="4" t="str">
        <f>IF('Matriz Vulnerabilidades'!K55=Config!$S$8,Config!$T$8,IF('Matriz Vulnerabilidades'!K55=$S$9,$T$9,"-"))</f>
        <v>-</v>
      </c>
      <c r="N49" s="4" t="str">
        <f>IF('Matriz Vulnerabilidades'!L55=Config!$U$8,Config!$V$8,IF('Matriz Vulnerabilidades'!L55=Config!$U$9,Config!$V$9,IF('Matriz Vulnerabilidades'!L55=Config!$U$10,Config!$V$10," - ")))</f>
        <v xml:space="preserve"> - </v>
      </c>
      <c r="O49" s="4" t="str">
        <f>IF('Matriz Vulnerabilidades'!M55=Config!$W$8,Config!$X$8,IF('Matriz Vulnerabilidades'!M55=Config!$W$9,Config!$X$9," - "))</f>
        <v xml:space="preserve"> - </v>
      </c>
    </row>
    <row r="50" spans="2:15" x14ac:dyDescent="0.25">
      <c r="B50" s="4" t="str">
        <f>IFERROR(IF('Matriz Vulnerabilidades'!N56=Config!$H$7,ROUNDUP(MIN((1.08*(D50+E50)),10),1),ROUNDUP(((D50+E50)),1)),"-")</f>
        <v>-</v>
      </c>
      <c r="C50" s="4" t="str">
        <f t="shared" si="0"/>
        <v>-</v>
      </c>
      <c r="D50" s="4" t="str">
        <f>IFERROR(IF('Matriz Vulnerabilidades'!N56=Config!$G$7,6.42*Config!C50,7.52*(Config!C50-0.029)-3.25*(Config!C50-0.02)^15),"-")</f>
        <v>-</v>
      </c>
      <c r="E50" s="4" t="str">
        <f t="shared" si="1"/>
        <v>-</v>
      </c>
      <c r="F50" s="4">
        <f t="shared" si="4"/>
        <v>0</v>
      </c>
      <c r="G50" s="4" t="str">
        <f t="shared" si="3"/>
        <v>-</v>
      </c>
      <c r="H50" s="4" t="str">
        <f>IFERROR(IF('Matriz Vulnerabilidades'!N56=Config!$H$7,ROUNDUP(MIN((1.08*(D50+E50)),10),1),ROUNDUP(((D50+E50)),1)),"-")</f>
        <v>-</v>
      </c>
      <c r="I50" s="4" t="str">
        <f>IF('Matriz Vulnerabilidades'!O56=Config!$Y$8,Config!$Z$8,IF('Matriz Vulnerabilidades'!O56=Config!$Y$9,Config!$Z$9,IF('Matriz Vulnerabilidades'!O56=Config!$Y$10,Config!$Z$10," - ")))</f>
        <v xml:space="preserve"> - </v>
      </c>
      <c r="J50" s="4" t="str">
        <f>IF('Matriz Vulnerabilidades'!P56=Config!$Y$8,Config!$Z$8,IF('Matriz Vulnerabilidades'!P56=Config!$Y$9,Config!$Z$9,IF('Matriz Vulnerabilidades'!P56=Config!$Y$10,Config!$Z$10," - ")))</f>
        <v xml:space="preserve"> - </v>
      </c>
      <c r="K50" s="4" t="str">
        <f>IF('Matriz Vulnerabilidades'!Q56=Config!$Y$8,Config!$Z$8,IF('Matriz Vulnerabilidades'!Q56=Config!$Y$9,Config!$Z$9,IF('Matriz Vulnerabilidades'!Q56=Config!$Y$10,Config!$Z$10," - ")))</f>
        <v xml:space="preserve"> - </v>
      </c>
      <c r="L50" s="4" t="str">
        <f>IF('Matriz Vulnerabilidades'!J56=Config!$Q$8,Config!$R$8,IF('Matriz Vulnerabilidades'!J56=Config!$Q$9,Config!$R$9,IF('Matriz Vulnerabilidades'!J56=Config!$Q$10,Config!$R$10,IF('Matriz Vulnerabilidades'!J56=$Q$11,$R$11," - "))))</f>
        <v xml:space="preserve"> - </v>
      </c>
      <c r="M50" s="4" t="str">
        <f>IF('Matriz Vulnerabilidades'!K56=Config!$S$8,Config!$T$8,IF('Matriz Vulnerabilidades'!K56=$S$9,$T$9,"-"))</f>
        <v>-</v>
      </c>
      <c r="N50" s="4" t="str">
        <f>IF('Matriz Vulnerabilidades'!L56=Config!$U$8,Config!$V$8,IF('Matriz Vulnerabilidades'!L56=Config!$U$9,Config!$V$9,IF('Matriz Vulnerabilidades'!L56=Config!$U$10,Config!$V$10," - ")))</f>
        <v xml:space="preserve"> - </v>
      </c>
      <c r="O50" s="4" t="str">
        <f>IF('Matriz Vulnerabilidades'!M56=Config!$W$8,Config!$X$8,IF('Matriz Vulnerabilidades'!M56=Config!$W$9,Config!$X$9," - "))</f>
        <v xml:space="preserve"> - </v>
      </c>
    </row>
  </sheetData>
  <sheetProtection password="9D7D" sheet="1" objects="1" scenarios="1"/>
  <mergeCells count="8">
    <mergeCell ref="B6:O6"/>
    <mergeCell ref="Q6:AB6"/>
    <mergeCell ref="B5:AB5"/>
    <mergeCell ref="Q7:R7"/>
    <mergeCell ref="S7:T7"/>
    <mergeCell ref="U7:V7"/>
    <mergeCell ref="W7:X7"/>
    <mergeCell ref="Y7:Z7"/>
  </mergeCells>
  <conditionalFormatting sqref="P8:AB12">
    <cfRule type="containsBlanks" dxfId="0" priority="1">
      <formula>LEN(TRIM(P8))=0</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99039-AB15-4854-BA42-8CF8F9A04444}">
  <dimension ref="B4:L17"/>
  <sheetViews>
    <sheetView workbookViewId="0">
      <selection activeCell="N16" sqref="N16"/>
    </sheetView>
  </sheetViews>
  <sheetFormatPr defaultColWidth="11.44140625" defaultRowHeight="12" x14ac:dyDescent="0.25"/>
  <cols>
    <col min="1" max="16384" width="11.44140625" style="1"/>
  </cols>
  <sheetData>
    <row r="4" spans="2:12" ht="12.6" thickBot="1" x14ac:dyDescent="0.3"/>
    <row r="5" spans="2:12" ht="15" thickBot="1" x14ac:dyDescent="0.3">
      <c r="B5" s="204" t="s">
        <v>86</v>
      </c>
      <c r="C5" s="205"/>
      <c r="D5" s="205"/>
      <c r="E5" s="205"/>
      <c r="F5" s="206"/>
      <c r="H5" s="204" t="s">
        <v>86</v>
      </c>
      <c r="I5" s="205"/>
      <c r="J5" s="205"/>
      <c r="K5" s="205"/>
      <c r="L5" s="206"/>
    </row>
    <row r="6" spans="2:12" ht="15" thickBot="1" x14ac:dyDescent="0.35">
      <c r="B6" s="50" t="s">
        <v>87</v>
      </c>
      <c r="C6" s="53" t="s">
        <v>88</v>
      </c>
      <c r="D6" s="55" t="s">
        <v>89</v>
      </c>
      <c r="E6" s="54" t="s">
        <v>90</v>
      </c>
      <c r="F6" s="51" t="s">
        <v>91</v>
      </c>
      <c r="H6" s="1" t="s">
        <v>116</v>
      </c>
    </row>
    <row r="7" spans="2:12" ht="15" thickBot="1" x14ac:dyDescent="0.3">
      <c r="B7" s="52">
        <f>COUNTIF('Matriz Vulnerabilidades'!$R$14:$R56,Config!$AB12)</f>
        <v>0</v>
      </c>
      <c r="C7" s="52">
        <f>COUNTIF('Matriz Vulnerabilidades'!$R$14:$R56,Config!$AB11)</f>
        <v>0</v>
      </c>
      <c r="D7" s="56">
        <f>COUNTIF('Matriz Vulnerabilidades'!$R$14:$R56,Config!$AB10)</f>
        <v>2</v>
      </c>
      <c r="E7" s="49">
        <f>COUNTIF('Matriz Vulnerabilidades'!$R$14:$R56,Config!$AB9)</f>
        <v>0</v>
      </c>
      <c r="F7" s="49">
        <f>COUNTIF('Matriz Vulnerabilidades'!$R$14:$R56,Config!$AB8)</f>
        <v>0</v>
      </c>
      <c r="H7" s="1">
        <f>COUNTIFS('Matriz Vulnerabilidades'!$C$14:$C56,'Matriz Vulnerabilidades'!C14)</f>
        <v>1</v>
      </c>
      <c r="I7" s="1" t="str">
        <f>VLOOKUP('Matriz Vulnerabilidades'!C14,'Matriz Vulnerabilidades'!$C$14:$C$24,1,FALSE)</f>
        <v>Server Microsoft Exchange</v>
      </c>
    </row>
    <row r="8" spans="2:12" x14ac:dyDescent="0.25">
      <c r="H8" s="1">
        <f>COUNTIFS('Matriz Vulnerabilidades'!$C$14:$C57,'Matriz Vulnerabilidades'!C15)</f>
        <v>0</v>
      </c>
      <c r="I8" s="1" t="e">
        <f>VLOOKUP('Matriz Vulnerabilidades'!C15,'Matriz Vulnerabilidades'!$C$14:$C$24,1,FALSE)</f>
        <v>#N/A</v>
      </c>
    </row>
    <row r="9" spans="2:12" x14ac:dyDescent="0.25">
      <c r="H9" s="1">
        <f>COUNTIFS('Matriz Vulnerabilidades'!$C$14:$C58,'Matriz Vulnerabilidades'!C16)</f>
        <v>0</v>
      </c>
      <c r="I9" s="1" t="e">
        <f>VLOOKUP('Matriz Vulnerabilidades'!C16,'Matriz Vulnerabilidades'!$C$14:$C$24,1,FALSE)</f>
        <v>#N/A</v>
      </c>
    </row>
    <row r="10" spans="2:12" x14ac:dyDescent="0.25">
      <c r="H10" s="1">
        <f>COUNTIFS('Matriz Vulnerabilidades'!$C$14:$C59,'Matriz Vulnerabilidades'!C17)</f>
        <v>0</v>
      </c>
      <c r="I10" s="1" t="e">
        <f>VLOOKUP('Matriz Vulnerabilidades'!C17,'Matriz Vulnerabilidades'!$C$14:$C$24,1,FALSE)</f>
        <v>#N/A</v>
      </c>
    </row>
    <row r="11" spans="2:12" x14ac:dyDescent="0.25">
      <c r="H11" s="1">
        <f>COUNTIFS('Matriz Vulnerabilidades'!$C$14:$C60,'Matriz Vulnerabilidades'!C18)</f>
        <v>0</v>
      </c>
      <c r="I11" s="1" t="e">
        <f>VLOOKUP('Matriz Vulnerabilidades'!C18,'Matriz Vulnerabilidades'!$C$14:$C$24,1,FALSE)</f>
        <v>#N/A</v>
      </c>
    </row>
    <row r="12" spans="2:12" x14ac:dyDescent="0.25">
      <c r="H12" s="1">
        <f>COUNTIFS('Matriz Vulnerabilidades'!$C$14:$C61,'Matriz Vulnerabilidades'!C19)</f>
        <v>0</v>
      </c>
      <c r="I12" s="1" t="e">
        <f>VLOOKUP('Matriz Vulnerabilidades'!C19,'Matriz Vulnerabilidades'!$C$14:$C$24,1,FALSE)</f>
        <v>#N/A</v>
      </c>
    </row>
    <row r="13" spans="2:12" x14ac:dyDescent="0.25">
      <c r="H13" s="1">
        <f>COUNTIFS('Matriz Vulnerabilidades'!$C$14:$C62,'Matriz Vulnerabilidades'!C20)</f>
        <v>0</v>
      </c>
      <c r="I13" s="1" t="e">
        <f>VLOOKUP('Matriz Vulnerabilidades'!C20,'Matriz Vulnerabilidades'!$C$14:$C$24,1,FALSE)</f>
        <v>#N/A</v>
      </c>
    </row>
    <row r="14" spans="2:12" x14ac:dyDescent="0.25">
      <c r="I14" s="1" t="e">
        <f>VLOOKUP('Matriz Vulnerabilidades'!C21,'Matriz Vulnerabilidades'!$C$14:$C$24,1,FALSE)</f>
        <v>#N/A</v>
      </c>
    </row>
    <row r="15" spans="2:12" x14ac:dyDescent="0.25">
      <c r="I15" s="1" t="e">
        <f>VLOOKUP('Matriz Vulnerabilidades'!C22,'Matriz Vulnerabilidades'!$C$14:$C$24,1,FALSE)</f>
        <v>#N/A</v>
      </c>
    </row>
    <row r="16" spans="2:12" x14ac:dyDescent="0.25">
      <c r="I16" s="1" t="e">
        <f>VLOOKUP('Matriz Vulnerabilidades'!C23,'Matriz Vulnerabilidades'!$C$14:$C$24,1,FALSE)</f>
        <v>#N/A</v>
      </c>
    </row>
    <row r="17" spans="9:9" x14ac:dyDescent="0.25">
      <c r="I17" s="1" t="e">
        <f>VLOOKUP('Matriz Vulnerabilidades'!C24,'Matriz Vulnerabilidades'!$C$14:$C$24,1,FALSE)</f>
        <v>#N/A</v>
      </c>
    </row>
  </sheetData>
  <sheetProtection password="9D7D" sheet="1" objects="1" scenarios="1"/>
  <mergeCells count="2">
    <mergeCell ref="B5:F5"/>
    <mergeCell ref="H5:L5"/>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FF19EFAA0846146A7B4CD27FAA19006" ma:contentTypeVersion="0" ma:contentTypeDescription="Crear nuevo documento." ma:contentTypeScope="" ma:versionID="0ad5dc4a4a8a576144abf63bf88c6ffe">
  <xsd:schema xmlns:xsd="http://www.w3.org/2001/XMLSchema" xmlns:xs="http://www.w3.org/2001/XMLSchema" xmlns:p="http://schemas.microsoft.com/office/2006/metadata/properties" targetNamespace="http://schemas.microsoft.com/office/2006/metadata/properties" ma:root="true" ma:fieldsID="6f811a6767019e7426d133b42330215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1CEEB38-3418-438C-9F36-F178FC9A3BC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714978FB-80D3-497B-B466-4B7B8979F655}">
  <ds:schemaRefs>
    <ds:schemaRef ds:uri="http://schemas.microsoft.com/sharepoint/v3/contenttype/forms"/>
  </ds:schemaRefs>
</ds:datastoreItem>
</file>

<file path=customXml/itemProps3.xml><?xml version="1.0" encoding="utf-8"?>
<ds:datastoreItem xmlns:ds="http://schemas.openxmlformats.org/officeDocument/2006/customXml" ds:itemID="{C4AF5F1F-9E3E-445D-B5E5-D9B622F5E1C2}">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Instructivo</vt:lpstr>
      <vt:lpstr>Matriz Vulnerabilidades</vt:lpstr>
      <vt:lpstr>Matriz Remediación</vt:lpstr>
      <vt:lpstr>Tablero de Control</vt:lpstr>
      <vt:lpstr>Config</vt:lpstr>
      <vt:lpstr>Hoja2</vt:lpstr>
      <vt:lpstr>'Matriz Remediación'!Print_Area</vt:lpstr>
      <vt:lpstr>'Matriz Vulnerabilidades'!Print_Area</vt:lpstr>
      <vt:lpstr>'Tablero de Control'!Print_Area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Nery Garcia</dc:creator>
  <cp:keywords/>
  <dc:description/>
  <cp:lastModifiedBy>José Hugo León Escobar</cp:lastModifiedBy>
  <cp:revision/>
  <dcterms:created xsi:type="dcterms:W3CDTF">2022-04-06T19:26:54Z</dcterms:created>
  <dcterms:modified xsi:type="dcterms:W3CDTF">2025-08-21T15:54:13Z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0x0101003FF19EFAA0846146A7B4CD27FAA19006</vt:lpwstr>
  </property>
</Properties>
</file>