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defaultThemeVersion="124226"/>
  <mc:AlternateContent xmlns:mc="http://schemas.openxmlformats.org/markup-compatibility/2006">
    <mc:Choice Requires="x15">
      <x15ac:absPath xmlns:x15ac="http://schemas.microsoft.com/office/spreadsheetml/2010/11/ac" url="https://d.docs.live.net/4592eb41938d7ffb/Documentos/UMV/2026/Mapas  Riesgos 2026-V1 AJUSTADOS/"/>
    </mc:Choice>
  </mc:AlternateContent>
  <xr:revisionPtr revIDLastSave="10" documentId="8_{A615F721-3671-4251-B7C3-381F26B28FAB}" xr6:coauthVersionLast="47" xr6:coauthVersionMax="47" xr10:uidLastSave="{1D47955C-42B8-415C-8A32-F9E3378F16FA}"/>
  <bookViews>
    <workbookView xWindow="-120" yWindow="-120" windowWidth="20730" windowHeight="11040" firstSheet="1" activeTab="1" xr2:uid="{00000000-000D-0000-FFFF-FFFF00000000}"/>
  </bookViews>
  <sheets>
    <sheet name="1 INSTRUCTIVO DES-DE-008" sheetId="38" r:id="rId1"/>
    <sheet name="2 CONTEXTO E IDENTIFICACIÓN" sheetId="30" r:id="rId2"/>
    <sheet name="10 FORMULAS" sheetId="34" state="hidden" r:id="rId3"/>
    <sheet name="3 PROBABIL E IMPACTO INHERENTE" sheetId="15" r:id="rId4"/>
    <sheet name="4 MAPA CALOR INHERENTE" sheetId="31" r:id="rId5"/>
    <sheet name="5 VALORACIÓN CONTROL PROBAB." sheetId="9" r:id="rId6"/>
    <sheet name="5 VALORACIÓN CONTROL IMPACTO" sheetId="39" r:id="rId7"/>
    <sheet name="6 MAPA CALOR RESIDUAL-TRATAMIEN" sheetId="35" r:id="rId8"/>
    <sheet name="7 MAPA CALOR INHEREN Y RESIDUAL" sheetId="37" r:id="rId9"/>
    <sheet name="8 PEFIL RIESGO DEL PROCESO" sheetId="33" r:id="rId10"/>
    <sheet name="10 CONTROL DE CAMBIOS" sheetId="20" r:id="rId11"/>
  </sheets>
  <externalReferences>
    <externalReference r:id="rId12"/>
    <externalReference r:id="rId13"/>
  </externalReferences>
  <definedNames>
    <definedName name="_xlnm._FilterDatabase" localSheetId="1" hidden="1">'2 CONTEXTO E IDENTIFICACIÓN'!$F$7:$J$8</definedName>
    <definedName name="_xlnm._FilterDatabase" localSheetId="3" hidden="1">'3 PROBABIL E IMPACTO INHERENTE'!$A$8:$N$8</definedName>
    <definedName name="_xlnm._FilterDatabase" localSheetId="4" hidden="1">'4 MAPA CALOR INHERENTE'!$A$9:$AJ$9</definedName>
    <definedName name="_xlnm._FilterDatabase" localSheetId="6" hidden="1">'5 VALORACIÓN CONTROL IMPACTO'!$A$7:$W$127</definedName>
    <definedName name="_xlnm._FilterDatabase" localSheetId="5" hidden="1">'5 VALORACIÓN CONTROL PROBAB.'!$A$7:$W$127</definedName>
    <definedName name="_xlnm._FilterDatabase" localSheetId="7" hidden="1">'6 MAPA CALOR RESIDUAL-TRATAMIEN'!$A$8:$AL$8</definedName>
    <definedName name="_xlnm._FilterDatabase" localSheetId="8" hidden="1">'7 MAPA CALOR INHEREN Y RESIDUAL'!$A$9:$AL$9</definedName>
    <definedName name="Afectación_Económica">'3 PROBABIL E IMPACTO INHERENTE'!$X$9:$X$14</definedName>
    <definedName name="_xlnm.Print_Area" localSheetId="10">'10 CONTROL DE CAMBIOS'!$A$1:$D$9</definedName>
    <definedName name="_xlnm.Print_Area" localSheetId="3">'3 PROBABIL E IMPACTO INHERENTE'!$A$1:$Y$28</definedName>
    <definedName name="Definicion_tratamiento" localSheetId="6">'10 FORMULAS'!#REF!</definedName>
    <definedName name="Definicion_tratamiento">'10 FORMULAS'!#REF!</definedName>
    <definedName name="E_Relaciones_Laborales">'10 FORMULAS'!$C$12:$C$17</definedName>
    <definedName name="Ejecución_administración_de_procesos" localSheetId="6">Tabla2[Ejecución_administración_de_procesos]</definedName>
    <definedName name="Ejecución_administración_de_procesos">Tabla2[Ejecución_administración_de_procesos]</definedName>
    <definedName name="Evento_externo">'10 FORMULAS'!$F$39:$F$42</definedName>
    <definedName name="F_Usuarios_Productos_y_Prácticas_Organizacionales">'10 FORMULAS'!$C$18:$C$23</definedName>
    <definedName name="Fiscal">'10 FORMULAS'!$B$32:$B$35</definedName>
    <definedName name="Fiscal_A" localSheetId="6">'10 FORMULAS'!#REF!</definedName>
    <definedName name="Fiscal_A">'10 FORMULAS'!#REF!</definedName>
    <definedName name="Fiscal_B" localSheetId="6">'10 FORMULAS'!#REF!</definedName>
    <definedName name="Fiscal_B">'10 FORMULAS'!#REF!</definedName>
    <definedName name="G_Daños_Activos_Físicos">'10 FORMULAS'!$C$24:$C$26</definedName>
    <definedName name="Gestión">'10 FORMULAS'!$A$32:$A$34</definedName>
    <definedName name="Gestiòn" localSheetId="6">'10 FORMULAS'!#REF!</definedName>
    <definedName name="Gestiòn">'10 FORMULAS'!#REF!</definedName>
    <definedName name="Gestión_A" localSheetId="6">'10 FORMULAS'!#REF!</definedName>
    <definedName name="Gestión_A">'10 FORMULAS'!#REF!</definedName>
    <definedName name="Gestión_B" localSheetId="6">'10 FORMULAS'!#REF!</definedName>
    <definedName name="Gestión_B">'10 FORMULAS'!#REF!</definedName>
    <definedName name="IMPACTO_PROCESOS" localSheetId="1">'[1]LISTAS FORMULAS'!$C$3:$C$7</definedName>
    <definedName name="IMPACTO_PROCESOS" localSheetId="4">'[1]LISTAS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'10 FORMULAS'!$E$39:$E$42</definedName>
    <definedName name="Integridad_Pública_Corrupción">'10 FORMULAS'!$D$32:$D$34</definedName>
    <definedName name="Integridad_Pública_LA_FT_FP">'10 FORMULAS'!$E$32:$E$34</definedName>
    <definedName name="IntegridadPública_Corrupción" localSheetId="6">'10 FORMULAS'!#REF!</definedName>
    <definedName name="IntegridadPública_Corrupción">'10 FORMULAS'!#REF!</definedName>
    <definedName name="IntegridadPública_LA_FT_FP" localSheetId="6">'10 FORMULAS'!#REF!</definedName>
    <definedName name="IntegridadPública_LA_FT_FP">'10 FORMULAS'!#REF!</definedName>
    <definedName name="opciones" localSheetId="1">'[1]LISTAS FORMULAS'!$F$3:$F$4</definedName>
    <definedName name="opciones" localSheetId="4">'[1]LISTAS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7">'[1]LISTAS FORMULAS'!$G$3:$G$5</definedName>
    <definedName name="opciones2" localSheetId="8">'[1]LISTAS FORMULAS'!$G$3:$G$5</definedName>
    <definedName name="opciones2" localSheetId="9">'[1]LISTAS FORMULAS'!$G$3:$G$5</definedName>
    <definedName name="Plan_accion" localSheetId="6">'10 FORMULAS'!#REF!</definedName>
    <definedName name="Plan_accion">'10 FORMULAS'!#REF!</definedName>
    <definedName name="Plan_acción" localSheetId="6">'10 FORMULAS'!#REF!</definedName>
    <definedName name="Plan_acción">'10 FORMULAS'!#REF!</definedName>
    <definedName name="Plan_de_acción" localSheetId="6">'10 FORMULAS'!#REF!</definedName>
    <definedName name="Plan_de_acción">'10 FORMULAS'!#REF!</definedName>
    <definedName name="Posibilidad__de_efecto_dañoso_sobre_el_interes_patrimonial" localSheetId="6">'10 FORMULAS'!#REF!</definedName>
    <definedName name="Posibilidad__de_efecto_dañoso_sobre_el_interes_patrimonial">'10 FORMULAS'!#REF!</definedName>
    <definedName name="Posibilidad_de_pérdida_Económica" localSheetId="6">'10 FORMULAS'!#REF!</definedName>
    <definedName name="Posibilidad_de_pérdida_Económica">'10 FORMULAS'!#REF!</definedName>
    <definedName name="Quince_Cero" localSheetId="1">'[1]LISTAS FORMULAS'!$F$14:$F$15</definedName>
    <definedName name="Quince_Cero" localSheetId="4">'[1]LISTAS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 localSheetId="6">#REF!</definedName>
    <definedName name="Reducir_mitigar_Transferir_Evitar">#REF!</definedName>
    <definedName name="Reputacional">'3 PROBABIL E IMPACTO INHERENTE'!$Y$9:$Y$14</definedName>
    <definedName name="Requiere_Plan_de_Acción" localSheetId="6">#REF!</definedName>
    <definedName name="Requiere_Plan_de_Acción">#REF!</definedName>
    <definedName name="Seg.Información" localSheetId="6">'10 FORMULAS'!#REF!</definedName>
    <definedName name="Seg.Información">'10 FORMULAS'!#REF!</definedName>
    <definedName name="Seguridad_Información">'10 FORMULAS'!$C$32:$C$34</definedName>
    <definedName name="Talento_Humano">'10 FORMULAS'!$C$39:$C$42</definedName>
    <definedName name="Tecnología">'10 FORMULAS'!$D$39:$D$43</definedName>
    <definedName name="Tipo" localSheetId="10">'[2]CONTEXTO E IDENTIFICACIÓN'!$C$21:$C$24</definedName>
    <definedName name="TIPO" localSheetId="4">'[1]CONTEXTO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'10 FORMULAS'!$A$4:$A$11</definedName>
    <definedName name="_xlnm.Print_Titles" localSheetId="1">'2 CONTEXTO E IDENTIFICACIÓN'!$7:$8</definedName>
    <definedName name="_xlnm.Print_Titles" localSheetId="3">'3 PROBABIL E IMPACTO INHERENTE'!$5:$8</definedName>
    <definedName name="_xlnm.Print_Titles" localSheetId="6">'5 VALORACIÓN CONTROL IMPACTO'!$3:$7</definedName>
    <definedName name="_xlnm.Print_Titles" localSheetId="5">'5 VALORACIÓN CONTROL PROBAB.'!$3:$7</definedName>
    <definedName name="Transacción_u_Operación_aplica_para_LA_FT_FP">'10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5" l="1"/>
  <c r="I8" i="39"/>
  <c r="T8" i="9"/>
  <c r="N14" i="9"/>
  <c r="L14" i="9"/>
  <c r="K14" i="9"/>
  <c r="S14" i="9" s="1"/>
  <c r="T14" i="9" s="1"/>
  <c r="U14" i="9" s="1"/>
  <c r="I14" i="9"/>
  <c r="L9" i="9"/>
  <c r="L10" i="9"/>
  <c r="L11" i="9"/>
  <c r="L12" i="9"/>
  <c r="L13" i="9"/>
  <c r="C28" i="35" l="1"/>
  <c r="C27" i="35"/>
  <c r="C26" i="35"/>
  <c r="C25" i="35"/>
  <c r="C24" i="35"/>
  <c r="C23" i="35"/>
  <c r="C22" i="35"/>
  <c r="C21" i="35"/>
  <c r="C20" i="35"/>
  <c r="C19" i="35"/>
  <c r="C18" i="35"/>
  <c r="C17" i="35"/>
  <c r="C16" i="35"/>
  <c r="C14" i="35"/>
  <c r="C13" i="35"/>
  <c r="C12" i="35"/>
  <c r="C11" i="35"/>
  <c r="C10" i="35"/>
  <c r="U32" i="9" l="1"/>
  <c r="D9" i="35" l="1"/>
  <c r="L9"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66" i="39"/>
  <c r="L67" i="39"/>
  <c r="L68" i="39"/>
  <c r="L69" i="39"/>
  <c r="L70" i="39"/>
  <c r="L71" i="39"/>
  <c r="L72" i="39"/>
  <c r="L73" i="39"/>
  <c r="L74" i="39"/>
  <c r="L75" i="39"/>
  <c r="L76" i="39"/>
  <c r="L77" i="39"/>
  <c r="L78" i="39"/>
  <c r="L79" i="39"/>
  <c r="L80" i="39"/>
  <c r="L81" i="39"/>
  <c r="L82" i="39"/>
  <c r="L83" i="39"/>
  <c r="L84" i="39"/>
  <c r="L85" i="39"/>
  <c r="L86" i="39"/>
  <c r="L87" i="39"/>
  <c r="L88" i="39"/>
  <c r="L89" i="39"/>
  <c r="L90" i="39"/>
  <c r="L91" i="39"/>
  <c r="L92" i="39"/>
  <c r="L93" i="39"/>
  <c r="L94" i="39"/>
  <c r="L95" i="39"/>
  <c r="L96" i="39"/>
  <c r="L97" i="39"/>
  <c r="L98" i="39"/>
  <c r="L99" i="39"/>
  <c r="L100" i="39"/>
  <c r="L101" i="39"/>
  <c r="L102" i="39"/>
  <c r="L103" i="39"/>
  <c r="L104" i="39"/>
  <c r="L105" i="39"/>
  <c r="L106" i="39"/>
  <c r="L107" i="39"/>
  <c r="L108" i="39"/>
  <c r="L109" i="39"/>
  <c r="L110" i="39"/>
  <c r="L111" i="39"/>
  <c r="L112" i="39"/>
  <c r="L113" i="39"/>
  <c r="L114" i="39"/>
  <c r="L115" i="39"/>
  <c r="L116" i="39"/>
  <c r="L117" i="39"/>
  <c r="L118" i="39"/>
  <c r="L119" i="39"/>
  <c r="L120" i="39"/>
  <c r="L121" i="39"/>
  <c r="L122" i="39"/>
  <c r="L123" i="39"/>
  <c r="L124" i="39"/>
  <c r="L125" i="39"/>
  <c r="L126" i="39"/>
  <c r="L127" i="39"/>
  <c r="L8" i="39"/>
  <c r="I9" i="39"/>
  <c r="I10" i="39"/>
  <c r="N127" i="39"/>
  <c r="K127" i="39"/>
  <c r="I127" i="39"/>
  <c r="N126" i="39"/>
  <c r="K126" i="39"/>
  <c r="I126" i="39"/>
  <c r="N125" i="39"/>
  <c r="K125" i="39"/>
  <c r="I125" i="39"/>
  <c r="N124" i="39"/>
  <c r="K124" i="39"/>
  <c r="I124" i="39"/>
  <c r="N123" i="39"/>
  <c r="K123" i="39"/>
  <c r="I123" i="39"/>
  <c r="N122" i="39"/>
  <c r="K122" i="39"/>
  <c r="S122" i="39" s="1"/>
  <c r="I122" i="39"/>
  <c r="A122" i="39"/>
  <c r="N121" i="39"/>
  <c r="K121" i="39"/>
  <c r="I121" i="39"/>
  <c r="N120" i="39"/>
  <c r="K120" i="39"/>
  <c r="I120" i="39"/>
  <c r="N119" i="39"/>
  <c r="K119" i="39"/>
  <c r="I119" i="39"/>
  <c r="N118" i="39"/>
  <c r="K118" i="39"/>
  <c r="I118" i="39"/>
  <c r="N117" i="39"/>
  <c r="K117" i="39"/>
  <c r="I117" i="39"/>
  <c r="N116" i="39"/>
  <c r="K116" i="39"/>
  <c r="I116" i="39"/>
  <c r="A116" i="39"/>
  <c r="N115" i="39"/>
  <c r="K115" i="39"/>
  <c r="I115" i="39"/>
  <c r="N114" i="39"/>
  <c r="K114" i="39"/>
  <c r="I114" i="39"/>
  <c r="N113" i="39"/>
  <c r="K113" i="39"/>
  <c r="I113" i="39"/>
  <c r="N112" i="39"/>
  <c r="K112" i="39"/>
  <c r="I112" i="39"/>
  <c r="N111" i="39"/>
  <c r="K111" i="39"/>
  <c r="I111" i="39"/>
  <c r="N110" i="39"/>
  <c r="K110" i="39"/>
  <c r="I110" i="39"/>
  <c r="A110" i="39"/>
  <c r="N109" i="39"/>
  <c r="K109" i="39"/>
  <c r="I109" i="39"/>
  <c r="N108" i="39"/>
  <c r="K108" i="39"/>
  <c r="I108" i="39"/>
  <c r="N107" i="39"/>
  <c r="K107" i="39"/>
  <c r="I107" i="39"/>
  <c r="N106" i="39"/>
  <c r="K106" i="39"/>
  <c r="I106" i="39"/>
  <c r="N105" i="39"/>
  <c r="K105" i="39"/>
  <c r="I105" i="39"/>
  <c r="N104" i="39"/>
  <c r="K104" i="39"/>
  <c r="I104" i="39"/>
  <c r="A104" i="39"/>
  <c r="N103" i="39"/>
  <c r="K103" i="39"/>
  <c r="I103" i="39"/>
  <c r="N102" i="39"/>
  <c r="K102" i="39"/>
  <c r="I102" i="39"/>
  <c r="N101" i="39"/>
  <c r="K101" i="39"/>
  <c r="I101" i="39"/>
  <c r="N100" i="39"/>
  <c r="K100" i="39"/>
  <c r="I100" i="39"/>
  <c r="N99" i="39"/>
  <c r="K99" i="39"/>
  <c r="I99" i="39"/>
  <c r="N98" i="39"/>
  <c r="K98" i="39"/>
  <c r="I98" i="39"/>
  <c r="A98" i="39"/>
  <c r="N97" i="39"/>
  <c r="K97" i="39"/>
  <c r="S97" i="39" s="1"/>
  <c r="I97" i="39"/>
  <c r="N96" i="39"/>
  <c r="K96" i="39"/>
  <c r="I96" i="39"/>
  <c r="N95" i="39"/>
  <c r="K95" i="39"/>
  <c r="I95" i="39"/>
  <c r="N94" i="39"/>
  <c r="K94" i="39"/>
  <c r="I94" i="39"/>
  <c r="N93" i="39"/>
  <c r="K93" i="39"/>
  <c r="S93" i="39" s="1"/>
  <c r="I93" i="39"/>
  <c r="N92" i="39"/>
  <c r="K92" i="39"/>
  <c r="S92" i="39" s="1"/>
  <c r="I92" i="39"/>
  <c r="A92" i="39"/>
  <c r="N91" i="39"/>
  <c r="K91" i="39"/>
  <c r="I91" i="39"/>
  <c r="N90" i="39"/>
  <c r="K90" i="39"/>
  <c r="I90" i="39"/>
  <c r="N89" i="39"/>
  <c r="K89" i="39"/>
  <c r="I89" i="39"/>
  <c r="N88" i="39"/>
  <c r="K88" i="39"/>
  <c r="I88" i="39"/>
  <c r="N87" i="39"/>
  <c r="K87" i="39"/>
  <c r="I87" i="39"/>
  <c r="N86" i="39"/>
  <c r="K86" i="39"/>
  <c r="I86" i="39"/>
  <c r="A86" i="39"/>
  <c r="N85" i="39"/>
  <c r="K85" i="39"/>
  <c r="I85" i="39"/>
  <c r="N84" i="39"/>
  <c r="K84" i="39"/>
  <c r="I84" i="39"/>
  <c r="N83" i="39"/>
  <c r="K83" i="39"/>
  <c r="I83" i="39"/>
  <c r="N82" i="39"/>
  <c r="K82" i="39"/>
  <c r="I82" i="39"/>
  <c r="N81" i="39"/>
  <c r="K81" i="39"/>
  <c r="I81" i="39"/>
  <c r="N80" i="39"/>
  <c r="K80" i="39"/>
  <c r="I80" i="39"/>
  <c r="A80" i="39"/>
  <c r="N79" i="39"/>
  <c r="K79" i="39"/>
  <c r="I79" i="39"/>
  <c r="N78" i="39"/>
  <c r="K78" i="39"/>
  <c r="I78" i="39"/>
  <c r="N77" i="39"/>
  <c r="K77" i="39"/>
  <c r="S77" i="39" s="1"/>
  <c r="I77" i="39"/>
  <c r="N76" i="39"/>
  <c r="K76" i="39"/>
  <c r="I76" i="39"/>
  <c r="N75" i="39"/>
  <c r="K75" i="39"/>
  <c r="I75" i="39"/>
  <c r="N74" i="39"/>
  <c r="K74" i="39"/>
  <c r="I74" i="39"/>
  <c r="A74" i="39"/>
  <c r="N73" i="39"/>
  <c r="K73" i="39"/>
  <c r="I73" i="39"/>
  <c r="N72" i="39"/>
  <c r="K72" i="39"/>
  <c r="I72" i="39"/>
  <c r="N71" i="39"/>
  <c r="K71" i="39"/>
  <c r="I71" i="39"/>
  <c r="N70" i="39"/>
  <c r="K70" i="39"/>
  <c r="I70" i="39"/>
  <c r="N69" i="39"/>
  <c r="K69" i="39"/>
  <c r="I69" i="39"/>
  <c r="N68" i="39"/>
  <c r="K68" i="39"/>
  <c r="I68" i="39"/>
  <c r="A68" i="39"/>
  <c r="N67" i="39"/>
  <c r="K67" i="39"/>
  <c r="I67" i="39"/>
  <c r="N66" i="39"/>
  <c r="K66" i="39"/>
  <c r="I66" i="39"/>
  <c r="N65" i="39"/>
  <c r="K65" i="39"/>
  <c r="I65" i="39"/>
  <c r="N64" i="39"/>
  <c r="K64" i="39"/>
  <c r="I64" i="39"/>
  <c r="N63" i="39"/>
  <c r="K63" i="39"/>
  <c r="I63" i="39"/>
  <c r="N62" i="39"/>
  <c r="K62" i="39"/>
  <c r="I62" i="39"/>
  <c r="A62" i="39"/>
  <c r="N61" i="39"/>
  <c r="K61" i="39"/>
  <c r="I61" i="39"/>
  <c r="N60" i="39"/>
  <c r="K60" i="39"/>
  <c r="I60" i="39"/>
  <c r="N59" i="39"/>
  <c r="K59" i="39"/>
  <c r="I59" i="39"/>
  <c r="N58" i="39"/>
  <c r="K58" i="39"/>
  <c r="I58" i="39"/>
  <c r="N57" i="39"/>
  <c r="K57" i="39"/>
  <c r="I57" i="39"/>
  <c r="N56" i="39"/>
  <c r="K56" i="39"/>
  <c r="I56" i="39"/>
  <c r="A56" i="39"/>
  <c r="N55" i="39"/>
  <c r="K55" i="39"/>
  <c r="I55" i="39"/>
  <c r="N54" i="39"/>
  <c r="K54" i="39"/>
  <c r="I54" i="39"/>
  <c r="N53" i="39"/>
  <c r="K53" i="39"/>
  <c r="I53" i="39"/>
  <c r="N52" i="39"/>
  <c r="K52" i="39"/>
  <c r="I52" i="39"/>
  <c r="N51" i="39"/>
  <c r="K51" i="39"/>
  <c r="I51" i="39"/>
  <c r="N50" i="39"/>
  <c r="K50" i="39"/>
  <c r="I50" i="39"/>
  <c r="A50" i="39"/>
  <c r="N49" i="39"/>
  <c r="K49" i="39"/>
  <c r="I49" i="39"/>
  <c r="N48" i="39"/>
  <c r="K48" i="39"/>
  <c r="I48" i="39"/>
  <c r="N47" i="39"/>
  <c r="K47" i="39"/>
  <c r="I47" i="39"/>
  <c r="N46" i="39"/>
  <c r="K46" i="39"/>
  <c r="I46" i="39"/>
  <c r="N45" i="39"/>
  <c r="K45" i="39"/>
  <c r="I45" i="39"/>
  <c r="N44" i="39"/>
  <c r="K44" i="39"/>
  <c r="I44" i="39"/>
  <c r="A44" i="39"/>
  <c r="N43" i="39"/>
  <c r="K43" i="39"/>
  <c r="I43" i="39"/>
  <c r="N42" i="39"/>
  <c r="K42" i="39"/>
  <c r="I42" i="39"/>
  <c r="N41" i="39"/>
  <c r="K41" i="39"/>
  <c r="I41" i="39"/>
  <c r="N40" i="39"/>
  <c r="K40" i="39"/>
  <c r="S40" i="39" s="1"/>
  <c r="I40" i="39"/>
  <c r="N39" i="39"/>
  <c r="K39" i="39"/>
  <c r="I39" i="39"/>
  <c r="N38" i="39"/>
  <c r="K38" i="39"/>
  <c r="I38" i="39"/>
  <c r="A38" i="39"/>
  <c r="N37" i="39"/>
  <c r="K37" i="39"/>
  <c r="I37" i="39"/>
  <c r="N36" i="39"/>
  <c r="K36" i="39"/>
  <c r="I36" i="39"/>
  <c r="N35" i="39"/>
  <c r="K35" i="39"/>
  <c r="I35" i="39"/>
  <c r="N34" i="39"/>
  <c r="K34" i="39"/>
  <c r="I34" i="39"/>
  <c r="N33" i="39"/>
  <c r="K33" i="39"/>
  <c r="I33" i="39"/>
  <c r="N32" i="39"/>
  <c r="K32" i="39"/>
  <c r="I32" i="39"/>
  <c r="A32" i="39"/>
  <c r="N31" i="39"/>
  <c r="K31" i="39"/>
  <c r="I31" i="39"/>
  <c r="N30" i="39"/>
  <c r="K30" i="39"/>
  <c r="I30" i="39"/>
  <c r="N29" i="39"/>
  <c r="K29" i="39"/>
  <c r="I29" i="39"/>
  <c r="N28" i="39"/>
  <c r="K28" i="39"/>
  <c r="I28" i="39"/>
  <c r="N27" i="39"/>
  <c r="K27" i="39"/>
  <c r="I27" i="39"/>
  <c r="N26" i="39"/>
  <c r="K26" i="39"/>
  <c r="I26" i="39"/>
  <c r="A26" i="39"/>
  <c r="N25" i="39"/>
  <c r="K25" i="39"/>
  <c r="S25" i="39" s="1"/>
  <c r="I25" i="39"/>
  <c r="N24" i="39"/>
  <c r="K24" i="39"/>
  <c r="I24" i="39"/>
  <c r="N23" i="39"/>
  <c r="K23" i="39"/>
  <c r="I23" i="39"/>
  <c r="N22" i="39"/>
  <c r="K22" i="39"/>
  <c r="I22" i="39"/>
  <c r="N21" i="39"/>
  <c r="K21" i="39"/>
  <c r="S21" i="39" s="1"/>
  <c r="I21" i="39"/>
  <c r="N20" i="39"/>
  <c r="K20" i="39"/>
  <c r="S20" i="39" s="1"/>
  <c r="I20" i="39"/>
  <c r="A20" i="39"/>
  <c r="N19" i="39"/>
  <c r="K19" i="39"/>
  <c r="I19" i="39"/>
  <c r="N18" i="39"/>
  <c r="K18" i="39"/>
  <c r="I18" i="39"/>
  <c r="N17" i="39"/>
  <c r="K17" i="39"/>
  <c r="I17" i="39"/>
  <c r="N16" i="39"/>
  <c r="K16" i="39"/>
  <c r="I16" i="39"/>
  <c r="N15" i="39"/>
  <c r="K15" i="39"/>
  <c r="I15" i="39"/>
  <c r="N14" i="39"/>
  <c r="K14" i="39"/>
  <c r="I14" i="39"/>
  <c r="A14" i="39"/>
  <c r="N13" i="39"/>
  <c r="K13" i="39"/>
  <c r="I13" i="39"/>
  <c r="N12" i="39"/>
  <c r="K12" i="39"/>
  <c r="I12" i="39"/>
  <c r="N11" i="39"/>
  <c r="K11" i="39"/>
  <c r="I11" i="39"/>
  <c r="N10" i="39"/>
  <c r="K10" i="39"/>
  <c r="N9" i="39"/>
  <c r="K9" i="39"/>
  <c r="N8" i="39"/>
  <c r="K8" i="39"/>
  <c r="A8" i="39"/>
  <c r="B4" i="39"/>
  <c r="B3" i="39"/>
  <c r="H2" i="39"/>
  <c r="G2" i="39"/>
  <c r="D2" i="39"/>
  <c r="C2" i="39"/>
  <c r="H1" i="39"/>
  <c r="G1" i="39"/>
  <c r="B1" i="39"/>
  <c r="C9" i="35"/>
  <c r="E9" i="35" s="1"/>
  <c r="S61" i="39" l="1"/>
  <c r="S57" i="39"/>
  <c r="S60" i="39"/>
  <c r="S113" i="39"/>
  <c r="S24" i="39"/>
  <c r="S56" i="39"/>
  <c r="S76" i="39"/>
  <c r="S96" i="39"/>
  <c r="S8" i="39"/>
  <c r="S26" i="39"/>
  <c r="S50" i="39"/>
  <c r="S70" i="39"/>
  <c r="S90" i="39"/>
  <c r="S98" i="39"/>
  <c r="S14" i="39"/>
  <c r="S34" i="39"/>
  <c r="T34" i="39" s="1"/>
  <c r="U34" i="39" s="1"/>
  <c r="S38" i="39"/>
  <c r="S54" i="39"/>
  <c r="S62" i="39"/>
  <c r="S86" i="39"/>
  <c r="S106" i="39"/>
  <c r="S126" i="39"/>
  <c r="T126" i="39" s="1"/>
  <c r="U126" i="39" s="1"/>
  <c r="S10" i="39"/>
  <c r="S121" i="39"/>
  <c r="T121" i="39" s="1"/>
  <c r="U121" i="39" s="1"/>
  <c r="S15" i="39"/>
  <c r="S19" i="39"/>
  <c r="S35" i="39"/>
  <c r="T35" i="39" s="1"/>
  <c r="U35" i="39" s="1"/>
  <c r="S51" i="39"/>
  <c r="S55" i="39"/>
  <c r="T55" i="39" s="1"/>
  <c r="U55" i="39" s="1"/>
  <c r="S71" i="39"/>
  <c r="T71" i="39" s="1"/>
  <c r="U71" i="39" s="1"/>
  <c r="S87" i="39"/>
  <c r="S91" i="39"/>
  <c r="T91" i="39" s="1"/>
  <c r="U91" i="39" s="1"/>
  <c r="S107" i="39"/>
  <c r="T107" i="39" s="1"/>
  <c r="U107" i="39" s="1"/>
  <c r="S123" i="39"/>
  <c r="T123" i="39" s="1"/>
  <c r="U123" i="39" s="1"/>
  <c r="S127" i="39"/>
  <c r="T127" i="39" s="1"/>
  <c r="U127" i="39" s="1"/>
  <c r="S74" i="39"/>
  <c r="S94" i="39"/>
  <c r="S110" i="39"/>
  <c r="S114" i="39"/>
  <c r="S108" i="39"/>
  <c r="S23" i="39"/>
  <c r="T23" i="39" s="1"/>
  <c r="U23" i="39" s="1"/>
  <c r="S39" i="39"/>
  <c r="S43" i="39"/>
  <c r="T43" i="39" s="1"/>
  <c r="U43" i="39" s="1"/>
  <c r="S59" i="39"/>
  <c r="T59" i="39" s="1"/>
  <c r="U59" i="39" s="1"/>
  <c r="S75" i="39"/>
  <c r="T75" i="39" s="1"/>
  <c r="U75" i="39" s="1"/>
  <c r="S79" i="39"/>
  <c r="T79" i="39" s="1"/>
  <c r="U79" i="39" s="1"/>
  <c r="S95" i="39"/>
  <c r="T95" i="39" s="1"/>
  <c r="U95" i="39" s="1"/>
  <c r="S111" i="39"/>
  <c r="T111" i="39" s="1"/>
  <c r="U111" i="39" s="1"/>
  <c r="S115" i="39"/>
  <c r="T115" i="39" s="1"/>
  <c r="U115" i="39" s="1"/>
  <c r="S18" i="39"/>
  <c r="S27" i="39"/>
  <c r="T27" i="39" s="1"/>
  <c r="U27" i="39" s="1"/>
  <c r="S31" i="39"/>
  <c r="T31" i="39" s="1"/>
  <c r="U31" i="39" s="1"/>
  <c r="S47" i="39"/>
  <c r="T47" i="39" s="1"/>
  <c r="U47" i="39" s="1"/>
  <c r="S63" i="39"/>
  <c r="T63" i="39" s="1"/>
  <c r="U63" i="39" s="1"/>
  <c r="S67" i="39"/>
  <c r="T67" i="39" s="1"/>
  <c r="U67" i="39" s="1"/>
  <c r="S99" i="39"/>
  <c r="T99" i="39" s="1"/>
  <c r="U99" i="39" s="1"/>
  <c r="S103" i="39"/>
  <c r="T103" i="39" s="1"/>
  <c r="U103" i="39" s="1"/>
  <c r="S119" i="39"/>
  <c r="T119" i="39" s="1"/>
  <c r="U119" i="39" s="1"/>
  <c r="S11" i="39"/>
  <c r="S13" i="39"/>
  <c r="S29" i="39"/>
  <c r="T29" i="39" s="1"/>
  <c r="U29" i="39" s="1"/>
  <c r="S45" i="39"/>
  <c r="T45" i="39" s="1"/>
  <c r="U45" i="39" s="1"/>
  <c r="S49" i="39"/>
  <c r="T49" i="39" s="1"/>
  <c r="U49" i="39" s="1"/>
  <c r="S65" i="39"/>
  <c r="T65" i="39" s="1"/>
  <c r="U65" i="39" s="1"/>
  <c r="S81" i="39"/>
  <c r="T81" i="39" s="1"/>
  <c r="U81" i="39" s="1"/>
  <c r="S85" i="39"/>
  <c r="T85" i="39" s="1"/>
  <c r="U85" i="39" s="1"/>
  <c r="S101" i="39"/>
  <c r="T101" i="39" s="1"/>
  <c r="U101" i="39" s="1"/>
  <c r="S117" i="39"/>
  <c r="T117" i="39" s="1"/>
  <c r="U117" i="39" s="1"/>
  <c r="S52" i="39"/>
  <c r="T52" i="39" s="1"/>
  <c r="U52" i="39" s="1"/>
  <c r="S88" i="39"/>
  <c r="T88" i="39" s="1"/>
  <c r="U88" i="39" s="1"/>
  <c r="S124" i="39"/>
  <c r="T124" i="39" s="1"/>
  <c r="U124" i="39" s="1"/>
  <c r="S16" i="39"/>
  <c r="S17" i="39"/>
  <c r="S33" i="39"/>
  <c r="S37" i="39"/>
  <c r="T37" i="39" s="1"/>
  <c r="U37" i="39" s="1"/>
  <c r="S53" i="39"/>
  <c r="T53" i="39" s="1"/>
  <c r="U53" i="39" s="1"/>
  <c r="S69" i="39"/>
  <c r="T69" i="39" s="1"/>
  <c r="U69" i="39" s="1"/>
  <c r="S73" i="39"/>
  <c r="T73" i="39" s="1"/>
  <c r="U73" i="39" s="1"/>
  <c r="S105" i="39"/>
  <c r="T105" i="39" s="1"/>
  <c r="U105" i="39" s="1"/>
  <c r="S109" i="39"/>
  <c r="T109" i="39" s="1"/>
  <c r="U109" i="39" s="1"/>
  <c r="S125" i="39"/>
  <c r="T125" i="39" s="1"/>
  <c r="U125" i="39" s="1"/>
  <c r="S46" i="39"/>
  <c r="T46" i="39" s="1"/>
  <c r="U46" i="39" s="1"/>
  <c r="S118" i="39"/>
  <c r="T118" i="39" s="1"/>
  <c r="U118" i="39" s="1"/>
  <c r="S72" i="39"/>
  <c r="T72" i="39" s="1"/>
  <c r="U72" i="39" s="1"/>
  <c r="S36" i="39"/>
  <c r="T36" i="39" s="1"/>
  <c r="U36" i="39" s="1"/>
  <c r="S12" i="39"/>
  <c r="S28" i="39"/>
  <c r="T28" i="39" s="1"/>
  <c r="U28" i="39" s="1"/>
  <c r="S44" i="39"/>
  <c r="S48" i="39"/>
  <c r="T48" i="39" s="1"/>
  <c r="U48" i="39" s="1"/>
  <c r="S80" i="39"/>
  <c r="S84" i="39"/>
  <c r="T84" i="39" s="1"/>
  <c r="U84" i="39" s="1"/>
  <c r="S100" i="39"/>
  <c r="T100" i="39" s="1"/>
  <c r="U100" i="39" s="1"/>
  <c r="S116" i="39"/>
  <c r="S120" i="39"/>
  <c r="T120" i="39" s="1"/>
  <c r="U120" i="39" s="1"/>
  <c r="S82" i="39"/>
  <c r="T82" i="39" s="1"/>
  <c r="U82" i="39" s="1"/>
  <c r="S58" i="39"/>
  <c r="T58" i="39" s="1"/>
  <c r="U58" i="39" s="1"/>
  <c r="S22" i="39"/>
  <c r="T22" i="39" s="1"/>
  <c r="U22" i="39" s="1"/>
  <c r="S32" i="39"/>
  <c r="S68" i="39"/>
  <c r="S104" i="39"/>
  <c r="S30" i="39"/>
  <c r="T30" i="39" s="1"/>
  <c r="U30" i="39" s="1"/>
  <c r="S112" i="39"/>
  <c r="T112" i="39" s="1"/>
  <c r="U112" i="39" s="1"/>
  <c r="S41" i="39"/>
  <c r="T41" i="39" s="1"/>
  <c r="U41" i="39" s="1"/>
  <c r="S64" i="39"/>
  <c r="T64" i="39" s="1"/>
  <c r="U64" i="39" s="1"/>
  <c r="S66" i="39"/>
  <c r="T66" i="39" s="1"/>
  <c r="U66" i="39" s="1"/>
  <c r="S89" i="39"/>
  <c r="T89" i="39" s="1"/>
  <c r="U89" i="39" s="1"/>
  <c r="S102" i="39"/>
  <c r="T102" i="39" s="1"/>
  <c r="U102" i="39" s="1"/>
  <c r="T60" i="39"/>
  <c r="U60" i="39" s="1"/>
  <c r="S78" i="39"/>
  <c r="T78" i="39" s="1"/>
  <c r="U78" i="39" s="1"/>
  <c r="S42" i="39"/>
  <c r="T42" i="39" s="1"/>
  <c r="U42" i="39" s="1"/>
  <c r="S9" i="39"/>
  <c r="S83" i="39"/>
  <c r="T83" i="39" s="1"/>
  <c r="U83" i="39" s="1"/>
  <c r="T108" i="39"/>
  <c r="U108" i="39" s="1"/>
  <c r="T113" i="39"/>
  <c r="U113" i="39" s="1"/>
  <c r="T77" i="39"/>
  <c r="U77" i="39" s="1"/>
  <c r="T87" i="39"/>
  <c r="U87" i="39" s="1"/>
  <c r="T61" i="39"/>
  <c r="U61" i="39" s="1"/>
  <c r="T93" i="39"/>
  <c r="U93" i="39" s="1"/>
  <c r="T96" i="39"/>
  <c r="U96" i="39" s="1"/>
  <c r="T33" i="39"/>
  <c r="U33" i="39" s="1"/>
  <c r="T54" i="39"/>
  <c r="U54" i="39" s="1"/>
  <c r="T114" i="39"/>
  <c r="U114" i="39" s="1"/>
  <c r="T24" i="39"/>
  <c r="U24" i="39" s="1"/>
  <c r="T97" i="39"/>
  <c r="U97" i="39" s="1"/>
  <c r="T25" i="39"/>
  <c r="U25" i="39" s="1"/>
  <c r="T39" i="39"/>
  <c r="U39" i="39" s="1"/>
  <c r="T76" i="39"/>
  <c r="U76" i="39" s="1"/>
  <c r="T40" i="39"/>
  <c r="U40" i="39" s="1"/>
  <c r="T51" i="39"/>
  <c r="U51" i="39" s="1"/>
  <c r="T106" i="39"/>
  <c r="U106" i="39" s="1"/>
  <c r="T57" i="39"/>
  <c r="U57" i="39" s="1"/>
  <c r="T94" i="39"/>
  <c r="U94" i="39" s="1"/>
  <c r="T70" i="39"/>
  <c r="U70" i="39" s="1"/>
  <c r="T90" i="39"/>
  <c r="U90" i="39" s="1"/>
  <c r="T21" i="39"/>
  <c r="U21" i="39" s="1"/>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8" i="9"/>
  <c r="D28" i="35"/>
  <c r="D27" i="35"/>
  <c r="D26" i="35"/>
  <c r="D25" i="35"/>
  <c r="D24" i="35"/>
  <c r="D23" i="35"/>
  <c r="D22" i="35"/>
  <c r="D21" i="35"/>
  <c r="D20" i="35"/>
  <c r="D19" i="35"/>
  <c r="D18" i="35"/>
  <c r="D17" i="35"/>
  <c r="D16" i="35"/>
  <c r="D15" i="35"/>
  <c r="D14" i="35"/>
  <c r="D13" i="35"/>
  <c r="D12" i="35"/>
  <c r="D11" i="35"/>
  <c r="T128" i="9"/>
  <c r="F10" i="35" l="1"/>
  <c r="F11" i="35"/>
  <c r="F12" i="35"/>
  <c r="F13" i="35"/>
  <c r="F14" i="35"/>
  <c r="F24" i="35"/>
  <c r="F25" i="35"/>
  <c r="F15" i="35"/>
  <c r="F16" i="35"/>
  <c r="F17" i="35"/>
  <c r="F18" i="35"/>
  <c r="F19" i="35"/>
  <c r="F20" i="35"/>
  <c r="F21" i="35"/>
  <c r="F22" i="35"/>
  <c r="F23" i="35"/>
  <c r="F26" i="35"/>
  <c r="F27" i="35"/>
  <c r="F28" i="35"/>
  <c r="E10" i="30" l="1"/>
  <c r="E11" i="30"/>
  <c r="E12" i="30"/>
  <c r="E13" i="30"/>
  <c r="E14" i="30"/>
  <c r="E15" i="30"/>
  <c r="E16" i="30"/>
  <c r="E17" i="30"/>
  <c r="E18" i="30"/>
  <c r="E19" i="30"/>
  <c r="E20" i="30"/>
  <c r="E21" i="30"/>
  <c r="E22" i="30"/>
  <c r="E23" i="30"/>
  <c r="E24" i="30"/>
  <c r="E25" i="30"/>
  <c r="E26" i="30"/>
  <c r="E27" i="30"/>
  <c r="E28" i="30"/>
  <c r="E9" i="30"/>
  <c r="D2" i="20"/>
  <c r="I2" i="33"/>
  <c r="G2" i="33"/>
  <c r="B5" i="33"/>
  <c r="B4" i="33"/>
  <c r="G1" i="33"/>
  <c r="D2" i="33"/>
  <c r="M2" i="37"/>
  <c r="K2" i="37"/>
  <c r="B5" i="37"/>
  <c r="B4" i="37"/>
  <c r="K1" i="37"/>
  <c r="F2" i="37"/>
  <c r="J2" i="35"/>
  <c r="H2" i="35"/>
  <c r="H1" i="35"/>
  <c r="B5" i="35"/>
  <c r="B4" i="35"/>
  <c r="D2" i="35"/>
  <c r="J2" i="9"/>
  <c r="H2" i="9"/>
  <c r="H1" i="9"/>
  <c r="B4" i="9"/>
  <c r="B3" i="9"/>
  <c r="D2" i="9"/>
  <c r="L3" i="31"/>
  <c r="J3" i="31"/>
  <c r="J2" i="31"/>
  <c r="B6" i="31"/>
  <c r="B5" i="31"/>
  <c r="D2" i="31"/>
  <c r="B4" i="15"/>
  <c r="D2" i="15"/>
  <c r="H2" i="15"/>
  <c r="J4" i="15"/>
  <c r="H4" i="15"/>
  <c r="B5" i="15"/>
  <c r="J9" i="30"/>
  <c r="B8" i="39" s="1"/>
  <c r="J10" i="30"/>
  <c r="B14" i="39" s="1"/>
  <c r="J11" i="30"/>
  <c r="B20" i="39" s="1"/>
  <c r="J12" i="30"/>
  <c r="B26" i="39" s="1"/>
  <c r="J13" i="30"/>
  <c r="B32" i="39" s="1"/>
  <c r="J14" i="30"/>
  <c r="B38" i="39" s="1"/>
  <c r="J15" i="30"/>
  <c r="B44" i="39" s="1"/>
  <c r="J16" i="30"/>
  <c r="B50" i="39" s="1"/>
  <c r="J17" i="30"/>
  <c r="B56" i="39" s="1"/>
  <c r="J18" i="30"/>
  <c r="B62" i="39" s="1"/>
  <c r="J19" i="30"/>
  <c r="B68" i="39" s="1"/>
  <c r="J20" i="30"/>
  <c r="B74" i="39" s="1"/>
  <c r="J21" i="30"/>
  <c r="B80" i="39" s="1"/>
  <c r="J22" i="30"/>
  <c r="B86" i="39" s="1"/>
  <c r="J23" i="30"/>
  <c r="B92" i="39" s="1"/>
  <c r="J24" i="30"/>
  <c r="B98" i="39" s="1"/>
  <c r="J25" i="30"/>
  <c r="B104" i="39" s="1"/>
  <c r="J26" i="30"/>
  <c r="B110" i="39" s="1"/>
  <c r="J27" i="30"/>
  <c r="B116" i="39" s="1"/>
  <c r="J28" i="30"/>
  <c r="B122" i="39" s="1"/>
  <c r="N9" i="9"/>
  <c r="N10" i="9"/>
  <c r="N11" i="9"/>
  <c r="N12" i="9"/>
  <c r="N13"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8" i="9"/>
  <c r="K9" i="9"/>
  <c r="K10" i="9"/>
  <c r="K11" i="9"/>
  <c r="K12" i="9"/>
  <c r="K13" i="9"/>
  <c r="K15" i="9"/>
  <c r="K16" i="9"/>
  <c r="S16" i="9" s="1"/>
  <c r="K17" i="9"/>
  <c r="S17" i="9" s="1"/>
  <c r="K18" i="9"/>
  <c r="S18" i="9" s="1"/>
  <c r="K19" i="9"/>
  <c r="K20" i="9"/>
  <c r="K21" i="9"/>
  <c r="K22" i="9"/>
  <c r="S22" i="9" s="1"/>
  <c r="K23" i="9"/>
  <c r="S23" i="9" s="1"/>
  <c r="K24" i="9"/>
  <c r="S24" i="9" s="1"/>
  <c r="K25" i="9"/>
  <c r="S25" i="9" s="1"/>
  <c r="K26" i="9"/>
  <c r="K27" i="9"/>
  <c r="S27" i="9" s="1"/>
  <c r="T27" i="9" s="1"/>
  <c r="U27" i="9" s="1"/>
  <c r="K28" i="9"/>
  <c r="S28" i="9" s="1"/>
  <c r="K29" i="9"/>
  <c r="S29" i="9" s="1"/>
  <c r="K30" i="9"/>
  <c r="S30" i="9" s="1"/>
  <c r="T30" i="9" s="1"/>
  <c r="U30" i="9" s="1"/>
  <c r="K31" i="9"/>
  <c r="S31" i="9" s="1"/>
  <c r="K32" i="9"/>
  <c r="S32" i="9" s="1"/>
  <c r="K33" i="9"/>
  <c r="S33" i="9" s="1"/>
  <c r="T33" i="9" s="1"/>
  <c r="U33" i="9" s="1"/>
  <c r="K34" i="9"/>
  <c r="S34" i="9" s="1"/>
  <c r="K35" i="9"/>
  <c r="S35" i="9" s="1"/>
  <c r="K36" i="9"/>
  <c r="S36" i="9" s="1"/>
  <c r="T36" i="9" s="1"/>
  <c r="U36" i="9" s="1"/>
  <c r="K37" i="9"/>
  <c r="S37" i="9" s="1"/>
  <c r="K38" i="9"/>
  <c r="S38" i="9" s="1"/>
  <c r="K39" i="9"/>
  <c r="S39" i="9" s="1"/>
  <c r="T39" i="9" s="1"/>
  <c r="U39" i="9" s="1"/>
  <c r="K40" i="9"/>
  <c r="S40" i="9" s="1"/>
  <c r="K41" i="9"/>
  <c r="S41" i="9" s="1"/>
  <c r="K42" i="9"/>
  <c r="S42" i="9" s="1"/>
  <c r="T42" i="9" s="1"/>
  <c r="U42" i="9" s="1"/>
  <c r="K43" i="9"/>
  <c r="S43" i="9" s="1"/>
  <c r="K44" i="9"/>
  <c r="S44" i="9" s="1"/>
  <c r="K45" i="9"/>
  <c r="S45" i="9" s="1"/>
  <c r="T45" i="9" s="1"/>
  <c r="U45" i="9" s="1"/>
  <c r="K46" i="9"/>
  <c r="S46" i="9" s="1"/>
  <c r="K47" i="9"/>
  <c r="S47" i="9" s="1"/>
  <c r="K48" i="9"/>
  <c r="S48" i="9" s="1"/>
  <c r="T48" i="9" s="1"/>
  <c r="U48" i="9" s="1"/>
  <c r="K49" i="9"/>
  <c r="S49" i="9" s="1"/>
  <c r="K50" i="9"/>
  <c r="S50" i="9" s="1"/>
  <c r="K51" i="9"/>
  <c r="S51" i="9" s="1"/>
  <c r="T51" i="9" s="1"/>
  <c r="U51" i="9" s="1"/>
  <c r="K52" i="9"/>
  <c r="S52" i="9" s="1"/>
  <c r="K53" i="9"/>
  <c r="S53" i="9" s="1"/>
  <c r="K54" i="9"/>
  <c r="S54" i="9" s="1"/>
  <c r="T54" i="9" s="1"/>
  <c r="U54" i="9" s="1"/>
  <c r="K55" i="9"/>
  <c r="S55" i="9" s="1"/>
  <c r="K56" i="9"/>
  <c r="S56" i="9" s="1"/>
  <c r="K57" i="9"/>
  <c r="S57" i="9" s="1"/>
  <c r="K58" i="9"/>
  <c r="S58" i="9" s="1"/>
  <c r="K59" i="9"/>
  <c r="S59" i="9" s="1"/>
  <c r="K60" i="9"/>
  <c r="S60" i="9" s="1"/>
  <c r="K61" i="9"/>
  <c r="S61" i="9" s="1"/>
  <c r="K62" i="9"/>
  <c r="S62" i="9" s="1"/>
  <c r="K63" i="9"/>
  <c r="S63" i="9" s="1"/>
  <c r="K64" i="9"/>
  <c r="S64" i="9" s="1"/>
  <c r="K65" i="9"/>
  <c r="S65" i="9" s="1"/>
  <c r="K66" i="9"/>
  <c r="K67" i="9"/>
  <c r="S67" i="9" s="1"/>
  <c r="K68" i="9"/>
  <c r="S68" i="9" s="1"/>
  <c r="K69" i="9"/>
  <c r="S69" i="9" s="1"/>
  <c r="T69" i="9" s="1"/>
  <c r="U69" i="9" s="1"/>
  <c r="K70" i="9"/>
  <c r="S70" i="9" s="1"/>
  <c r="K71" i="9"/>
  <c r="S71" i="9" s="1"/>
  <c r="K72" i="9"/>
  <c r="S72" i="9" s="1"/>
  <c r="T72" i="9" s="1"/>
  <c r="U72" i="9" s="1"/>
  <c r="K73" i="9"/>
  <c r="S73" i="9" s="1"/>
  <c r="K74" i="9"/>
  <c r="S74" i="9" s="1"/>
  <c r="K75" i="9"/>
  <c r="S75" i="9" s="1"/>
  <c r="K76" i="9"/>
  <c r="S76" i="9" s="1"/>
  <c r="K77" i="9"/>
  <c r="S77" i="9" s="1"/>
  <c r="K78" i="9"/>
  <c r="S78" i="9" s="1"/>
  <c r="K79" i="9"/>
  <c r="S79" i="9" s="1"/>
  <c r="K80" i="9"/>
  <c r="K81" i="9"/>
  <c r="S81" i="9" s="1"/>
  <c r="K82" i="9"/>
  <c r="K83" i="9"/>
  <c r="S83" i="9" s="1"/>
  <c r="K84" i="9"/>
  <c r="S84" i="9" s="1"/>
  <c r="K85" i="9"/>
  <c r="S85" i="9" s="1"/>
  <c r="K86" i="9"/>
  <c r="K87" i="9"/>
  <c r="S87" i="9" s="1"/>
  <c r="T87" i="9" s="1"/>
  <c r="U87" i="9" s="1"/>
  <c r="K88" i="9"/>
  <c r="S88" i="9" s="1"/>
  <c r="K89" i="9"/>
  <c r="S89" i="9" s="1"/>
  <c r="K90" i="9"/>
  <c r="S90" i="9" s="1"/>
  <c r="T90" i="9" s="1"/>
  <c r="U90" i="9" s="1"/>
  <c r="K91" i="9"/>
  <c r="S91" i="9" s="1"/>
  <c r="K92" i="9"/>
  <c r="S92" i="9" s="1"/>
  <c r="K93" i="9"/>
  <c r="S93" i="9" s="1"/>
  <c r="K94" i="9"/>
  <c r="S94" i="9" s="1"/>
  <c r="T94" i="9" s="1"/>
  <c r="U94" i="9" s="1"/>
  <c r="K95" i="9"/>
  <c r="K96" i="9"/>
  <c r="S96" i="9" s="1"/>
  <c r="K97" i="9"/>
  <c r="S97" i="9" s="1"/>
  <c r="T97" i="9" s="1"/>
  <c r="U97" i="9" s="1"/>
  <c r="K98" i="9"/>
  <c r="S98" i="9" s="1"/>
  <c r="K99" i="9"/>
  <c r="S99" i="9" s="1"/>
  <c r="T99" i="9" s="1"/>
  <c r="U99" i="9" s="1"/>
  <c r="K100" i="9"/>
  <c r="S100" i="9" s="1"/>
  <c r="K101" i="9"/>
  <c r="S101" i="9" s="1"/>
  <c r="K102" i="9"/>
  <c r="S102" i="9" s="1"/>
  <c r="T102" i="9" s="1"/>
  <c r="U102" i="9" s="1"/>
  <c r="K103" i="9"/>
  <c r="S103" i="9" s="1"/>
  <c r="K104" i="9"/>
  <c r="S104" i="9" s="1"/>
  <c r="K105" i="9"/>
  <c r="S105" i="9" s="1"/>
  <c r="T105" i="9" s="1"/>
  <c r="U105" i="9" s="1"/>
  <c r="K106" i="9"/>
  <c r="S106" i="9" s="1"/>
  <c r="K107" i="9"/>
  <c r="S107" i="9" s="1"/>
  <c r="K108" i="9"/>
  <c r="S108" i="9" s="1"/>
  <c r="T108" i="9" s="1"/>
  <c r="U108" i="9" s="1"/>
  <c r="K109" i="9"/>
  <c r="S109" i="9" s="1"/>
  <c r="K110" i="9"/>
  <c r="S110" i="9" s="1"/>
  <c r="K111" i="9"/>
  <c r="S111" i="9" s="1"/>
  <c r="K112" i="9"/>
  <c r="S112" i="9" s="1"/>
  <c r="K113" i="9"/>
  <c r="S113" i="9" s="1"/>
  <c r="K114" i="9"/>
  <c r="S114" i="9" s="1"/>
  <c r="K115" i="9"/>
  <c r="S115" i="9" s="1"/>
  <c r="K116" i="9"/>
  <c r="S116" i="9" s="1"/>
  <c r="K117" i="9"/>
  <c r="S117" i="9" s="1"/>
  <c r="T117" i="9" s="1"/>
  <c r="U117" i="9" s="1"/>
  <c r="K118" i="9"/>
  <c r="S118" i="9" s="1"/>
  <c r="K119" i="9"/>
  <c r="S119" i="9" s="1"/>
  <c r="K120" i="9"/>
  <c r="S120" i="9" s="1"/>
  <c r="T120" i="9" s="1"/>
  <c r="U120" i="9" s="1"/>
  <c r="K121" i="9"/>
  <c r="S121" i="9" s="1"/>
  <c r="K122" i="9"/>
  <c r="S122" i="9" s="1"/>
  <c r="K123" i="9"/>
  <c r="S123" i="9" s="1"/>
  <c r="T123" i="9" s="1"/>
  <c r="U123" i="9" s="1"/>
  <c r="K124" i="9"/>
  <c r="S124" i="9" s="1"/>
  <c r="K125" i="9"/>
  <c r="S125" i="9" s="1"/>
  <c r="K126" i="9"/>
  <c r="K127" i="9"/>
  <c r="S127" i="9" s="1"/>
  <c r="I9" i="9"/>
  <c r="I10" i="9"/>
  <c r="I12" i="9"/>
  <c r="I13"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K8" i="9"/>
  <c r="S20" i="9" l="1"/>
  <c r="S26" i="9"/>
  <c r="S21" i="9"/>
  <c r="S82" i="9"/>
  <c r="S66" i="9"/>
  <c r="T66" i="9" s="1"/>
  <c r="U66" i="9" s="1"/>
  <c r="S80" i="9"/>
  <c r="S126" i="9"/>
  <c r="T126" i="9" s="1"/>
  <c r="U126" i="9" s="1"/>
  <c r="S10" i="9"/>
  <c r="S9" i="9"/>
  <c r="S95" i="9"/>
  <c r="T95" i="9" s="1"/>
  <c r="T60" i="9"/>
  <c r="U60" i="9" s="1"/>
  <c r="T107" i="9"/>
  <c r="U107" i="9" s="1"/>
  <c r="T59" i="9"/>
  <c r="U59" i="9" s="1"/>
  <c r="T106" i="9"/>
  <c r="U106" i="9" s="1"/>
  <c r="T82" i="9"/>
  <c r="U82" i="9" s="1"/>
  <c r="T58" i="9"/>
  <c r="U58" i="9" s="1"/>
  <c r="T46" i="9"/>
  <c r="U46" i="9" s="1"/>
  <c r="T34" i="9"/>
  <c r="U34" i="9" s="1"/>
  <c r="T22" i="9"/>
  <c r="U22" i="9" s="1"/>
  <c r="T84" i="9"/>
  <c r="U84" i="9" s="1"/>
  <c r="T24" i="9"/>
  <c r="U24" i="9" s="1"/>
  <c r="T83" i="9"/>
  <c r="U83" i="9" s="1"/>
  <c r="T71" i="9"/>
  <c r="U71" i="9" s="1"/>
  <c r="T47" i="9"/>
  <c r="U47" i="9" s="1"/>
  <c r="T23" i="9"/>
  <c r="U23" i="9" s="1"/>
  <c r="T93" i="9"/>
  <c r="U93" i="9" s="1"/>
  <c r="T81" i="9"/>
  <c r="U81" i="9" s="1"/>
  <c r="T57" i="9"/>
  <c r="U57" i="9"/>
  <c r="T78" i="9"/>
  <c r="U78" i="9" s="1"/>
  <c r="T96" i="9"/>
  <c r="U96" i="9" s="1"/>
  <c r="T119" i="9"/>
  <c r="U119" i="9" s="1"/>
  <c r="T35" i="9"/>
  <c r="U35" i="9" s="1"/>
  <c r="T118" i="9"/>
  <c r="U118" i="9" s="1"/>
  <c r="T70" i="9"/>
  <c r="U70" i="9" s="1"/>
  <c r="T114" i="9"/>
  <c r="U114" i="9" s="1"/>
  <c r="T127" i="9"/>
  <c r="U127" i="9" s="1"/>
  <c r="T115" i="9"/>
  <c r="U115" i="9" s="1"/>
  <c r="T103" i="9"/>
  <c r="U103" i="9" s="1"/>
  <c r="T91" i="9"/>
  <c r="U91" i="9" s="1"/>
  <c r="T79" i="9"/>
  <c r="U79" i="9" s="1"/>
  <c r="T67" i="9"/>
  <c r="U67" i="9" s="1"/>
  <c r="T55" i="9"/>
  <c r="U55" i="9" s="1"/>
  <c r="T43" i="9"/>
  <c r="U43" i="9" s="1"/>
  <c r="T31" i="9"/>
  <c r="U31" i="9" s="1"/>
  <c r="T125" i="9"/>
  <c r="U125" i="9" s="1"/>
  <c r="T113" i="9"/>
  <c r="U113" i="9" s="1"/>
  <c r="T101" i="9"/>
  <c r="U101" i="9" s="1"/>
  <c r="T89" i="9"/>
  <c r="U89" i="9" s="1"/>
  <c r="T77" i="9"/>
  <c r="U77" i="9" s="1"/>
  <c r="T65" i="9"/>
  <c r="U65" i="9" s="1"/>
  <c r="T53" i="9"/>
  <c r="U53" i="9" s="1"/>
  <c r="T41" i="9"/>
  <c r="U41" i="9" s="1"/>
  <c r="T29" i="9"/>
  <c r="U29" i="9" s="1"/>
  <c r="T124" i="9"/>
  <c r="U124" i="9" s="1"/>
  <c r="T112" i="9"/>
  <c r="U112" i="9" s="1"/>
  <c r="T100" i="9"/>
  <c r="U100" i="9" s="1"/>
  <c r="T88" i="9"/>
  <c r="U88" i="9" s="1"/>
  <c r="T76" i="9"/>
  <c r="U76" i="9" s="1"/>
  <c r="T64" i="9"/>
  <c r="U64" i="9" s="1"/>
  <c r="T52" i="9"/>
  <c r="U52" i="9" s="1"/>
  <c r="T40" i="9"/>
  <c r="U40" i="9" s="1"/>
  <c r="T28" i="9"/>
  <c r="U28" i="9" s="1"/>
  <c r="T111" i="9"/>
  <c r="U111" i="9" s="1"/>
  <c r="T63" i="9"/>
  <c r="U63" i="9" s="1"/>
  <c r="T75" i="9"/>
  <c r="U75" i="9" s="1"/>
  <c r="T121" i="9"/>
  <c r="U121" i="9" s="1"/>
  <c r="T109" i="9"/>
  <c r="U109" i="9" s="1"/>
  <c r="T85" i="9"/>
  <c r="U85" i="9" s="1"/>
  <c r="T73" i="9"/>
  <c r="U73" i="9" s="1"/>
  <c r="T61" i="9"/>
  <c r="U61" i="9" s="1"/>
  <c r="T49" i="9"/>
  <c r="U49" i="9" s="1"/>
  <c r="T37" i="9"/>
  <c r="U37" i="9" s="1"/>
  <c r="T25" i="9"/>
  <c r="U25" i="9" s="1"/>
  <c r="S8" i="9"/>
  <c r="S19" i="9"/>
  <c r="S15" i="9"/>
  <c r="S86" i="9"/>
  <c r="S13" i="9"/>
  <c r="S12" i="9"/>
  <c r="S11" i="9"/>
  <c r="D9" i="15"/>
  <c r="F9" i="15" s="1"/>
  <c r="C10" i="31" s="1"/>
  <c r="E2" i="37"/>
  <c r="C2" i="20"/>
  <c r="C2" i="33"/>
  <c r="C2" i="35"/>
  <c r="C2" i="9"/>
  <c r="C2" i="31"/>
  <c r="C2" i="15"/>
  <c r="B1" i="20"/>
  <c r="B1" i="33"/>
  <c r="B1" i="37"/>
  <c r="B1" i="35"/>
  <c r="B1" i="9"/>
  <c r="B1" i="31"/>
  <c r="B1" i="15"/>
  <c r="D9" i="30"/>
  <c r="F2" i="33"/>
  <c r="F1" i="33"/>
  <c r="J2" i="37"/>
  <c r="J1" i="37"/>
  <c r="G2" i="35"/>
  <c r="G1" i="35"/>
  <c r="G2" i="9"/>
  <c r="G1" i="9"/>
  <c r="A122" i="9"/>
  <c r="A116" i="9"/>
  <c r="A110" i="9"/>
  <c r="A104" i="9"/>
  <c r="A98" i="9"/>
  <c r="A92" i="9"/>
  <c r="A86" i="9"/>
  <c r="A80" i="9"/>
  <c r="A74" i="9"/>
  <c r="A68" i="9"/>
  <c r="A62" i="9"/>
  <c r="A56" i="9"/>
  <c r="A50" i="9"/>
  <c r="A44" i="9"/>
  <c r="A38" i="9"/>
  <c r="A32" i="9"/>
  <c r="A26" i="9"/>
  <c r="A20" i="9"/>
  <c r="A14" i="9"/>
  <c r="I8" i="9"/>
  <c r="I3" i="31"/>
  <c r="I2" i="31"/>
  <c r="G4" i="15"/>
  <c r="G2" i="15"/>
  <c r="D10" i="30"/>
  <c r="D11" i="30"/>
  <c r="D12" i="30"/>
  <c r="D13" i="30"/>
  <c r="D14" i="30"/>
  <c r="D15" i="30"/>
  <c r="D16" i="30"/>
  <c r="D17" i="30"/>
  <c r="D18" i="30"/>
  <c r="D19" i="30"/>
  <c r="D20" i="30"/>
  <c r="D21" i="30"/>
  <c r="D22" i="30"/>
  <c r="D23" i="30"/>
  <c r="D24" i="30"/>
  <c r="D25" i="30"/>
  <c r="D26" i="30"/>
  <c r="D27" i="30"/>
  <c r="D28" i="30"/>
  <c r="H9" i="15"/>
  <c r="H10" i="15"/>
  <c r="H11" i="15"/>
  <c r="H12" i="15"/>
  <c r="H13" i="15"/>
  <c r="H14" i="15"/>
  <c r="H15" i="15"/>
  <c r="H16" i="15"/>
  <c r="H17" i="15"/>
  <c r="H18" i="15"/>
  <c r="H19" i="15"/>
  <c r="H20" i="15"/>
  <c r="M20" i="15" s="1"/>
  <c r="H21" i="15"/>
  <c r="H22" i="15"/>
  <c r="H23" i="15"/>
  <c r="H24" i="15"/>
  <c r="H25" i="15"/>
  <c r="H26" i="15"/>
  <c r="H27" i="15"/>
  <c r="H28" i="15"/>
  <c r="M28" i="15" s="1"/>
  <c r="L9" i="15"/>
  <c r="K10"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E10" i="15" s="1"/>
  <c r="D11" i="15"/>
  <c r="E11" i="15" s="1"/>
  <c r="C20" i="39" s="1"/>
  <c r="D12" i="15"/>
  <c r="E12" i="15" s="1"/>
  <c r="C26" i="39" s="1"/>
  <c r="D13" i="15"/>
  <c r="F13" i="15" s="1"/>
  <c r="C14" i="31" s="1"/>
  <c r="D14" i="15"/>
  <c r="F14" i="15" s="1"/>
  <c r="C15" i="31" s="1"/>
  <c r="E15" i="31" s="1"/>
  <c r="D15" i="15"/>
  <c r="F15" i="15" s="1"/>
  <c r="C16" i="31" s="1"/>
  <c r="D16" i="15"/>
  <c r="D17" i="15"/>
  <c r="F17" i="15" s="1"/>
  <c r="C18" i="31" s="1"/>
  <c r="E18" i="31" s="1"/>
  <c r="D18" i="15"/>
  <c r="F18" i="15" s="1"/>
  <c r="C19" i="31" s="1"/>
  <c r="D19" i="15"/>
  <c r="E19" i="15" s="1"/>
  <c r="D20" i="15"/>
  <c r="E20" i="15" s="1"/>
  <c r="C74" i="39" s="1"/>
  <c r="D21" i="15"/>
  <c r="E21" i="15" s="1"/>
  <c r="D22" i="15"/>
  <c r="F22" i="15" s="1"/>
  <c r="C23" i="31" s="1"/>
  <c r="D23" i="15"/>
  <c r="E23" i="15" s="1"/>
  <c r="C92" i="39" s="1"/>
  <c r="D24" i="15"/>
  <c r="E24" i="15" s="1"/>
  <c r="C98" i="39" s="1"/>
  <c r="D25" i="15"/>
  <c r="F25" i="15" s="1"/>
  <c r="C26" i="31" s="1"/>
  <c r="D26" i="15"/>
  <c r="E26" i="15" s="1"/>
  <c r="D27" i="15"/>
  <c r="F27" i="15" s="1"/>
  <c r="C28" i="31" s="1"/>
  <c r="D28" i="15"/>
  <c r="F28" i="15" s="1"/>
  <c r="C29" i="31" s="1"/>
  <c r="E28" i="15"/>
  <c r="E16" i="15"/>
  <c r="C50" i="39" s="1"/>
  <c r="E22" i="15"/>
  <c r="E27" i="15"/>
  <c r="B10" i="15"/>
  <c r="B20" i="9"/>
  <c r="B26" i="9"/>
  <c r="B32" i="9"/>
  <c r="B15" i="31"/>
  <c r="B15" i="35"/>
  <c r="B50" i="9"/>
  <c r="B56" i="9"/>
  <c r="B62" i="9"/>
  <c r="B19" i="35"/>
  <c r="B74" i="9"/>
  <c r="B80" i="9"/>
  <c r="B86" i="9"/>
  <c r="B92" i="9"/>
  <c r="B98" i="9"/>
  <c r="B26" i="31"/>
  <c r="B26" i="35"/>
  <c r="B116" i="9"/>
  <c r="B28" i="15"/>
  <c r="B9" i="15"/>
  <c r="A28" i="35"/>
  <c r="A27" i="35"/>
  <c r="A26" i="35"/>
  <c r="A25" i="35"/>
  <c r="A24" i="35"/>
  <c r="A23" i="35"/>
  <c r="A22" i="35"/>
  <c r="A21" i="35"/>
  <c r="A20" i="35"/>
  <c r="A19" i="35"/>
  <c r="A18" i="35"/>
  <c r="A17" i="35"/>
  <c r="A16" i="35"/>
  <c r="A15" i="35"/>
  <c r="A14" i="35"/>
  <c r="A13" i="35"/>
  <c r="A12" i="35"/>
  <c r="A11" i="35"/>
  <c r="A10" i="35"/>
  <c r="A9" i="35"/>
  <c r="A8" i="9"/>
  <c r="F16" i="15"/>
  <c r="C17" i="31" s="1"/>
  <c r="F19" i="15"/>
  <c r="C20" i="31" s="1"/>
  <c r="E20" i="31" s="1"/>
  <c r="A11" i="31"/>
  <c r="A12" i="31"/>
  <c r="A10" i="31"/>
  <c r="A13" i="31"/>
  <c r="A14" i="31"/>
  <c r="A15" i="31"/>
  <c r="A16" i="31"/>
  <c r="A17" i="31"/>
  <c r="A18" i="31"/>
  <c r="A19" i="31"/>
  <c r="A20" i="31"/>
  <c r="A21" i="31"/>
  <c r="A22" i="31"/>
  <c r="A23" i="31"/>
  <c r="A24" i="31"/>
  <c r="A25" i="31"/>
  <c r="A26" i="31"/>
  <c r="A27" i="31"/>
  <c r="A28" i="31"/>
  <c r="A29" i="31"/>
  <c r="A17" i="15"/>
  <c r="A18" i="15"/>
  <c r="A19" i="15"/>
  <c r="A20" i="15"/>
  <c r="A21" i="15"/>
  <c r="A22" i="15"/>
  <c r="A23" i="15"/>
  <c r="B23" i="15"/>
  <c r="A24" i="15"/>
  <c r="A25" i="15"/>
  <c r="A26" i="15"/>
  <c r="A27" i="15"/>
  <c r="A28" i="15"/>
  <c r="A16" i="15"/>
  <c r="A15" i="15"/>
  <c r="A14" i="15"/>
  <c r="A13" i="15"/>
  <c r="A12" i="15"/>
  <c r="A11" i="15"/>
  <c r="A10" i="15"/>
  <c r="A9" i="15"/>
  <c r="M19" i="15" l="1"/>
  <c r="D68" i="39" s="1"/>
  <c r="T68" i="39" s="1"/>
  <c r="U68" i="39" s="1"/>
  <c r="M15" i="15"/>
  <c r="N15" i="15" s="1"/>
  <c r="D16" i="31" s="1"/>
  <c r="M12" i="15"/>
  <c r="D26" i="39" s="1"/>
  <c r="T26" i="39" s="1"/>
  <c r="U26" i="39" s="1"/>
  <c r="C68" i="9"/>
  <c r="C68" i="39"/>
  <c r="N28" i="15"/>
  <c r="D29" i="31" s="1"/>
  <c r="D122" i="39"/>
  <c r="T122" i="39" s="1"/>
  <c r="U122" i="39" s="1"/>
  <c r="C110" i="9"/>
  <c r="T110" i="9" s="1"/>
  <c r="U110" i="9" s="1"/>
  <c r="C110" i="39"/>
  <c r="C14" i="9"/>
  <c r="C14" i="39"/>
  <c r="C116" i="9"/>
  <c r="C116" i="39"/>
  <c r="C86" i="9"/>
  <c r="C86" i="39"/>
  <c r="M14" i="15"/>
  <c r="D38" i="39" s="1"/>
  <c r="T38" i="39" s="1"/>
  <c r="U38" i="39" s="1"/>
  <c r="C122" i="9"/>
  <c r="C122" i="39"/>
  <c r="E17" i="15"/>
  <c r="C80" i="9"/>
  <c r="C80" i="39"/>
  <c r="M17" i="15"/>
  <c r="D56" i="39" s="1"/>
  <c r="T56" i="39" s="1"/>
  <c r="U56" i="39" s="1"/>
  <c r="D74" i="9"/>
  <c r="D74" i="39"/>
  <c r="T74" i="39" s="1"/>
  <c r="U74" i="39" s="1"/>
  <c r="U95" i="9"/>
  <c r="E21" i="35"/>
  <c r="G21" i="35" s="1"/>
  <c r="T80" i="9"/>
  <c r="U80" i="9" s="1"/>
  <c r="E19" i="35"/>
  <c r="G19" i="35" s="1"/>
  <c r="T68" i="9"/>
  <c r="U68" i="9" s="1"/>
  <c r="T116" i="9"/>
  <c r="U116" i="9" s="1"/>
  <c r="E27" i="35"/>
  <c r="G27" i="35" s="1"/>
  <c r="T122" i="9"/>
  <c r="U122" i="9" s="1"/>
  <c r="E28" i="35"/>
  <c r="G28" i="35" s="1"/>
  <c r="M22" i="15"/>
  <c r="F11" i="15"/>
  <c r="C12" i="31" s="1"/>
  <c r="F21" i="15"/>
  <c r="C22" i="31" s="1"/>
  <c r="E22" i="31" s="1"/>
  <c r="E25" i="15"/>
  <c r="F20" i="15"/>
  <c r="C21" i="31" s="1"/>
  <c r="E21" i="31" s="1"/>
  <c r="N20" i="15"/>
  <c r="D21" i="31" s="1"/>
  <c r="E13" i="15"/>
  <c r="C32" i="39" s="1"/>
  <c r="M26" i="15"/>
  <c r="D110" i="39" s="1"/>
  <c r="T110" i="39" s="1"/>
  <c r="U110" i="39" s="1"/>
  <c r="E14" i="15"/>
  <c r="E22" i="35"/>
  <c r="G22" i="35" s="1"/>
  <c r="T86" i="9"/>
  <c r="U86" i="9" s="1"/>
  <c r="M23" i="15"/>
  <c r="F24" i="15"/>
  <c r="C25" i="31" s="1"/>
  <c r="E25" i="31" s="1"/>
  <c r="F26" i="15"/>
  <c r="C27" i="31" s="1"/>
  <c r="E27" i="31" s="1"/>
  <c r="F12" i="15"/>
  <c r="C13" i="31" s="1"/>
  <c r="M18" i="15"/>
  <c r="M10" i="15"/>
  <c r="E10" i="35"/>
  <c r="G10" i="35" s="1"/>
  <c r="F10" i="15"/>
  <c r="C11" i="31" s="1"/>
  <c r="M27" i="15"/>
  <c r="M25" i="15"/>
  <c r="D104" i="39" s="1"/>
  <c r="T104" i="39" s="1"/>
  <c r="U104" i="39" s="1"/>
  <c r="M24" i="15"/>
  <c r="D98" i="39" s="1"/>
  <c r="T98" i="39" s="1"/>
  <c r="U98" i="39" s="1"/>
  <c r="M21" i="15"/>
  <c r="D80" i="39" s="1"/>
  <c r="T80" i="39" s="1"/>
  <c r="U80" i="39" s="1"/>
  <c r="M16" i="15"/>
  <c r="D50" i="39" s="1"/>
  <c r="T50" i="39" s="1"/>
  <c r="U50" i="39" s="1"/>
  <c r="M13" i="15"/>
  <c r="D32" i="39" s="1"/>
  <c r="T32" i="39" s="1"/>
  <c r="U32" i="39" s="1"/>
  <c r="M11" i="15"/>
  <c r="D20" i="39" s="1"/>
  <c r="T20" i="39" s="1"/>
  <c r="U20" i="39" s="1"/>
  <c r="B110" i="9"/>
  <c r="B13" i="15"/>
  <c r="B13" i="35"/>
  <c r="B13" i="31"/>
  <c r="B26" i="15"/>
  <c r="B12" i="15"/>
  <c r="B17" i="31"/>
  <c r="B18" i="15"/>
  <c r="B17" i="35"/>
  <c r="B25" i="35"/>
  <c r="B104" i="9"/>
  <c r="B20" i="31"/>
  <c r="B14" i="31"/>
  <c r="B25" i="15"/>
  <c r="B19" i="15"/>
  <c r="B38" i="9"/>
  <c r="B21" i="15"/>
  <c r="B14" i="15"/>
  <c r="B21" i="31"/>
  <c r="B14" i="35"/>
  <c r="B14" i="9"/>
  <c r="B68" i="9"/>
  <c r="B16" i="31"/>
  <c r="B12" i="31"/>
  <c r="B27" i="15"/>
  <c r="B23" i="35"/>
  <c r="B24" i="31"/>
  <c r="B20" i="35"/>
  <c r="B20" i="15"/>
  <c r="B19" i="31"/>
  <c r="B11" i="35"/>
  <c r="B28" i="31"/>
  <c r="B16" i="35"/>
  <c r="B21" i="35"/>
  <c r="B17" i="15"/>
  <c r="B11" i="15"/>
  <c r="B16" i="15"/>
  <c r="B22" i="31"/>
  <c r="B18" i="31"/>
  <c r="B12" i="35"/>
  <c r="B27" i="35"/>
  <c r="B44" i="9"/>
  <c r="B22" i="15"/>
  <c r="B27" i="31"/>
  <c r="B23" i="31"/>
  <c r="B10" i="35"/>
  <c r="B18" i="35"/>
  <c r="B22" i="35"/>
  <c r="B11" i="31"/>
  <c r="B15" i="15"/>
  <c r="B24" i="15"/>
  <c r="B29" i="31"/>
  <c r="B25" i="31"/>
  <c r="B24" i="35"/>
  <c r="B28" i="35"/>
  <c r="E19" i="31"/>
  <c r="C92" i="9"/>
  <c r="E17" i="31"/>
  <c r="E23" i="31"/>
  <c r="E16" i="31"/>
  <c r="N26" i="15"/>
  <c r="D27" i="31" s="1"/>
  <c r="E28" i="31"/>
  <c r="E29" i="31"/>
  <c r="C74" i="9"/>
  <c r="C26" i="9"/>
  <c r="C98" i="9"/>
  <c r="E14" i="31"/>
  <c r="E26" i="31"/>
  <c r="D122" i="9"/>
  <c r="N19" i="15"/>
  <c r="D20" i="31" s="1"/>
  <c r="C20" i="9"/>
  <c r="C50" i="9"/>
  <c r="C32" i="9"/>
  <c r="B122" i="9"/>
  <c r="E15" i="15"/>
  <c r="C44" i="39" s="1"/>
  <c r="E18" i="15"/>
  <c r="C62" i="39" s="1"/>
  <c r="F23" i="15"/>
  <c r="C24" i="31" s="1"/>
  <c r="D68" i="9"/>
  <c r="E9" i="15"/>
  <c r="M9" i="15"/>
  <c r="B9" i="35"/>
  <c r="B8" i="9"/>
  <c r="B10" i="31"/>
  <c r="N21" i="15" l="1"/>
  <c r="D22" i="31" s="1"/>
  <c r="D44" i="39"/>
  <c r="T44" i="39" s="1"/>
  <c r="U44" i="39" s="1"/>
  <c r="D44" i="9"/>
  <c r="D98" i="9"/>
  <c r="D110" i="9"/>
  <c r="D104" i="9"/>
  <c r="N13" i="15"/>
  <c r="D14" i="31" s="1"/>
  <c r="N12" i="15"/>
  <c r="D13" i="31" s="1"/>
  <c r="E13" i="31" s="1"/>
  <c r="N14" i="15"/>
  <c r="D15" i="31" s="1"/>
  <c r="D26" i="9"/>
  <c r="D32" i="9"/>
  <c r="D50" i="9"/>
  <c r="D80" i="9"/>
  <c r="N16" i="15"/>
  <c r="D17" i="31" s="1"/>
  <c r="N24" i="15"/>
  <c r="D25" i="31" s="1"/>
  <c r="N25" i="15"/>
  <c r="D26" i="31" s="1"/>
  <c r="D92" i="9"/>
  <c r="D92" i="39"/>
  <c r="T92" i="39" s="1"/>
  <c r="U92" i="39" s="1"/>
  <c r="C104" i="9"/>
  <c r="C104" i="39"/>
  <c r="E26" i="35"/>
  <c r="G26" i="35" s="1"/>
  <c r="N10" i="15"/>
  <c r="D11" i="31" s="1"/>
  <c r="E11" i="31" s="1"/>
  <c r="D14" i="39"/>
  <c r="T14" i="39" s="1"/>
  <c r="U14" i="39" s="1"/>
  <c r="T15" i="39" s="1"/>
  <c r="U15" i="39" s="1"/>
  <c r="T16" i="39" s="1"/>
  <c r="U16" i="39" s="1"/>
  <c r="T17" i="39" s="1"/>
  <c r="U17" i="39" s="1"/>
  <c r="T18" i="39" s="1"/>
  <c r="U18" i="39" s="1"/>
  <c r="T19" i="39" s="1"/>
  <c r="U19" i="39" s="1"/>
  <c r="D38" i="9"/>
  <c r="N11" i="15"/>
  <c r="D12" i="31" s="1"/>
  <c r="E12" i="31" s="1"/>
  <c r="C38" i="9"/>
  <c r="C38" i="39"/>
  <c r="D62" i="9"/>
  <c r="D62" i="39"/>
  <c r="T62" i="39" s="1"/>
  <c r="U62" i="39" s="1"/>
  <c r="D20" i="9"/>
  <c r="D56" i="9"/>
  <c r="D86" i="9"/>
  <c r="D86" i="39"/>
  <c r="T86" i="39" s="1"/>
  <c r="U86" i="39" s="1"/>
  <c r="N17" i="15"/>
  <c r="D18" i="31" s="1"/>
  <c r="C56" i="9"/>
  <c r="C56" i="39"/>
  <c r="D116" i="9"/>
  <c r="D116" i="39"/>
  <c r="T116" i="39" s="1"/>
  <c r="U116" i="39" s="1"/>
  <c r="D8" i="9"/>
  <c r="D8" i="39"/>
  <c r="C8" i="9"/>
  <c r="U8" i="9" s="1"/>
  <c r="T9" i="9" s="1"/>
  <c r="C8" i="39"/>
  <c r="T98" i="9"/>
  <c r="U98" i="9" s="1"/>
  <c r="E24" i="35"/>
  <c r="G24" i="35" s="1"/>
  <c r="T32" i="9"/>
  <c r="E13" i="35"/>
  <c r="G13" i="35" s="1"/>
  <c r="T50" i="9"/>
  <c r="U50" i="9" s="1"/>
  <c r="E16" i="35"/>
  <c r="G16" i="35" s="1"/>
  <c r="N27" i="15"/>
  <c r="D28" i="31" s="1"/>
  <c r="T26" i="9"/>
  <c r="U26" i="9" s="1"/>
  <c r="E12" i="35"/>
  <c r="G12" i="35" s="1"/>
  <c r="T74" i="9"/>
  <c r="U74" i="9" s="1"/>
  <c r="E20" i="35"/>
  <c r="G20" i="35" s="1"/>
  <c r="T38" i="9"/>
  <c r="U38" i="9" s="1"/>
  <c r="E14" i="35"/>
  <c r="G14" i="35" s="1"/>
  <c r="N23" i="15"/>
  <c r="D24" i="31" s="1"/>
  <c r="T92" i="9"/>
  <c r="U92" i="9" s="1"/>
  <c r="E23" i="35"/>
  <c r="G23" i="35" s="1"/>
  <c r="T20" i="9"/>
  <c r="U20" i="9" s="1"/>
  <c r="T21" i="9" s="1"/>
  <c r="E11" i="35"/>
  <c r="G11" i="35" s="1"/>
  <c r="N18" i="15"/>
  <c r="D19" i="31" s="1"/>
  <c r="N22" i="15"/>
  <c r="D23" i="31" s="1"/>
  <c r="T104" i="9"/>
  <c r="U104" i="9" s="1"/>
  <c r="E25" i="35"/>
  <c r="G25" i="35" s="1"/>
  <c r="D14" i="9"/>
  <c r="N9" i="15"/>
  <c r="D10" i="31" s="1"/>
  <c r="E10" i="31" s="1"/>
  <c r="E24" i="31"/>
  <c r="C44" i="9"/>
  <c r="C62" i="9"/>
  <c r="E17" i="35" l="1"/>
  <c r="G17" i="35" s="1"/>
  <c r="T56" i="9"/>
  <c r="U56" i="9" s="1"/>
  <c r="T8" i="39"/>
  <c r="U8" i="39" s="1"/>
  <c r="T9" i="39" s="1"/>
  <c r="U9" i="39" s="1"/>
  <c r="I14" i="31"/>
  <c r="C14" i="37" s="1"/>
  <c r="U9" i="9"/>
  <c r="B15" i="33"/>
  <c r="B16" i="33"/>
  <c r="B17" i="33"/>
  <c r="B14" i="33"/>
  <c r="J14" i="31"/>
  <c r="D14" i="37" s="1"/>
  <c r="E18" i="35"/>
  <c r="G18" i="35" s="1"/>
  <c r="T62" i="9"/>
  <c r="U62" i="9" s="1"/>
  <c r="C15" i="35"/>
  <c r="E15" i="35" s="1"/>
  <c r="G15" i="35" s="1"/>
  <c r="T44" i="9"/>
  <c r="U44" i="9" s="1"/>
  <c r="J12" i="31"/>
  <c r="D12" i="37" s="1"/>
  <c r="I13" i="31"/>
  <c r="C13" i="37" s="1"/>
  <c r="I11" i="31"/>
  <c r="C11" i="37" s="1"/>
  <c r="L13" i="31"/>
  <c r="F13" i="37" s="1"/>
  <c r="L12" i="31"/>
  <c r="F12" i="37" s="1"/>
  <c r="L14" i="31"/>
  <c r="F14" i="37" s="1"/>
  <c r="K11" i="31"/>
  <c r="E11" i="37" s="1"/>
  <c r="L10" i="31"/>
  <c r="F10" i="37" s="1"/>
  <c r="K12" i="31"/>
  <c r="E12" i="37" s="1"/>
  <c r="K10" i="31"/>
  <c r="E10" i="37" s="1"/>
  <c r="M13" i="31"/>
  <c r="G13" i="37" s="1"/>
  <c r="M10" i="31"/>
  <c r="G10" i="37" s="1"/>
  <c r="K13" i="31"/>
  <c r="E13" i="37" s="1"/>
  <c r="I10" i="31"/>
  <c r="C10" i="37" s="1"/>
  <c r="M12" i="31"/>
  <c r="G12" i="37" s="1"/>
  <c r="J13" i="31"/>
  <c r="D13" i="37" s="1"/>
  <c r="M11" i="31"/>
  <c r="G11" i="37" s="1"/>
  <c r="K14" i="31"/>
  <c r="E14" i="37" s="1"/>
  <c r="J10" i="31"/>
  <c r="D10" i="37" s="1"/>
  <c r="I12" i="31"/>
  <c r="C12" i="37" s="1"/>
  <c r="J11" i="31"/>
  <c r="D11" i="37" s="1"/>
  <c r="L11" i="31"/>
  <c r="F11" i="37" s="1"/>
  <c r="M14" i="31"/>
  <c r="G14" i="37" s="1"/>
  <c r="F9" i="35"/>
  <c r="T10" i="39" l="1"/>
  <c r="U10" i="39" s="1"/>
  <c r="T11" i="39" s="1"/>
  <c r="U11" i="39" s="1"/>
  <c r="T12" i="39" s="1"/>
  <c r="U12" i="39" s="1"/>
  <c r="T13" i="39" s="1"/>
  <c r="U13" i="39" s="1"/>
  <c r="T10" i="9"/>
  <c r="U10" i="9" s="1"/>
  <c r="T11" i="9" s="1"/>
  <c r="U11" i="9" s="1"/>
  <c r="T12" i="9" s="1"/>
  <c r="U12" i="9" s="1"/>
  <c r="T13" i="9" s="1"/>
  <c r="U13" i="9" s="1"/>
  <c r="B18" i="33"/>
  <c r="C17" i="33" s="1"/>
  <c r="N13" i="35"/>
  <c r="N14" i="37" s="1"/>
  <c r="B21" i="33" l="1"/>
  <c r="C15" i="33"/>
  <c r="C16" i="33"/>
  <c r="C14" i="33"/>
  <c r="C18" i="33"/>
  <c r="M11" i="35"/>
  <c r="M12" i="37" s="1"/>
  <c r="K11" i="35"/>
  <c r="K12" i="37" s="1"/>
  <c r="K12" i="35"/>
  <c r="K13" i="37" s="1"/>
  <c r="L13" i="35"/>
  <c r="L14" i="37" s="1"/>
  <c r="L12" i="35"/>
  <c r="L13" i="37" s="1"/>
  <c r="N12" i="35"/>
  <c r="N13" i="37" s="1"/>
  <c r="M12" i="35"/>
  <c r="M13" i="37" s="1"/>
  <c r="O9" i="35"/>
  <c r="O10" i="37" s="1"/>
  <c r="K10" i="35"/>
  <c r="K11" i="37" s="1"/>
  <c r="N10" i="35"/>
  <c r="N11" i="37" s="1"/>
  <c r="M13" i="35"/>
  <c r="M14" i="37" s="1"/>
  <c r="L11" i="35"/>
  <c r="L12" i="37" s="1"/>
  <c r="O12" i="35"/>
  <c r="O13" i="37" s="1"/>
  <c r="O13" i="35"/>
  <c r="O14" i="37" s="1"/>
  <c r="L9" i="35"/>
  <c r="L10" i="37" s="1"/>
  <c r="N9" i="35"/>
  <c r="N10" i="37" s="1"/>
  <c r="O11" i="35"/>
  <c r="O12" i="37" s="1"/>
  <c r="O10" i="35"/>
  <c r="O11" i="37" s="1"/>
  <c r="M10" i="35"/>
  <c r="M11" i="37" s="1"/>
  <c r="K9" i="35"/>
  <c r="K10" i="37" s="1"/>
  <c r="L10" i="35"/>
  <c r="L11" i="37" s="1"/>
  <c r="M9" i="35"/>
  <c r="M10" i="37" s="1"/>
  <c r="K13" i="35"/>
  <c r="K14" i="37" s="1"/>
  <c r="N11" i="35"/>
  <c r="N12" i="37" s="1"/>
  <c r="G9" i="35"/>
  <c r="T15" i="9" l="1"/>
  <c r="U15" i="9" s="1"/>
  <c r="T16" i="9" s="1"/>
  <c r="U16" i="9" s="1"/>
  <c r="T17" i="9" s="1"/>
  <c r="U17" i="9" s="1"/>
  <c r="T18" i="9" s="1"/>
  <c r="U18" i="9" s="1"/>
  <c r="T19" i="9" s="1"/>
  <c r="U19" i="9" s="1"/>
  <c r="D15" i="33"/>
  <c r="D16" i="33"/>
  <c r="D17" i="33"/>
  <c r="D14" i="33"/>
  <c r="D18" i="33" l="1"/>
  <c r="E18" i="33" s="1"/>
  <c r="E15" i="33" l="1"/>
  <c r="E16" i="33"/>
  <c r="E17" i="33"/>
  <c r="E14" i="33"/>
  <c r="D21" i="33"/>
  <c r="U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804ECC3A-CE05-43BB-AE42-38E7D3D95E6C}">
      <text>
        <r>
          <rPr>
            <b/>
            <sz val="9"/>
            <color indexed="81"/>
            <rFont val="Tahoma"/>
            <family val="2"/>
          </rPr>
          <t>Utilice lista de despliegue</t>
        </r>
        <r>
          <rPr>
            <sz val="9"/>
            <color indexed="81"/>
            <rFont val="Tahoma"/>
            <family val="2"/>
          </rPr>
          <t xml:space="preserve">
</t>
        </r>
      </text>
    </comment>
    <comment ref="C8" authorId="0" shapeId="0" xr:uid="{3188B1E7-2823-48AF-A364-147B558E7CA2}">
      <text>
        <r>
          <rPr>
            <b/>
            <sz val="9"/>
            <color indexed="81"/>
            <rFont val="Tahoma"/>
            <family val="2"/>
          </rPr>
          <t>Utilice lista de despliegue, depende de haber seleccionado lista en B8</t>
        </r>
        <r>
          <rPr>
            <sz val="9"/>
            <color indexed="81"/>
            <rFont val="Tahoma"/>
            <family val="2"/>
          </rPr>
          <t xml:space="preserve">
</t>
        </r>
      </text>
    </comment>
    <comment ref="E8" authorId="0" shapeId="0" xr:uid="{37756E19-C9C7-4144-9CB9-0C564DFFC310}">
      <text>
        <r>
          <rPr>
            <b/>
            <sz val="9"/>
            <color indexed="81"/>
            <rFont val="Tahoma"/>
            <family val="2"/>
          </rPr>
          <t>Celda parametrizada no modifcar</t>
        </r>
        <r>
          <rPr>
            <sz val="9"/>
            <color indexed="81"/>
            <rFont val="Tahoma"/>
            <family val="2"/>
          </rPr>
          <t xml:space="preserve">
</t>
        </r>
      </text>
    </comment>
    <comment ref="F8" authorId="0" shapeId="0" xr:uid="{22AA301F-AD38-4541-B48A-4F106BAEA383}">
      <text>
        <r>
          <rPr>
            <b/>
            <sz val="9"/>
            <color indexed="81"/>
            <rFont val="Tahoma"/>
            <family val="2"/>
          </rPr>
          <t>Utilice lista de despliegue</t>
        </r>
      </text>
    </comment>
    <comment ref="G8" authorId="0" shapeId="0" xr:uid="{F10D5BC8-D73B-4F57-BC5A-6D8AB8442A93}">
      <text>
        <r>
          <rPr>
            <b/>
            <sz val="9"/>
            <color indexed="81"/>
            <rFont val="Tahoma"/>
            <family val="2"/>
          </rPr>
          <t>Utilice lista de despliegue</t>
        </r>
        <r>
          <rPr>
            <sz val="9"/>
            <color indexed="81"/>
            <rFont val="Tahoma"/>
            <family val="2"/>
          </rPr>
          <t xml:space="preserve">
</t>
        </r>
      </text>
    </comment>
    <comment ref="H8" authorId="0" shapeId="0" xr:uid="{30E92E32-14F9-4F86-9E4B-CE390D5CC167}">
      <text>
        <r>
          <rPr>
            <b/>
            <sz val="9"/>
            <color indexed="81"/>
            <rFont val="Tahoma"/>
            <family val="2"/>
          </rPr>
          <t>inicie redacción del riesgo utilizando estructura definida</t>
        </r>
        <r>
          <rPr>
            <sz val="9"/>
            <color indexed="81"/>
            <rFont val="Tahoma"/>
            <family val="2"/>
          </rPr>
          <t xml:space="preserve">
</t>
        </r>
      </text>
    </comment>
    <comment ref="I8" authorId="0" shapeId="0" xr:uid="{2ABBAEF3-87D4-41F2-8792-083588863FFE}">
      <text>
        <r>
          <rPr>
            <b/>
            <sz val="9"/>
            <color indexed="81"/>
            <rFont val="Tahoma"/>
            <family val="2"/>
          </rPr>
          <t>Continue redacción del riesgo, defina causa raíz</t>
        </r>
        <r>
          <rPr>
            <sz val="9"/>
            <color indexed="81"/>
            <rFont val="Tahoma"/>
            <family val="2"/>
          </rPr>
          <t xml:space="preserve">
</t>
        </r>
      </text>
    </comment>
    <comment ref="J8" authorId="0" shapeId="0" xr:uid="{27CF316A-F08C-4D1B-8796-8BF6C9832C8D}">
      <text>
        <r>
          <rPr>
            <b/>
            <sz val="9"/>
            <color indexed="81"/>
            <rFont val="Tahoma"/>
            <family val="2"/>
          </rPr>
          <t>Esta celda concatena redacción del riesgo, no modificar.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8" authorId="0" shapeId="0" xr:uid="{62230B18-BC14-4698-81B1-1F564289DF7C}">
      <text>
        <r>
          <rPr>
            <b/>
            <sz val="9"/>
            <color indexed="81"/>
            <rFont val="Tahoma"/>
            <family val="2"/>
          </rPr>
          <t>Celda parametrizada no modificar</t>
        </r>
        <r>
          <rPr>
            <sz val="9"/>
            <color indexed="81"/>
            <rFont val="Tahoma"/>
            <family val="2"/>
          </rPr>
          <t xml:space="preserve">
</t>
        </r>
      </text>
    </comment>
    <comment ref="C8" authorId="0" shapeId="0" xr:uid="{6A28BEF0-30D3-450F-92EE-1A44E0B22816}">
      <text>
        <r>
          <rPr>
            <b/>
            <sz val="9"/>
            <color indexed="81"/>
            <rFont val="Tahoma"/>
            <family val="2"/>
          </rPr>
          <t>Diligencie número de veces.</t>
        </r>
        <r>
          <rPr>
            <sz val="9"/>
            <color indexed="81"/>
            <rFont val="Tahoma"/>
            <family val="2"/>
          </rPr>
          <t xml:space="preserve">
</t>
        </r>
      </text>
    </comment>
    <comment ref="D8" authorId="0" shapeId="0" xr:uid="{06341778-30E3-4DA1-AC95-8B5D7194E01B}">
      <text>
        <r>
          <rPr>
            <b/>
            <sz val="9"/>
            <color indexed="81"/>
            <rFont val="Tahoma"/>
            <family val="2"/>
          </rPr>
          <t>Celda parametrizada no modificar.</t>
        </r>
        <r>
          <rPr>
            <sz val="9"/>
            <color indexed="81"/>
            <rFont val="Tahoma"/>
            <family val="2"/>
          </rPr>
          <t xml:space="preserve">
</t>
        </r>
      </text>
    </comment>
    <comment ref="E8" authorId="0" shapeId="0" xr:uid="{2919FF2B-00AF-4A47-843F-FD6A54B87413}">
      <text>
        <r>
          <rPr>
            <b/>
            <sz val="9"/>
            <color indexed="81"/>
            <rFont val="Tahoma"/>
            <family val="2"/>
          </rPr>
          <t>Celda parametrizada no modificar.</t>
        </r>
        <r>
          <rPr>
            <sz val="9"/>
            <color indexed="81"/>
            <rFont val="Tahoma"/>
            <family val="2"/>
          </rPr>
          <t xml:space="preserve">
</t>
        </r>
      </text>
    </comment>
    <comment ref="F8" authorId="0" shapeId="0" xr:uid="{CF16165C-820C-46AA-8701-7FA44BA0EB5C}">
      <text>
        <r>
          <rPr>
            <b/>
            <sz val="9"/>
            <color indexed="81"/>
            <rFont val="Tahoma"/>
            <family val="2"/>
          </rPr>
          <t>Celda parametrizada no modificar.</t>
        </r>
        <r>
          <rPr>
            <sz val="9"/>
            <color indexed="81"/>
            <rFont val="Tahoma"/>
            <family val="2"/>
          </rPr>
          <t xml:space="preserve">
</t>
        </r>
      </text>
    </comment>
    <comment ref="G8" authorId="0" shapeId="0" xr:uid="{AB661C79-502F-4B46-933C-931440F516C1}">
      <text>
        <r>
          <rPr>
            <b/>
            <sz val="9"/>
            <color indexed="81"/>
            <rFont val="Tahoma"/>
            <family val="2"/>
          </rPr>
          <t>Utilice lista de despliegue</t>
        </r>
        <r>
          <rPr>
            <sz val="9"/>
            <color indexed="81"/>
            <rFont val="Tahoma"/>
            <family val="2"/>
          </rPr>
          <t xml:space="preserve">
</t>
        </r>
      </text>
    </comment>
    <comment ref="H8" authorId="0" shapeId="0" xr:uid="{15B58A13-537B-4C09-A1F7-FABBF9645FB0}">
      <text>
        <r>
          <rPr>
            <b/>
            <sz val="9"/>
            <color indexed="81"/>
            <rFont val="Tahoma"/>
            <family val="2"/>
          </rPr>
          <t>Celda parametrizada no modificar.</t>
        </r>
        <r>
          <rPr>
            <sz val="9"/>
            <color indexed="81"/>
            <rFont val="Tahoma"/>
            <family val="2"/>
          </rPr>
          <t xml:space="preserve">
</t>
        </r>
      </text>
    </comment>
    <comment ref="I8" authorId="0" shapeId="0" xr:uid="{3379832C-E081-4E3C-AE77-D8BEF9091CB7}">
      <text>
        <r>
          <rPr>
            <b/>
            <sz val="9"/>
            <color indexed="81"/>
            <rFont val="Tahoma"/>
            <family val="2"/>
          </rPr>
          <t>Celda parametrizada no modificar.</t>
        </r>
        <r>
          <rPr>
            <sz val="9"/>
            <color indexed="81"/>
            <rFont val="Tahoma"/>
            <family val="2"/>
          </rPr>
          <t xml:space="preserve">
</t>
        </r>
      </text>
    </comment>
    <comment ref="J8" authorId="0" shapeId="0" xr:uid="{86B6DB5C-3AFC-4877-AE50-F5B7A606D4A1}">
      <text>
        <r>
          <rPr>
            <b/>
            <sz val="9"/>
            <color indexed="81"/>
            <rFont val="Tahoma"/>
            <family val="2"/>
          </rPr>
          <t>Utilice lista de despliegue.</t>
        </r>
      </text>
    </comment>
    <comment ref="K8" authorId="0" shapeId="0" xr:uid="{B8AA2830-C536-4F3A-927B-1C68A30BCC82}">
      <text>
        <r>
          <rPr>
            <b/>
            <sz val="9"/>
            <color indexed="81"/>
            <rFont val="Tahoma"/>
            <family val="2"/>
          </rPr>
          <t>Celda parametrizada no modificar.</t>
        </r>
        <r>
          <rPr>
            <sz val="9"/>
            <color indexed="81"/>
            <rFont val="Tahoma"/>
            <family val="2"/>
          </rPr>
          <t xml:space="preserve">
</t>
        </r>
      </text>
    </comment>
    <comment ref="L8" authorId="0" shapeId="0" xr:uid="{67EAE7A3-A4CC-45DC-B262-BAF9A65F8A76}">
      <text>
        <r>
          <rPr>
            <b/>
            <sz val="9"/>
            <color indexed="81"/>
            <rFont val="Tahoma"/>
            <family val="2"/>
          </rPr>
          <t>Celda parametrizada no modificar.</t>
        </r>
        <r>
          <rPr>
            <sz val="9"/>
            <color indexed="81"/>
            <rFont val="Tahoma"/>
            <family val="2"/>
          </rPr>
          <t xml:space="preserve">
</t>
        </r>
      </text>
    </comment>
    <comment ref="M8" authorId="0" shapeId="0" xr:uid="{FE3C94F2-D61E-4553-B8E0-F076A0781C0F}">
      <text>
        <r>
          <rPr>
            <b/>
            <sz val="9"/>
            <color indexed="81"/>
            <rFont val="Tahoma"/>
            <family val="2"/>
          </rPr>
          <t>Celda parametrizada no modificar.</t>
        </r>
      </text>
    </comment>
    <comment ref="N8" authorId="0" shapeId="0" xr:uid="{440624CA-98F3-417F-B736-80BBA053C9A6}">
      <text>
        <r>
          <rPr>
            <b/>
            <sz val="9"/>
            <color indexed="81"/>
            <rFont val="Tahoma"/>
            <family val="2"/>
          </rPr>
          <t>Celda parametrizada no modificar.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8" authorId="0" shapeId="0" xr:uid="{CDE357D3-4EA5-42A9-BDF3-95A8674EEDF6}">
      <text>
        <r>
          <rPr>
            <b/>
            <sz val="9"/>
            <color indexed="81"/>
            <rFont val="Tahoma"/>
            <family val="2"/>
          </rPr>
          <t>Celdas parametrizadas no modificar.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F7" authorId="0" shapeId="0" xr:uid="{54BDD19A-69DA-4CC0-AD84-014596916193}">
      <text>
        <r>
          <rPr>
            <b/>
            <sz val="9"/>
            <color indexed="81"/>
            <rFont val="Tahoma"/>
            <family val="2"/>
          </rPr>
          <t>Inicie redacción del control, de acuerdo con estructura propuesta.</t>
        </r>
        <r>
          <rPr>
            <sz val="9"/>
            <color indexed="81"/>
            <rFont val="Tahoma"/>
            <family val="2"/>
          </rPr>
          <t xml:space="preserve">
</t>
        </r>
      </text>
    </comment>
    <comment ref="G7" authorId="0" shapeId="0" xr:uid="{D6C944C7-F3A2-4EE2-8BBA-697616F2B4AA}">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D11DC1ED-0C71-49AD-A6C1-0E8C3BDEA8C5}">
      <text>
        <r>
          <rPr>
            <b/>
            <sz val="9"/>
            <color indexed="81"/>
            <rFont val="Tahoma"/>
            <family val="2"/>
          </rPr>
          <t>Continue redacción aplique atributos de formalización del control.</t>
        </r>
        <r>
          <rPr>
            <sz val="9"/>
            <color indexed="81"/>
            <rFont val="Tahoma"/>
            <family val="2"/>
          </rPr>
          <t xml:space="preserve">
</t>
        </r>
      </text>
    </comment>
    <comment ref="I7" authorId="0" shapeId="0" xr:uid="{4F64D659-31FF-4154-A2D4-DBD55386AE6E}">
      <text>
        <r>
          <rPr>
            <b/>
            <sz val="9"/>
            <color indexed="81"/>
            <rFont val="Tahoma"/>
            <family val="2"/>
          </rPr>
          <t>Concatena redacción del control, NO modificar.</t>
        </r>
        <r>
          <rPr>
            <sz val="9"/>
            <color indexed="81"/>
            <rFont val="Tahoma"/>
            <family val="2"/>
          </rPr>
          <t xml:space="preserve">
</t>
        </r>
      </text>
    </comment>
    <comment ref="J7" authorId="0" shapeId="0" xr:uid="{03BA8260-6FC0-4287-9099-2946FE95D8C2}">
      <text>
        <r>
          <rPr>
            <b/>
            <sz val="9"/>
            <color indexed="81"/>
            <rFont val="Tahoma"/>
            <family val="2"/>
          </rPr>
          <t>Utilice lista de despliegue.</t>
        </r>
        <r>
          <rPr>
            <sz val="9"/>
            <color indexed="81"/>
            <rFont val="Tahoma"/>
            <family val="2"/>
          </rPr>
          <t xml:space="preserve">
</t>
        </r>
      </text>
    </comment>
    <comment ref="K7" authorId="0" shapeId="0" xr:uid="{F6D510D6-6527-4083-9305-01ED32002DFC}">
      <text>
        <r>
          <rPr>
            <b/>
            <sz val="9"/>
            <color indexed="81"/>
            <rFont val="Tahoma"/>
            <family val="2"/>
          </rPr>
          <t>Celda parametrizada NO modificar.</t>
        </r>
        <r>
          <rPr>
            <sz val="9"/>
            <color indexed="81"/>
            <rFont val="Tahoma"/>
            <family val="2"/>
          </rPr>
          <t xml:space="preserve">
</t>
        </r>
      </text>
    </comment>
    <comment ref="L7" authorId="0" shapeId="0" xr:uid="{570D0D7D-0F17-443F-8A37-5008F2EFCCE8}">
      <text>
        <r>
          <rPr>
            <b/>
            <sz val="9"/>
            <color indexed="81"/>
            <rFont val="Tahoma"/>
            <family val="2"/>
          </rPr>
          <t>Celda parametrizada NO modificar.</t>
        </r>
        <r>
          <rPr>
            <sz val="9"/>
            <color indexed="81"/>
            <rFont val="Tahoma"/>
            <family val="2"/>
          </rPr>
          <t xml:space="preserve">
</t>
        </r>
      </text>
    </comment>
    <comment ref="M7" authorId="0" shapeId="0" xr:uid="{05CF1F33-E53C-42FE-8A06-60089B40B8AE}">
      <text>
        <r>
          <rPr>
            <b/>
            <sz val="9"/>
            <color indexed="81"/>
            <rFont val="Tahoma"/>
            <family val="2"/>
          </rPr>
          <t>Utilice lista de despliegue.</t>
        </r>
        <r>
          <rPr>
            <sz val="9"/>
            <color indexed="81"/>
            <rFont val="Tahoma"/>
            <family val="2"/>
          </rPr>
          <t xml:space="preserve">
</t>
        </r>
      </text>
    </comment>
    <comment ref="N7" authorId="0" shapeId="0" xr:uid="{564D8165-A5D5-4B78-9773-DA82FAEC74F8}">
      <text>
        <r>
          <rPr>
            <b/>
            <sz val="9"/>
            <color indexed="81"/>
            <rFont val="Tahoma"/>
            <family val="2"/>
          </rPr>
          <t>Celda parametrizada NO modificar.</t>
        </r>
        <r>
          <rPr>
            <sz val="9"/>
            <color indexed="81"/>
            <rFont val="Tahoma"/>
            <family val="2"/>
          </rPr>
          <t xml:space="preserve">
</t>
        </r>
      </text>
    </comment>
    <comment ref="O7" authorId="0" shapeId="0" xr:uid="{AEC45E90-0367-4390-8B9F-45FBEDEA7FF0}">
      <text>
        <r>
          <rPr>
            <b/>
            <sz val="9"/>
            <color indexed="81"/>
            <rFont val="Tahoma"/>
            <family val="2"/>
          </rPr>
          <t>Utilice lista de despliegue.</t>
        </r>
        <r>
          <rPr>
            <sz val="9"/>
            <color indexed="81"/>
            <rFont val="Tahoma"/>
            <family val="2"/>
          </rPr>
          <t xml:space="preserve">
</t>
        </r>
      </text>
    </comment>
    <comment ref="P7" authorId="0" shapeId="0" xr:uid="{DBA2F1F3-A5D1-4C64-9396-F954EC3BD0E3}">
      <text>
        <r>
          <rPr>
            <b/>
            <sz val="9"/>
            <color indexed="81"/>
            <rFont val="Tahoma"/>
            <family val="2"/>
          </rPr>
          <t>Utilice lista de despliegue.</t>
        </r>
        <r>
          <rPr>
            <sz val="9"/>
            <color indexed="81"/>
            <rFont val="Tahoma"/>
            <family val="2"/>
          </rPr>
          <t xml:space="preserve">
</t>
        </r>
      </text>
    </comment>
    <comment ref="Q7" authorId="0" shapeId="0" xr:uid="{69B6033E-A0F2-4D4B-8766-7E5FFA3F4919}">
      <text>
        <r>
          <rPr>
            <b/>
            <sz val="9"/>
            <color indexed="81"/>
            <rFont val="Tahoma"/>
            <family val="2"/>
          </rPr>
          <t>Utilice lista de despliegue.</t>
        </r>
        <r>
          <rPr>
            <sz val="9"/>
            <color indexed="81"/>
            <rFont val="Tahoma"/>
            <family val="2"/>
          </rPr>
          <t xml:space="preserve">
</t>
        </r>
      </text>
    </comment>
    <comment ref="R7" authorId="0" shapeId="0" xr:uid="{72345545-C5FB-463A-86CD-84D788AAF4F0}">
      <text>
        <r>
          <rPr>
            <b/>
            <sz val="9"/>
            <color indexed="81"/>
            <rFont val="Tahoma"/>
            <family val="2"/>
          </rPr>
          <t>Utilice lista de despliegue.</t>
        </r>
        <r>
          <rPr>
            <sz val="9"/>
            <color indexed="81"/>
            <rFont val="Tahoma"/>
            <family val="2"/>
          </rPr>
          <t xml:space="preserve">
</t>
        </r>
      </text>
    </comment>
    <comment ref="S7" authorId="0" shapeId="0" xr:uid="{22F49B37-B899-420D-9ACC-7F2203475C13}">
      <text>
        <r>
          <rPr>
            <b/>
            <sz val="9"/>
            <color indexed="81"/>
            <rFont val="Tahoma"/>
            <family val="2"/>
          </rPr>
          <t>Celda parametrizada NO modificar.</t>
        </r>
        <r>
          <rPr>
            <sz val="9"/>
            <color indexed="81"/>
            <rFont val="Tahoma"/>
            <family val="2"/>
          </rPr>
          <t xml:space="preserve">
</t>
        </r>
      </text>
    </comment>
    <comment ref="T7" authorId="0" shapeId="0" xr:uid="{AC8305F7-DD35-47A2-B2AE-6E667EC640FF}">
      <text>
        <r>
          <rPr>
            <b/>
            <sz val="9"/>
            <color indexed="81"/>
            <rFont val="Tahoma"/>
            <family val="2"/>
          </rPr>
          <t>Celda parametrizada NO modificar.</t>
        </r>
        <r>
          <rPr>
            <sz val="9"/>
            <color indexed="81"/>
            <rFont val="Tahoma"/>
            <family val="2"/>
          </rPr>
          <t xml:space="preserve">
</t>
        </r>
      </text>
    </comment>
    <comment ref="U7" authorId="0" shapeId="0" xr:uid="{58A981A8-3F58-4331-9217-76671C7C5A3F}">
      <text>
        <r>
          <rPr>
            <b/>
            <sz val="9"/>
            <color indexed="81"/>
            <rFont val="Tahoma"/>
            <family val="2"/>
          </rPr>
          <t>Celda parametrizada NO modificar.</t>
        </r>
        <r>
          <rPr>
            <sz val="9"/>
            <color indexed="81"/>
            <rFont val="Tahoma"/>
            <family val="2"/>
          </rPr>
          <t xml:space="preserve">
</t>
        </r>
      </text>
    </comment>
    <comment ref="V7" authorId="0" shapeId="0" xr:uid="{2480328A-CA36-4637-8436-5C1A2CEBB4BE}">
      <text>
        <r>
          <rPr>
            <b/>
            <sz val="9"/>
            <color indexed="81"/>
            <rFont val="Tahoma"/>
            <family val="2"/>
          </rPr>
          <t>Digite valor final una vez se calculen todos los controles establecidos.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6" authorId="0" shapeId="0" xr:uid="{DA1E8ED0-2492-4389-A406-32EAAC17B59A}">
      <text>
        <r>
          <rPr>
            <b/>
            <sz val="9"/>
            <color indexed="81"/>
            <rFont val="Tahoma"/>
            <family val="2"/>
          </rPr>
          <t>Celda parametrizada NO modificar.</t>
        </r>
        <r>
          <rPr>
            <sz val="9"/>
            <color indexed="81"/>
            <rFont val="Tahoma"/>
            <family val="2"/>
          </rPr>
          <t xml:space="preserve">
</t>
        </r>
      </text>
    </comment>
    <comment ref="D6" authorId="0" shapeId="0" xr:uid="{9E68024F-94A5-4FB9-86C8-995FEEB9C968}">
      <text>
        <r>
          <rPr>
            <b/>
            <sz val="9"/>
            <color indexed="81"/>
            <rFont val="Tahoma"/>
            <family val="2"/>
          </rPr>
          <t>Celda parametrizada NO modificar.</t>
        </r>
      </text>
    </comment>
    <comment ref="F7" authorId="0" shapeId="0" xr:uid="{F843A8ED-4E37-4073-92E9-DEF3883C4100}">
      <text>
        <r>
          <rPr>
            <b/>
            <sz val="9"/>
            <color indexed="81"/>
            <rFont val="Tahoma"/>
            <family val="2"/>
          </rPr>
          <t>Inicie redacción del control, de acuerdo con estructura propuesta</t>
        </r>
      </text>
    </comment>
    <comment ref="G7" authorId="0" shapeId="0" xr:uid="{E1C3ACD3-9F6C-42CD-969B-3C95DFE1F6F0}">
      <text>
        <r>
          <rPr>
            <b/>
            <sz val="9"/>
            <color indexed="81"/>
            <rFont val="Tahoma"/>
            <family val="2"/>
          </rPr>
          <t>continue redacción, verbos aplicables: Verificar,  validar, conciliar,  comparar, revisar, cotejar.</t>
        </r>
        <r>
          <rPr>
            <sz val="9"/>
            <color indexed="81"/>
            <rFont val="Tahoma"/>
            <family val="2"/>
          </rPr>
          <t xml:space="preserve">
</t>
        </r>
      </text>
    </comment>
    <comment ref="H7" authorId="0" shapeId="0" xr:uid="{6B8C51E3-D4FC-42D3-B0CB-E9B19FEEF7CD}">
      <text>
        <r>
          <rPr>
            <b/>
            <sz val="9"/>
            <color indexed="81"/>
            <rFont val="Tahoma"/>
            <family val="2"/>
          </rPr>
          <t>Continue redacción, aplique atributos de formalización del control.</t>
        </r>
        <r>
          <rPr>
            <sz val="9"/>
            <color indexed="81"/>
            <rFont val="Tahoma"/>
            <family val="2"/>
          </rPr>
          <t xml:space="preserve">
</t>
        </r>
      </text>
    </comment>
    <comment ref="I7" authorId="0" shapeId="0" xr:uid="{AB980B71-4F1F-453F-9C1C-C7F0E67E5A9D}">
      <text>
        <r>
          <rPr>
            <b/>
            <sz val="9"/>
            <color indexed="81"/>
            <rFont val="Tahoma"/>
            <family val="2"/>
          </rPr>
          <t>Celda conctena redacción del control NO modifique.</t>
        </r>
        <r>
          <rPr>
            <sz val="9"/>
            <color indexed="81"/>
            <rFont val="Tahoma"/>
            <family val="2"/>
          </rPr>
          <t xml:space="preserve">
</t>
        </r>
      </text>
    </comment>
    <comment ref="K7" authorId="0" shapeId="0" xr:uid="{B7A443EF-CA6B-4A2B-AA7C-FF13D3BB1894}">
      <text>
        <r>
          <rPr>
            <b/>
            <sz val="9"/>
            <color indexed="81"/>
            <rFont val="Tahoma"/>
            <family val="2"/>
          </rPr>
          <t>Celda parametrizada NO modificar.</t>
        </r>
        <r>
          <rPr>
            <sz val="9"/>
            <color indexed="81"/>
            <rFont val="Tahoma"/>
            <family val="2"/>
          </rPr>
          <t xml:space="preserve">
</t>
        </r>
      </text>
    </comment>
    <comment ref="L7" authorId="0" shapeId="0" xr:uid="{7EF2C44F-606D-4830-8EDE-A7D9C959D5B6}">
      <text>
        <r>
          <rPr>
            <b/>
            <sz val="9"/>
            <color indexed="81"/>
            <rFont val="Tahoma"/>
            <family val="2"/>
          </rPr>
          <t>Celda parametrizada NO modificar.</t>
        </r>
        <r>
          <rPr>
            <sz val="9"/>
            <color indexed="81"/>
            <rFont val="Tahoma"/>
            <family val="2"/>
          </rPr>
          <t xml:space="preserve">
</t>
        </r>
      </text>
    </comment>
    <comment ref="M7" authorId="0" shapeId="0" xr:uid="{47287BBB-0356-42DB-B816-D0FFAD9C25ED}">
      <text>
        <r>
          <rPr>
            <b/>
            <sz val="9"/>
            <color indexed="81"/>
            <rFont val="Tahoma"/>
            <family val="2"/>
          </rPr>
          <t>Utilice lista de despliegue.</t>
        </r>
        <r>
          <rPr>
            <sz val="9"/>
            <color indexed="81"/>
            <rFont val="Tahoma"/>
            <family val="2"/>
          </rPr>
          <t xml:space="preserve">
</t>
        </r>
      </text>
    </comment>
    <comment ref="N7" authorId="0" shapeId="0" xr:uid="{900489DA-3BCC-427E-8EAF-5502C9A8B35D}">
      <text>
        <r>
          <rPr>
            <b/>
            <sz val="9"/>
            <color indexed="81"/>
            <rFont val="Tahoma"/>
            <family val="2"/>
          </rPr>
          <t>Celda parametrizada NO modificar.</t>
        </r>
        <r>
          <rPr>
            <sz val="9"/>
            <color indexed="81"/>
            <rFont val="Tahoma"/>
            <family val="2"/>
          </rPr>
          <t xml:space="preserve">
</t>
        </r>
      </text>
    </comment>
    <comment ref="O7" authorId="0" shapeId="0" xr:uid="{7AB018AD-3213-4B9A-A9C6-2E629D217689}">
      <text>
        <r>
          <rPr>
            <b/>
            <sz val="9"/>
            <color indexed="81"/>
            <rFont val="Tahoma"/>
            <family val="2"/>
          </rPr>
          <t>Utilice lista de despliegue.</t>
        </r>
      </text>
    </comment>
    <comment ref="P7" authorId="0" shapeId="0" xr:uid="{6BE200C6-1F44-4403-8C88-49F5D7DBEBE7}">
      <text>
        <r>
          <rPr>
            <b/>
            <sz val="9"/>
            <color indexed="81"/>
            <rFont val="Tahoma"/>
            <family val="2"/>
          </rPr>
          <t>Utilice lista de despliegue.</t>
        </r>
        <r>
          <rPr>
            <sz val="9"/>
            <color indexed="81"/>
            <rFont val="Tahoma"/>
            <family val="2"/>
          </rPr>
          <t xml:space="preserve">
</t>
        </r>
      </text>
    </comment>
    <comment ref="R7" authorId="0" shapeId="0" xr:uid="{46581691-4E4D-45EC-9366-166A2DDB32D6}">
      <text>
        <r>
          <rPr>
            <b/>
            <sz val="9"/>
            <color indexed="81"/>
            <rFont val="Tahoma"/>
            <family val="2"/>
          </rPr>
          <t>Utilice lista de despliegue.</t>
        </r>
        <r>
          <rPr>
            <sz val="9"/>
            <color indexed="81"/>
            <rFont val="Tahoma"/>
            <family val="2"/>
          </rPr>
          <t xml:space="preserve">
</t>
        </r>
      </text>
    </comment>
    <comment ref="S7" authorId="0" shapeId="0" xr:uid="{E81E89E9-45EF-4A67-B1FF-273D7EA99A69}">
      <text>
        <r>
          <rPr>
            <b/>
            <sz val="9"/>
            <color indexed="81"/>
            <rFont val="Tahoma"/>
            <family val="2"/>
          </rPr>
          <t>Celda parametrizada NO modifcar</t>
        </r>
        <r>
          <rPr>
            <sz val="9"/>
            <color indexed="81"/>
            <rFont val="Tahoma"/>
            <family val="2"/>
          </rPr>
          <t xml:space="preserve">
</t>
        </r>
      </text>
    </comment>
    <comment ref="T7" authorId="0" shapeId="0" xr:uid="{83BBE529-BB28-4602-9BA6-1068D0552FB4}">
      <text>
        <r>
          <rPr>
            <b/>
            <sz val="9"/>
            <color indexed="81"/>
            <rFont val="Tahoma"/>
            <family val="2"/>
          </rPr>
          <t>Celda parametrizada NO modificar</t>
        </r>
      </text>
    </comment>
    <comment ref="U7" authorId="0" shapeId="0" xr:uid="{B9CF7433-9BA9-4508-9A6A-18471DED86D2}">
      <text>
        <r>
          <rPr>
            <b/>
            <sz val="9"/>
            <color indexed="81"/>
            <rFont val="Tahoma"/>
            <family val="2"/>
          </rPr>
          <t>Celda parametrizada NO modificar</t>
        </r>
        <r>
          <rPr>
            <sz val="9"/>
            <color indexed="81"/>
            <rFont val="Tahoma"/>
            <family val="2"/>
          </rPr>
          <t xml:space="preserve">
</t>
        </r>
      </text>
    </comment>
    <comment ref="V7" authorId="0" shapeId="0" xr:uid="{8F966798-9D1B-4A5E-820C-0FB3D2537CEB}">
      <text>
        <r>
          <rPr>
            <b/>
            <sz val="9"/>
            <color indexed="81"/>
            <rFont val="Tahoma"/>
            <family val="2"/>
          </rPr>
          <t>Digite valor final una vez se calculen todos los controles establecidos para impacto. En caso de no contar con controles para este aspecto, deberá digitar el valor de impacto INHERENTE originalmente calculado.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E7" authorId="0" shapeId="0" xr:uid="{1DA4C0E8-8D3A-4FA0-BCBE-DD7FCDF24E1F}">
      <text>
        <r>
          <rPr>
            <b/>
            <sz val="9"/>
            <color indexed="81"/>
            <rFont val="Tahoma"/>
            <family val="2"/>
          </rPr>
          <t>Celdas parametrizadas NO modificar.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B13" authorId="0" shapeId="0" xr:uid="{7D9B1D0D-3005-409C-BDDE-432FBF088F19}">
      <text>
        <r>
          <rPr>
            <b/>
            <sz val="9"/>
            <color indexed="81"/>
            <rFont val="Tahoma"/>
            <family val="2"/>
          </rPr>
          <t>Celdas parametrizadas NO modificar.</t>
        </r>
        <r>
          <rPr>
            <sz val="9"/>
            <color indexed="81"/>
            <rFont val="Tahoma"/>
            <family val="2"/>
          </rPr>
          <t xml:space="preserve">
</t>
        </r>
      </text>
    </comment>
    <comment ref="D13" authorId="0" shapeId="0" xr:uid="{6C41D7A8-24F3-4BA0-84FA-75807C7C9C00}">
      <text>
        <r>
          <rPr>
            <b/>
            <sz val="9"/>
            <color indexed="81"/>
            <rFont val="Tahoma"/>
            <family val="2"/>
          </rPr>
          <t>Celdas parametrizadas NO modificar.</t>
        </r>
        <r>
          <rPr>
            <sz val="9"/>
            <color indexed="81"/>
            <rFont val="Tahoma"/>
            <family val="2"/>
          </rPr>
          <t xml:space="preserve">
</t>
        </r>
      </text>
    </comment>
  </commentList>
</comments>
</file>

<file path=xl/sharedStrings.xml><?xml version="1.0" encoding="utf-8"?>
<sst xmlns="http://schemas.openxmlformats.org/spreadsheetml/2006/main" count="809" uniqueCount="423">
  <si>
    <t>FORMATO MAPA DE RIESGOS INTEGRAL</t>
  </si>
  <si>
    <t>CÓDIGO: DES-DE-008</t>
  </si>
  <si>
    <t>FECHA DE APLICACIÓN: ENERO 2026</t>
  </si>
  <si>
    <t>Matriz Mapa de Riesgos</t>
  </si>
  <si>
    <r>
      <t xml:space="preserve">De conformidad con lo establecido en el Decreto 1499 de 2017, mediante el cual se crea un solo Sistema de Gestión y se alinea con el Sistema de Control Interno a través del Modelo Integrado de Planeación y Gestión MIPG, modelo que incorpora la Dimensión 7 que desarrolla el Modelo Estándar de Control Interno MECI, el cual integra el esquema de líneas para una adecuada definición de roles y responsabilidades para la gestión del riesgo y control; y que, con la expedición de la Ley 2195 de 2022 que crea los Programas de Transparencia y Ética Pública PTEP, su Decreto reglamentario 1122 de 2024 que define la metodología para su estructuración, marco en el cual se establece el componente programático relacionado con la gestión del riesgo, se plantea la necesidad de establecer un proceso para la gestión integral del riesgo que permita a la Alta Dirección y los servidores en todos sus niveles identificar y controlar aquellas situaciones que pueden impedir el logro de los objetivos, así como para una adecuada protección de los recursos, con una decidida estrategia de lucha contra la corrupción, se propone el presente formato que desarrolla el esquema metodológico desplegado en la </t>
    </r>
    <r>
      <rPr>
        <b/>
        <sz val="10"/>
        <color theme="9" tint="-0.249977111117893"/>
        <rFont val="Arial"/>
        <family val="2"/>
      </rPr>
      <t>Guía para la Gestión Integral del Riesgo en Entidades Públicas versión 7</t>
    </r>
    <r>
      <rPr>
        <sz val="10"/>
        <rFont val="Arial"/>
        <family val="2"/>
      </rPr>
      <t>. El formato permite desarrollar en cada hoja los pasos definidos a partir de análisis de contexto (interno y/o externo), los factores de riesgo para el proceso analizado, para pasar a la Identificación y descripción del riesgo, análisis de Riesgo Inherente, diseño y análisis de controles, y valoración de riesgo residual.</t>
    </r>
  </si>
  <si>
    <t>Orientaciones Generales</t>
  </si>
  <si>
    <r>
      <t xml:space="preserve">Antes de iniciar con el diligenciamiento de la matriz, se requiere haber avanzado en el </t>
    </r>
    <r>
      <rPr>
        <b/>
        <sz val="11"/>
        <rFont val="Arial"/>
        <family val="2"/>
      </rPr>
      <t>análisis del contexto (interno y externo),</t>
    </r>
    <r>
      <rPr>
        <sz val="11"/>
        <rFont val="Arial"/>
        <family val="2"/>
      </rPr>
      <t xml:space="preserve"> </t>
    </r>
    <r>
      <rPr>
        <b/>
        <sz val="11"/>
        <rFont val="Arial"/>
        <family val="2"/>
      </rPr>
      <t>luego específicamente considerar el proceso, su objetivo, alcance, actividades clave</t>
    </r>
    <r>
      <rPr>
        <sz val="11"/>
        <rFont val="Arial"/>
        <family val="2"/>
      </rPr>
      <t xml:space="preserve">, </t>
    </r>
    <r>
      <rPr>
        <b/>
        <sz val="11"/>
        <rFont val="Arial"/>
        <family val="2"/>
      </rPr>
      <t>procedimientos, sistema de información y otras herramientas que componen el Sistema de Gestión y Control de la entidad</t>
    </r>
    <r>
      <rPr>
        <sz val="11"/>
        <rFont val="Arial"/>
        <family val="2"/>
      </rPr>
      <t>, como elementos esenciales para la</t>
    </r>
    <r>
      <rPr>
        <b/>
        <sz val="11"/>
        <color theme="9" tint="-0.249977111117893"/>
        <rFont val="Arial"/>
        <family val="2"/>
      </rPr>
      <t xml:space="preserve"> identificación y descirpción del riesgo.</t>
    </r>
    <r>
      <rPr>
        <sz val="11"/>
        <rFont val="Arial"/>
        <family val="2"/>
      </rPr>
      <t xml:space="preserve">
En la etapa de </t>
    </r>
    <r>
      <rPr>
        <b/>
        <sz val="11"/>
        <color theme="9" tint="-0.249977111117893"/>
        <rFont val="Arial"/>
        <family val="2"/>
      </rPr>
      <t>análisis de riesgo inherente,</t>
    </r>
    <r>
      <rPr>
        <sz val="11"/>
        <rFont val="Arial"/>
        <family val="2"/>
      </rPr>
      <t xml:space="preserve"> donde se establece la probabilidad e impacto y zona de severidad del riesgo, se deberán atender los lineamientos para su definición (tablas y matriz) establecidos por la entidad, propuestas en la guía y que deberán adaptarse y ajustarse si es del caso en la estructura de la matriz en la hoja </t>
    </r>
    <r>
      <rPr>
        <b/>
        <sz val="11"/>
        <color theme="9" tint="-0.249977111117893"/>
        <rFont val="Arial"/>
        <family val="2"/>
      </rPr>
      <t>FÓRMULAS.</t>
    </r>
    <r>
      <rPr>
        <sz val="11"/>
        <rFont val="Arial"/>
        <family val="2"/>
      </rPr>
      <t xml:space="preserve">
En la etapa de </t>
    </r>
    <r>
      <rPr>
        <b/>
        <sz val="11"/>
        <color theme="9" tint="-0.249977111117893"/>
        <rFont val="Arial"/>
        <family val="2"/>
      </rPr>
      <t>diseño y análisis de controles</t>
    </r>
    <r>
      <rPr>
        <sz val="11"/>
        <rFont val="Arial"/>
        <family val="2"/>
      </rPr>
      <t xml:space="preserve">, se establecen los controles (preventivos, detectivos, correctivos), aplicando la estructura para su redacción y la incorporación de los atributos de eficiencia e informativos.
Finalmente en la etapa de </t>
    </r>
    <r>
      <rPr>
        <b/>
        <sz val="11"/>
        <color theme="9" tint="-0.249977111117893"/>
        <rFont val="Arial"/>
        <family val="2"/>
      </rPr>
      <t>valoracion del riesgo residual</t>
    </r>
    <r>
      <rPr>
        <sz val="11"/>
        <rFont val="Arial"/>
        <family val="2"/>
      </rPr>
      <t xml:space="preserve">, se define la efectividad en la aplicación de los controles. </t>
    </r>
  </si>
  <si>
    <t>Se debe ingresar información solo en las celdas identificadas con color NARANJA CLARO, las demás contienen formulas de autollenado, la matriz no se encuentra protegida, por lo que, es necesario validar que no se afecten para evitar errores o análisis incorrectos. Revise comentarios orientadores.</t>
  </si>
  <si>
    <t>El formato de fecha es: DD/MM/AAAA</t>
  </si>
  <si>
    <t>El archivo contiene las siguientes hojas:</t>
  </si>
  <si>
    <r>
      <t>1 INSTRUCTIVO:</t>
    </r>
    <r>
      <rPr>
        <sz val="11"/>
        <rFont val="Arial"/>
        <family val="2"/>
      </rPr>
      <t xml:space="preserve"> Identifica el contenido del archivo y su forma de diligenciamiento y funcionalidades.</t>
    </r>
  </si>
  <si>
    <r>
      <t>2 CONTEXTO E IDENTIFICACIÓN:</t>
    </r>
    <r>
      <rPr>
        <sz val="11"/>
        <rFont val="Arial"/>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</si>
  <si>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</si>
  <si>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</si>
  <si>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</si>
  <si>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</si>
  <si>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</si>
  <si>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</si>
  <si>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</si>
  <si>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</si>
  <si>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</si>
  <si>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</si>
  <si>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</si>
  <si>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 xml:space="preserve">Permite definir un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</si>
  <si>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</si>
  <si>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</si>
  <si>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</si>
  <si>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family val="2"/>
      </rPr>
      <t>por</t>
    </r>
    <r>
      <rPr>
        <sz val="9"/>
        <rFont val="Arial"/>
        <family val="2"/>
      </rPr>
      <t>)</t>
    </r>
  </si>
  <si>
    <t>¿PORQUÉ?
CAUSA RAÍZ</t>
  </si>
  <si>
    <r>
      <t>Causa  principal  o básica, corresponde a las razones por la cuales se puede presentar  el riesgo, redacte de la forma más concreta posible.
(Iniciar con</t>
    </r>
    <r>
      <rPr>
        <b/>
        <sz val="9"/>
        <rFont val="Arial"/>
        <family val="2"/>
      </rPr>
      <t xml:space="preserve"> debido a </t>
    </r>
    <r>
      <rPr>
        <sz val="9"/>
        <rFont val="Arial"/>
        <family val="2"/>
      </rPr>
      <t>o</t>
    </r>
    <r>
      <rPr>
        <b/>
        <sz val="9"/>
        <rFont val="Arial"/>
        <family val="2"/>
      </rPr>
      <t xml:space="preserve"> a causa de</t>
    </r>
    <r>
      <rPr>
        <sz val="9"/>
        <rFont val="Arial"/>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</si>
  <si>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</si>
  <si>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family val="2"/>
      </rPr>
      <t>POSIBILIDAD DE + Impacto para la entidad (Qué) + Causa Inmediata (Cómo) + Causa Raíz (Por qué)</t>
    </r>
    <r>
      <rPr>
        <sz val="9"/>
        <rFont val="Arial"/>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</si>
  <si>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</si>
  <si>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</si>
  <si>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t>
  </si>
  <si>
    <t>Una vez seleccione el Factor de Riesgo, debe definir la fuente generadora de la lista desplegable.</t>
  </si>
  <si>
    <t>DESCRIPCIÓN DEL FACTOR RIESGO</t>
  </si>
  <si>
    <t>Se genera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</si>
  <si>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</si>
  <si>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</si>
  <si>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family val="2"/>
      </rPr>
      <t>La matriz calcula automáticamente:</t>
    </r>
    <r>
      <rPr>
        <sz val="9"/>
        <rFont val="Arial"/>
        <family val="2"/>
      </rPr>
      <t xml:space="preserve">
Frecuencia de la Actividad
% Probabilidad
Nivel Probabilidad</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</si>
  <si>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</si>
  <si>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</si>
  <si>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</si>
  <si>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</si>
  <si>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</si>
  <si>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</si>
  <si>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family val="2"/>
      </rPr>
      <t xml:space="preserve"> Representación gráfica de la ubicación de cada riesgo inherente en el mapa de calor (En esta hoja no se ingresan datos)</t>
    </r>
  </si>
  <si>
    <r>
      <t>5 VALORACIÓN DEL CONTROL:</t>
    </r>
    <r>
      <rPr>
        <sz val="11"/>
        <rFont val="Arial"/>
        <family val="2"/>
      </rPr>
      <t xml:space="preserve"> Para efecto de poder hacer los cálculos de forma acumulativa, tal como lo señala la metodología, se requiere hacer el análisis con los controles Preventivos y Detectivos que afectan la PROBABILIDAD de ocurrencia del riesgo (Diligenciar HOJA VALORACIÓN CONTROL PROBABILIDAD). Si se cuenta con controles Correctivos que afectan el IMPACTO del riesgo en caso de materialización (Diligenciar HOJA VALORACIÓN CONTROL IMPACTO). A partir de estos 2 análisis se contará con el cálculo de riesgo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</si>
  <si>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</si>
  <si>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</si>
  <si>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</si>
  <si>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</si>
  <si>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</si>
  <si>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</si>
  <si>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</si>
  <si>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</si>
  <si>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</si>
  <si>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</si>
  <si>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</si>
  <si>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Atributos de formalización del control</t>
  </si>
  <si>
    <r>
      <t xml:space="preserve">Debe seleccionar de listas desplegables
</t>
    </r>
    <r>
      <rPr>
        <b/>
        <sz val="9"/>
        <rFont val="Arial"/>
        <family val="2"/>
      </rPr>
      <t>Documentación</t>
    </r>
    <r>
      <rPr>
        <sz val="9"/>
        <rFont val="Arial"/>
        <family val="2"/>
      </rPr>
      <t xml:space="preserve">: Procedimientos, Sistemas de Información, Otros esquemas, Combinación estructuras documentales y sistemas de información.
</t>
    </r>
    <r>
      <rPr>
        <b/>
        <sz val="9"/>
        <rFont val="Arial"/>
        <family val="2"/>
      </rPr>
      <t>Frecuencia:</t>
    </r>
    <r>
      <rPr>
        <sz val="9"/>
        <rFont val="Arial"/>
        <family val="2"/>
      </rPr>
      <t xml:space="preserve"> Siempre que se ejecuta la actividad, Periódicamente (diario, mensual, bimestral, trimestral, semestral).
</t>
    </r>
    <r>
      <rPr>
        <b/>
        <sz val="9"/>
        <rFont val="Arial"/>
        <family val="2"/>
      </rPr>
      <t xml:space="preserve">Evidencia: </t>
    </r>
    <r>
      <rPr>
        <sz val="9"/>
        <rFont val="Arial"/>
        <family val="2"/>
      </rPr>
      <t xml:space="preserve">Con registro manual, Con registro electrónico, Combinado (manual y electrónico).
</t>
    </r>
    <r>
      <rPr>
        <b/>
        <sz val="9"/>
        <rFont val="Arial"/>
        <family val="2"/>
      </rPr>
      <t>Ejecución</t>
    </r>
    <r>
      <rPr>
        <sz val="9"/>
        <rFont val="Arial"/>
        <family val="2"/>
      </rPr>
      <t>: Interna, Externa, Mixta.</t>
    </r>
  </si>
  <si>
    <t>Valor Total del Control</t>
  </si>
  <si>
    <t>Se calcula automáticamente:
Peso del Control + Peso de la implementación</t>
  </si>
  <si>
    <t>Probabilidad residual</t>
  </si>
  <si>
    <t>Se calcula automáticamente de acuerdo con el número de controles definidos (de forma acumulativa). Una vez calcule el último control en % Probabilidad Residual digite el valor final, automáticamente se refleja la colorimetría correspondiente.</t>
  </si>
  <si>
    <t>Impacto Residual</t>
  </si>
  <si>
    <t>Se calcula automáticamente de acuerdo con el número de controles definidos (de forma acumulativa). Una vez calcule el último control en % Impacto Residual digite el valor final, automáticamente se refleja la colorimetría correspondiente.</t>
  </si>
  <si>
    <r>
      <t>6 MAPA CALOR RESIDUAL:</t>
    </r>
    <r>
      <rPr>
        <sz val="11"/>
        <rFont val="Arial"/>
        <family val="2"/>
      </rPr>
      <t xml:space="preserve"> Representación gráfica de la ubicación de cada riesgo residual en el mapa de calor (En esta hoja no se ingresan datos)</t>
    </r>
  </si>
  <si>
    <r>
      <t>7 MAPA CALOR INHEREN Y RESIDUAL:</t>
    </r>
    <r>
      <rPr>
        <sz val="11"/>
        <rFont val="Arial"/>
        <family val="2"/>
      </rPr>
      <t xml:space="preserve"> Comparación gráfica de la ubicación de cada riesgo inherente y residual en el mapa de calor (En esta hoja no se ingresan dados)</t>
    </r>
  </si>
  <si>
    <r>
      <t>8 PERFIL DE RIESGO:</t>
    </r>
    <r>
      <rPr>
        <sz val="11"/>
        <rFont val="Arial"/>
        <family val="2"/>
      </rPr>
      <t xml:space="preserve"> Resumen calcula el nivel de riesgo del proceso (En esta hoja no se ingresan datos)</t>
    </r>
  </si>
  <si>
    <r>
      <t>9 CONTROL DE CAMBIOS:</t>
    </r>
    <r>
      <rPr>
        <sz val="11"/>
        <rFont val="Arial"/>
        <family val="2"/>
      </rPr>
      <t xml:space="preserve"> En ella se debe registrar los cambios al formato y al contenido del mismo</t>
    </r>
  </si>
  <si>
    <r>
      <t>10 FORMULAS:</t>
    </r>
    <r>
      <rPr>
        <sz val="11"/>
        <rFont val="Arial"/>
        <family val="2"/>
      </rPr>
      <t xml:space="preserve"> La información que contiene se utiliza para realizar operaciones en las demás hojas (En esta hoja no se ingresan datos). Utilicela en caso de requerir incluir ajustes en los descriptores de las tablas de probabilidad e impacto. </t>
    </r>
    <r>
      <rPr>
        <b/>
        <sz val="11"/>
        <color theme="9" tint="-0.249977111117893"/>
        <rFont val="Arial"/>
        <family val="2"/>
      </rPr>
      <t>NOTA:</t>
    </r>
    <r>
      <rPr>
        <sz val="11"/>
        <rFont val="Arial"/>
        <family val="2"/>
      </rPr>
      <t xml:space="preserve"> La hoja se encuentra oculta para evitar que se borren los datos, será posible hacerla visible con la opción mostrar (clic derecho sobre alguna de las pestañas).</t>
    </r>
  </si>
  <si>
    <t>MAPA DE RIESGOS INTEGRAL</t>
  </si>
  <si>
    <t>VERSIÓN DEL MAPA DE RIESGOS:</t>
  </si>
  <si>
    <t>ENTIDAD:</t>
  </si>
  <si>
    <t>UAERMV</t>
  </si>
  <si>
    <t>PROCESO:</t>
  </si>
  <si>
    <t>4. Estrategia Y Gobierno De TI</t>
  </si>
  <si>
    <t>OBJETIVO DEL PROCESO:</t>
  </si>
  <si>
    <t>Orientar a la entidad en la planeación, ejecución, seguimiento y monitoreo de planes, programas, proyectos, procesos y políticas dirigidas al cumplimiento de la misión, visión, Plan de Desarrollo Distrital y objetivos institucionales en el marco de la implementación del modelo de gestión pública.</t>
  </si>
  <si>
    <t>Vigencia: 2026</t>
  </si>
  <si>
    <t>Del</t>
  </si>
  <si>
    <t>Al</t>
  </si>
  <si>
    <t>No. de Riesgo
(Mismo consecutivo para toda la entidad)</t>
  </si>
  <si>
    <t>FACTOR DEL RIESGO</t>
  </si>
  <si>
    <t>FACTOR DE RIESGO</t>
  </si>
  <si>
    <t>SELECCIONE FUENTE GENERADORA DEL EVENTO</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</si>
  <si>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</si>
  <si>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</si>
  <si>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</si>
  <si>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</si>
  <si>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</si>
  <si>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</si>
  <si>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</si>
  <si>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</si>
  <si>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Falta de supervisión o interventoría</t>
  </si>
  <si>
    <t>Gestión</t>
  </si>
  <si>
    <t>Posibilidad de afectación económica y reputacional</t>
  </si>
  <si>
    <t xml:space="preserve"> incumplimiento de la estrategia de TI que pueden generar desviaciones en el plan  presupuestal y a los proyectos de TI</t>
  </si>
  <si>
    <t>seguimiento al portafolio de proyectos del Plan Estratégico de Tecnologías de Información</t>
  </si>
  <si>
    <t>R2</t>
  </si>
  <si>
    <t>Talento_Humano</t>
  </si>
  <si>
    <t>Soborno</t>
  </si>
  <si>
    <t>Integridad_Pública_Corrupción</t>
  </si>
  <si>
    <t xml:space="preserve"> la carencia de lineamientos que prevengan o mitiguen situaciones de conflicto de interés entre los funcionarios y los proveedores.</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</si>
  <si>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</si>
  <si>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</si>
  <si>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</si>
  <si>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</si>
  <si>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</si>
  <si>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</si>
  <si>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</si>
  <si>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</si>
  <si>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</si>
  <si>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</si>
  <si>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</si>
  <si>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</si>
  <si>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</si>
  <si>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</si>
  <si>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</si>
  <si>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</si>
  <si>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</si>
  <si>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</si>
  <si>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</si>
  <si>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</si>
  <si>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</si>
  <si>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</si>
  <si>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Tratamiento</t>
  </si>
  <si>
    <t>¿QUÉ? IMPACTO</t>
  </si>
  <si>
    <t>Estado</t>
  </si>
  <si>
    <t>TIPO</t>
  </si>
  <si>
    <t>Documentación</t>
  </si>
  <si>
    <t>Frecuencia</t>
  </si>
  <si>
    <t>Evidencia</t>
  </si>
  <si>
    <t>Ejecuión</t>
  </si>
  <si>
    <t>Afecta</t>
  </si>
  <si>
    <t>Reducir</t>
  </si>
  <si>
    <t>Posibilidad de pérdida Económica</t>
  </si>
  <si>
    <t>Sin Iniciar</t>
  </si>
  <si>
    <t>1. Direccionamiento Estratégico</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</si>
  <si>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</si>
  <si>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</si>
  <si>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</si>
  <si>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</si>
  <si>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</si>
  <si>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</si>
  <si>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</si>
  <si>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</si>
  <si>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</si>
  <si>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</si>
  <si>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</si>
  <si>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</si>
  <si>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2. Comunicaciones Estratégicas</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</si>
  <si>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</si>
  <si>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</si>
  <si>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</si>
  <si>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</si>
  <si>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</si>
  <si>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</si>
  <si>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</si>
  <si>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</si>
  <si>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</si>
  <si>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</si>
  <si>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3. Servicio A La Ciudadanía Y Relacionamiento Con Partes Interesadas</t>
  </si>
  <si>
    <t>C_Fraude_Interno</t>
  </si>
  <si>
    <t>Evento_Externo</t>
  </si>
  <si>
    <t>Correctivo</t>
  </si>
  <si>
    <t>Otros Esquemas</t>
  </si>
  <si>
    <t>Mixta</t>
  </si>
  <si>
    <t>Impacto</t>
  </si>
  <si>
    <t>Aceptar</t>
  </si>
  <si>
    <t>Posibilidad de pérdida Reputacional y Económica</t>
  </si>
  <si>
    <t>D_Fallas_Tecnológicas</t>
  </si>
  <si>
    <t>Evitar</t>
  </si>
  <si>
    <t>5. Planificación de la Conservación de la infraestructura</t>
  </si>
  <si>
    <t>E_Relaciones_Laborales</t>
  </si>
  <si>
    <t>6. Gestión De Laboratorio</t>
  </si>
  <si>
    <t>F_Usuarios_Productos_y_Prácticas_Organizacionales</t>
  </si>
  <si>
    <t>7. Producción De Mezcla</t>
  </si>
  <si>
    <t>G_Daños_Activos_Físicos</t>
  </si>
  <si>
    <t>Tecnologías</t>
  </si>
  <si>
    <t>8. Logística Y Manejo De Maquinaria Y Equipo</t>
  </si>
  <si>
    <t>9. Intervención De Infraestructura</t>
  </si>
  <si>
    <t>10. Desarrollo Misional Y Comercialización</t>
  </si>
  <si>
    <t>11. Gestión Jurídica</t>
  </si>
  <si>
    <t>12. Gestión Financiera</t>
  </si>
  <si>
    <t>Fiscal</t>
  </si>
  <si>
    <t>13. Gestión De Recursos Físicos</t>
  </si>
  <si>
    <t>Seg. de la Información</t>
  </si>
  <si>
    <t>Infraestructura</t>
  </si>
  <si>
    <t>14. Gestión Ambiental</t>
  </si>
  <si>
    <t>Integridad Pùblica - Corrupción</t>
  </si>
  <si>
    <t>15. Gestión Contractual</t>
  </si>
  <si>
    <t>Integridad Pùblica - LA/FT/FP</t>
  </si>
  <si>
    <t>16. Gestión Documental</t>
  </si>
  <si>
    <t>17. Gestión De Talento Humano</t>
  </si>
  <si>
    <t>18. Control Disciplinario Interno</t>
  </si>
  <si>
    <t>19. Control y Evaluación Institucional</t>
  </si>
  <si>
    <t>20. Seguimiento y Monitoreo De Calidad Técnica</t>
  </si>
  <si>
    <t>8081 Conservación de la red vial y red de Ciclo infraestructura</t>
  </si>
  <si>
    <t xml:space="preserve">8055 Conservación de la red de infraestructura peatonal </t>
  </si>
  <si>
    <t xml:space="preserve">8095 Fortalecimiento de la gestión institucional de la UAERMV </t>
  </si>
  <si>
    <t xml:space="preserve">8089 Fortalecimiento de los Componentes tecnológicos para garantizar la demanda en la operación de la UAERMV </t>
  </si>
  <si>
    <t xml:space="preserve">8208 Fortalecimiento de la atención y participación ciudadana con enfoques de género, diferencial y territorial </t>
  </si>
  <si>
    <t>Seguridad_Información</t>
  </si>
  <si>
    <t>Integridad_Pública_LA_FT_FP</t>
  </si>
  <si>
    <t>Posibilidad de afectación económica</t>
  </si>
  <si>
    <t>Posibilidad  de efecto dañoso sobre el recurso público</t>
  </si>
  <si>
    <t>Posibilidad de perdida de integridad</t>
  </si>
  <si>
    <t>Posibilidad de afectación reputacional</t>
  </si>
  <si>
    <t>Posibilidad  de efecto dañoso sobre bienes de uso público</t>
  </si>
  <si>
    <t>Posibilidad de perdida de confidencialidad</t>
  </si>
  <si>
    <t>Posibilidad  de efecto dañoso sobre bienes de uso fiscal</t>
  </si>
  <si>
    <t>Posibilidad de perdida de disponibilidad</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</si>
  <si>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</si>
  <si>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</si>
  <si>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</si>
  <si>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</si>
  <si>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</si>
  <si>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</si>
  <si>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</si>
  <si>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</si>
  <si>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</si>
  <si>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</si>
  <si>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</si>
  <si>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</si>
  <si>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</si>
  <si>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</si>
  <si>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</si>
  <si>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</si>
  <si>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</si>
  <si>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</si>
  <si>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</si>
  <si>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</si>
  <si>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</si>
  <si>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</si>
  <si>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</si>
  <si>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</si>
  <si>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</si>
  <si>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</si>
  <si>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</si>
  <si>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</si>
  <si>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</si>
  <si>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</si>
  <si>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</si>
  <si>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</si>
  <si>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</si>
  <si>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</si>
  <si>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</si>
  <si>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</si>
  <si>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</si>
  <si>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</si>
  <si>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</si>
  <si>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</si>
  <si>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</si>
  <si>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</si>
  <si>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</si>
  <si>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</si>
  <si>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</si>
  <si>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</si>
  <si>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</si>
  <si>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</si>
  <si>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</si>
  <si>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Combinación análisis documental y sistemas de información de apoyo</t>
  </si>
  <si>
    <t>Se aplican análisis documentales y registros en sistemas de información de apoyo.</t>
  </si>
  <si>
    <t>Siempre que se ejecuta la actividad</t>
  </si>
  <si>
    <t>La oportunidad en que se ejecuta el control debe ayudar a prevenir la mitigación del riesgo o a detectar la materialización del riesgo de manera oportuna.</t>
  </si>
  <si>
    <t>Diario</t>
  </si>
  <si>
    <t>Mensual</t>
  </si>
  <si>
    <t>Bimestral</t>
  </si>
  <si>
    <t>Trimestral</t>
  </si>
  <si>
    <t>Cuatrmestral</t>
  </si>
  <si>
    <t>Semestral</t>
  </si>
  <si>
    <r>
      <t xml:space="preserve">Evidencia
</t>
    </r>
    <r>
      <rPr>
        <sz val="9"/>
        <color rgb="FF4D4D4D"/>
        <rFont val="Arial"/>
        <family val="2"/>
      </rPr>
      <t>(Trazabilidad de la ejecución)</t>
    </r>
  </si>
  <si>
    <t>Se deja evidencia o rastro de la ejecución del control.</t>
  </si>
  <si>
    <t>Combinado (manual y electrónico)</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</si>
  <si>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</si>
  <si>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</si>
  <si>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</si>
  <si>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</si>
  <si>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</si>
  <si>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</si>
  <si>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</si>
  <si>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</si>
  <si>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</si>
  <si>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</si>
  <si>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</si>
  <si>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</si>
  <si>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</si>
  <si>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</si>
  <si>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</si>
  <si>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</si>
  <si>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</si>
  <si>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</si>
  <si>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</si>
  <si>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</si>
  <si>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</si>
  <si>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</si>
  <si>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</si>
  <si>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El riesgo afecta la imagen de la entidad con algunos usuarios de relevancia frente al logro de los objetivos.</t>
  </si>
  <si>
    <t>Muy Baja</t>
  </si>
  <si>
    <t>La actividad que conlleva el riesgo se ejecuta como máximos 2 veces por año</t>
  </si>
  <si>
    <t>Leve</t>
  </si>
  <si>
    <t>Menor a 130 SMLMV</t>
  </si>
  <si>
    <t>El riesgo afecta la imagen de algún área de la organización.</t>
  </si>
  <si>
    <t>El riesgo afecta la imagen de la entidad con efecto publicitario sostenido a nivel de sector administrativo, nivel departamental o municipal.</t>
  </si>
  <si>
    <t>Baja</t>
  </si>
  <si>
    <t>La actividad que conlleva el riesgo se ejecuta de 3 a 24 veces por año</t>
  </si>
  <si>
    <t>Menor</t>
  </si>
  <si>
    <t>Entre 130 y 650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</si>
  <si>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</si>
  <si>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</si>
  <si>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</si>
  <si>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</si>
  <si>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650 y 1300 SMLMV</t>
  </si>
  <si>
    <t>Alta</t>
  </si>
  <si>
    <t>La actividad que conlleva el riesgo se ejecuta mínimo 500 veces al año y máximo 5.000 veces por año</t>
  </si>
  <si>
    <t>Mayor</t>
  </si>
  <si>
    <t>Entre 1300 y 6500 SMLMV</t>
  </si>
  <si>
    <t>Muy Alta</t>
  </si>
  <si>
    <t>La actividad que conlleva el riesgo se ejecuta más de 5.000 veces por año</t>
  </si>
  <si>
    <t>Catastrófico</t>
  </si>
  <si>
    <t>Mayor a 6500 SMLMV</t>
  </si>
  <si>
    <t>El riesgo afecta la imagen de la entidad a nivel nacional, con efecto publicitario sostenido a nivel país</t>
  </si>
  <si>
    <t>N/A</t>
  </si>
  <si>
    <t>Zona Riesgo Baja</t>
  </si>
  <si>
    <t xml:space="preserve">Zona Riesgo Moderada </t>
  </si>
  <si>
    <t>Zona Riesgo Alta</t>
  </si>
  <si>
    <t>Zona Riesgo Extrema</t>
  </si>
  <si>
    <t>MAPA DE CALOR RIESGO INHERENTE</t>
  </si>
  <si>
    <t>CALIFICACIÓN RIESGO INHERENTE</t>
  </si>
  <si>
    <t>No. DEL RIESGO</t>
  </si>
  <si>
    <t>RIESGO</t>
  </si>
  <si>
    <t>SEVERIDAD (NIVEL DE RIESGO)</t>
  </si>
  <si>
    <t>Alto</t>
  </si>
  <si>
    <t>Extremo</t>
  </si>
  <si>
    <t>Bajo</t>
  </si>
  <si>
    <t>NIVELES DE RIESGO</t>
  </si>
  <si>
    <t xml:space="preserve"> </t>
  </si>
  <si>
    <t>VALORACIÓN DEL CONTROL</t>
  </si>
  <si>
    <t>Atributos del control</t>
  </si>
  <si>
    <t xml:space="preserve">Peso del Control + Peso de la implementación </t>
  </si>
  <si>
    <t>Cálculo de Probabilidad</t>
  </si>
  <si>
    <t>De acuerdo al cálculo de controles preventivos y detectivos digite el valor residual final en Probabilidad</t>
  </si>
  <si>
    <t>NIVEL</t>
  </si>
  <si>
    <t>% MIN</t>
  </si>
  <si>
    <t>% MAX</t>
  </si>
  <si>
    <t>% Probabilidad Riesgo Inherente</t>
  </si>
  <si>
    <t>% Impacto Riesgo Inherente</t>
  </si>
  <si>
    <t>No. Control</t>
  </si>
  <si>
    <t>Atributos Eficiencia</t>
  </si>
  <si>
    <t xml:space="preserve">Atibutos Formalización del control </t>
  </si>
  <si>
    <t>Responsable
(Cargo y/o Aplicativo)</t>
  </si>
  <si>
    <t>Acción
(Inicia con un verbo)</t>
  </si>
  <si>
    <t>Complemento (Periodicidad - Observaciones o Desviaciones y evidencia)</t>
  </si>
  <si>
    <t>Descripción del control</t>
  </si>
  <si>
    <t>Tipo de control para probabilidad</t>
  </si>
  <si>
    <t>Evidencia
(Trazabilidad de la ejecución)</t>
  </si>
  <si>
    <t>Ejecución</t>
  </si>
  <si>
    <t>Valor Total del Control probabilidad</t>
  </si>
  <si>
    <t>Probabilidad residual 1</t>
  </si>
  <si>
    <t>Probabilidad residual a partir del segundo control</t>
  </si>
  <si>
    <t>Probabilidad residual Final</t>
  </si>
  <si>
    <t>El jefe de la Oficina de Tecnologías de la Información (OTI)</t>
  </si>
  <si>
    <t>Revisa</t>
  </si>
  <si>
    <t>quincenal se realicen reuniones de seguimiento con los responsables de cada proyecto, utilizando herramientas de gestión como cronogramas, logros alcanzados, tareas realizadas, puntos de atención y tableros de control. para identificar el cumplimiento de la ejecución de los proyectos asociados al PAA en la vigencia actual y que estrategicamente se relacionan con el PETI
Evidencia: Matriz quincenal del avance con su correspondiente acta de reunión de seguimiento.</t>
  </si>
  <si>
    <t>El supervisor del contrato</t>
  </si>
  <si>
    <t>Mensualmente, los productos o servicios entregados conforme a lo establecido en la minuta del contrato, asegurando el cumplimiento de las especificaciones pactadas y los estándares de calidad requeridos.
Cómo se realiza: La verificación será llevada a cabo por el supervisor designado, mediante la comparación de los productos o servicios entregados con las condiciones establecidas en el contrato y sus anexos, incluyendo características, cantidades, plazos y especificaciones técnicas.
Evidencia: Actas de recepción firmadas por ambas partes, informes o documentación necesaria de conformidad con la ficha técnica de cada contrato, y registros fotográficos o documentales de los productos o servicios entregados si lo requiere.</t>
  </si>
  <si>
    <t>Atributos del Control</t>
  </si>
  <si>
    <t>Cálculo de Impacto</t>
  </si>
  <si>
    <t>De acuerdo al cálculo de controles correctivos digite el valor residual final</t>
  </si>
  <si>
    <t xml:space="preserve">Atributos Formalización del control </t>
  </si>
  <si>
    <t>Complemento (Periodicidad - Observaciones o Desviaciones)</t>
  </si>
  <si>
    <t>Tipo de control para Impacto</t>
  </si>
  <si>
    <t>Valor Total del control Impacto</t>
  </si>
  <si>
    <t>Impacto residual 1</t>
  </si>
  <si>
    <t>Impacto residual a partir del segundo control</t>
  </si>
  <si>
    <t>Impacto Residual Final</t>
  </si>
  <si>
    <t>Lider GODI de la OTI</t>
  </si>
  <si>
    <t>Valida</t>
  </si>
  <si>
    <t>Trimestralmente, y reporta del estado actual del portafolio de proyectos programados para la presente vigencia a la Jefe de la Oficina de Tecnologias de la Información, mediante el diligenciamiento del formato EGTI-FM-008: El Seguimiento al Plan Estratégico de Tecnologías de Información (PETI), para evaluar posibles desvios en cronogramas de ejecución o presupuestal de los proyectos.
En caso de que se incorporen nuevos lineamientos institucionales que impliquen la adición o eliminación de uno o varios proyectos planificados, se realizará un control de cambios a la hoja de ruta del PETI, el cual será presentado al Comite de Gestión y Desempeño para su correspondiente aprobación.</t>
  </si>
  <si>
    <t>MAPA DE CALOR RIESGO RESIDUAL</t>
  </si>
  <si>
    <t>CALIFICACIÓN RIESGO RESIDUAL</t>
  </si>
  <si>
    <t>TRATAMIENTO DEL RIESGO -PLAN DE ACCIÓN</t>
  </si>
  <si>
    <t>ACCIÓN DE CONTIGENCIA</t>
  </si>
  <si>
    <t>Probabilidad Residual</t>
  </si>
  <si>
    <t>Severidad 
(Nivel de Riesgo)</t>
  </si>
  <si>
    <t>Descripción de la acción basado en el analisis de causas</t>
  </si>
  <si>
    <t>Responsable
(Cargo o Rol)</t>
  </si>
  <si>
    <t>Producto - Evidencia</t>
  </si>
  <si>
    <t xml:space="preserve">Periocidad o fecha de finalización </t>
  </si>
  <si>
    <t>Acción</t>
  </si>
  <si>
    <t>Producto</t>
  </si>
  <si>
    <t>Ajustar la priorización del portafolio de proyectos de la estrategia de TI para vigencias futuras en la actualización del Plan Estratégico de Tecnologías de Información</t>
  </si>
  <si>
    <t>Jefe de la Oficina de Tecnologías de la Información (OTI)</t>
  </si>
  <si>
    <t>Hoja de ruta del portafolio de proyectos de TI.</t>
  </si>
  <si>
    <t>Anualmente</t>
  </si>
  <si>
    <t>Redistribuir personal, tiempo o presupuesto hacia proyectos con mayor necesidad o que estén causando cuellos de botella</t>
  </si>
  <si>
    <t>Control de cambios al proyecto</t>
  </si>
  <si>
    <t>Desarrollo de actividades de control sobre los productos o servicios entregados conforme a lo establecido en los pliegos del contrato y en las fichas técnicas</t>
  </si>
  <si>
    <t>Actas de recibo parcial y final</t>
  </si>
  <si>
    <t>Mensualmente</t>
  </si>
  <si>
    <t>Informar a la oficina de control interno de la situación presentada, para que esta, en coordinación con el representante legal de la Unidad, determine y ejecute las acciones legales pertinentes ante la autoridad competente</t>
  </si>
  <si>
    <t>Memorando</t>
  </si>
  <si>
    <t>Jefe de la OTI</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</si>
  <si>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</si>
  <si>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</si>
  <si>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</si>
  <si>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</si>
  <si>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</si>
  <si>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</si>
  <si>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</si>
  <si>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</si>
  <si>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</si>
  <si>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</si>
  <si>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</si>
  <si>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</si>
  <si>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Fecha</t>
  </si>
  <si>
    <t>Control de Cambios</t>
  </si>
  <si>
    <t>mensualmente, que los supervisores de los contratos hayan revisado el correspondiente seguimiento de los productos o servicios entregados conforme a lo establecido en la minuta del contrato, asegurando el cumplimiento de las especificaciones pactadas y los estándares de calidad requeridos.
Con el fin de solicitar las subsanaciones a las novedades encontradas antes de autorizar el pago.
Evidencia: Actas de recepción firmadas por ambas partes, informes de conformidad técnica, y registros fotográficos o documentales de los productos o servicios entregados si lo requiere.
Desviación: Se notificará al proveedor o contratista para realizar las correcciones necesarias en un plazo acordado, dejando constancia en las actas correspondientes.</t>
  </si>
  <si>
    <t>El ajuste del formato se realiza conforme a la metodología de administración del riesgo adoptada por la entidad, en alineación con los lineamientos del MIPG y la Norma ISO 31000, fortaleciendo la identificación, evaluación y clasificación de los riesgos.</t>
  </si>
  <si>
    <t xml:space="preserve"> Soborno entrante al aceptar o solicitar una ventaja indebida  al certificar pagos sin cumplir los requistos exigidos para el pago establecidos en el contrato,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</si>
</sst>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2"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b/>
      <sz val="24"/>
      <name val="Arial"/>
      <family val="2"/>
    </font>
    <font>
      <b/>
      <sz val="9"/>
      <name val="Arial"/>
      <family val="2"/>
    </font>
    <font>
      <sz val="9"/>
      <name val="Arial"/>
      <family val="2"/>
    </font>
    <font>
      <sz val="9"/>
      <name val="Tahoma"/>
      <family val="2"/>
    </font>
    <font>
      <sz val="11"/>
      <color theme="1"/>
      <name val="Arial"/>
      <family val="2"/>
    </font>
    <font>
      <b/>
      <sz val="14"/>
      <name val="Arial"/>
      <family val="2"/>
    </font>
    <font>
      <b/>
      <sz val="10"/>
      <color theme="9" tint="-0.249977111117893"/>
      <name val="Arial"/>
      <family val="2"/>
    </font>
    <font>
      <b/>
      <u/>
      <sz val="11"/>
      <name val="Arial"/>
      <family val="2"/>
    </font>
    <font>
      <b/>
      <sz val="11"/>
      <color theme="9" tint="-0.249977111117893"/>
      <name val="Arial"/>
      <family val="2"/>
    </font>
    <font>
      <b/>
      <sz val="9"/>
      <color theme="9" tint="-0.249977111117893"/>
      <name val="Arial"/>
      <family val="2"/>
    </font>
    <font>
      <b/>
      <sz val="8"/>
      <name val="Arial"/>
      <family val="2"/>
    </font>
    <font>
      <b/>
      <sz val="8"/>
      <color theme="0"/>
      <name val="Arial"/>
      <family val="2"/>
    </font>
    <font>
      <sz val="9"/>
      <color indexed="81"/>
      <name val="Tahoma"/>
      <family val="2"/>
    </font>
    <font>
      <b/>
      <sz val="9"/>
      <color indexed="81"/>
      <name val="Tahoma"/>
      <family val="2"/>
    </font>
    <font>
      <sz val="12"/>
      <name val="Arial"/>
      <family val="2"/>
    </font>
    <font>
      <sz val="12"/>
      <name val="Arial"/>
      <family val="2"/>
      <charset val="1"/>
    </font>
    <font>
      <b/>
      <sz val="11"/>
      <color theme="1"/>
      <name val="Arial"/>
      <family val="2"/>
    </font>
    <font>
      <sz val="11"/>
      <color rgb="FF000000"/>
      <name val="Arial"/>
      <family val="2"/>
    </font>
  </fonts>
  <fills count="24">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rgb="FFC00000"/>
        <bgColor indexed="64"/>
      </patternFill>
    </fill>
    <fill>
      <patternFill patternType="solid">
        <fgColor theme="9" tint="0.59999389629810485"/>
        <bgColor indexed="64"/>
      </patternFill>
    </fill>
    <fill>
      <patternFill patternType="solid">
        <fgColor theme="3"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rgb="FF4F6228"/>
      </left>
      <right style="hair">
        <color rgb="FF4F6228"/>
      </right>
      <top style="hair">
        <color rgb="FF4F6228"/>
      </top>
      <bottom style="hair">
        <color rgb="FF4F6228"/>
      </bottom>
      <diagonal/>
    </border>
    <border>
      <left style="hair">
        <color theme="6" tint="-0.499984740745262"/>
      </left>
      <right style="hair">
        <color theme="6" tint="-0.499984740745262"/>
      </right>
      <top style="medium">
        <color indexed="64"/>
      </top>
      <bottom style="hair">
        <color theme="6" tint="-0.499984740745262"/>
      </bottom>
      <diagonal/>
    </border>
    <border>
      <left style="hair">
        <color rgb="FF4F6228"/>
      </left>
      <right style="hair">
        <color rgb="FF4F6228"/>
      </right>
      <top style="medium">
        <color indexed="64"/>
      </top>
      <bottom style="hair">
        <color rgb="FF4F622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4" fillId="0" borderId="0"/>
    <xf numFmtId="9" fontId="39" fillId="0" borderId="0" applyFont="0" applyFill="0" applyBorder="0" applyAlignment="0" applyProtection="0"/>
  </cellStyleXfs>
  <cellXfs count="628">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3"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1" fillId="0" borderId="1" xfId="0" applyFont="1" applyBorder="1" applyAlignment="1">
      <alignment vertical="center" wrapText="1"/>
    </xf>
    <xf numFmtId="9" fontId="21" fillId="0" borderId="2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33" xfId="0" applyFont="1" applyBorder="1" applyAlignment="1">
      <alignment vertical="center" wrapText="1"/>
    </xf>
    <xf numFmtId="0" fontId="21" fillId="0" borderId="1" xfId="0" applyFont="1" applyBorder="1" applyAlignment="1">
      <alignment horizontal="justify" vertical="center" wrapText="1"/>
    </xf>
    <xf numFmtId="0" fontId="21" fillId="0" borderId="26" xfId="0" applyFont="1" applyBorder="1" applyAlignment="1">
      <alignment vertical="center" wrapText="1"/>
    </xf>
    <xf numFmtId="0" fontId="21"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0" fillId="2" borderId="0" xfId="2" applyFont="1" applyFill="1" applyAlignment="1">
      <alignment horizontal="center" vertical="center" wrapText="1"/>
    </xf>
    <xf numFmtId="0" fontId="13"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5"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6" fillId="0" borderId="1" xfId="0" applyFont="1" applyBorder="1" applyAlignment="1">
      <alignment horizontal="center" vertical="center" wrapText="1" readingOrder="1"/>
    </xf>
    <xf numFmtId="0" fontId="26"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7"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2" fillId="0" borderId="4" xfId="0" applyNumberFormat="1" applyFont="1" applyBorder="1" applyAlignment="1">
      <alignment horizontal="center" vertical="center" wrapText="1"/>
    </xf>
    <xf numFmtId="0" fontId="2" fillId="0" borderId="0" xfId="2" applyAlignment="1">
      <alignment horizontal="justify" vertical="center" wrapText="1"/>
    </xf>
    <xf numFmtId="0" fontId="2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7" fillId="0" borderId="0" xfId="3" applyFont="1" applyAlignment="1">
      <alignment horizontal="center" vertical="center"/>
    </xf>
    <xf numFmtId="0" fontId="28" fillId="10" borderId="1" xfId="0" applyFont="1" applyFill="1" applyBorder="1" applyAlignment="1">
      <alignment horizontal="center" vertical="center" wrapText="1" readingOrder="1"/>
    </xf>
    <xf numFmtId="0" fontId="29" fillId="0" borderId="0" xfId="3" applyFont="1" applyAlignment="1">
      <alignment vertical="center" textRotation="90" wrapText="1"/>
    </xf>
    <xf numFmtId="0" fontId="30" fillId="0" borderId="0" xfId="3" applyFont="1" applyAlignment="1">
      <alignment horizontal="center" vertical="center" wrapText="1"/>
    </xf>
    <xf numFmtId="0" fontId="27" fillId="0" borderId="0" xfId="3" applyFont="1" applyAlignment="1">
      <alignment horizontal="center" vertical="center" wrapText="1"/>
    </xf>
    <xf numFmtId="0" fontId="28" fillId="6" borderId="1" xfId="0" applyFont="1" applyFill="1" applyBorder="1" applyAlignment="1">
      <alignment horizontal="center" vertical="center" wrapText="1" readingOrder="1"/>
    </xf>
    <xf numFmtId="0" fontId="26" fillId="0" borderId="28" xfId="0" applyFont="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10" borderId="28" xfId="0" applyFont="1" applyFill="1" applyBorder="1" applyAlignment="1">
      <alignment horizontal="center" vertical="center" wrapText="1" readingOrder="1"/>
    </xf>
    <xf numFmtId="0" fontId="2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7" fillId="0" borderId="0" xfId="3" applyFont="1" applyAlignment="1">
      <alignment vertical="center"/>
    </xf>
    <xf numFmtId="0" fontId="2" fillId="7"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0" fontId="2" fillId="0" borderId="0" xfId="2" applyAlignment="1">
      <alignment horizontal="left"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wrapText="1"/>
    </xf>
    <xf numFmtId="0" fontId="24" fillId="0" borderId="1" xfId="0" applyFont="1" applyBorder="1" applyAlignment="1">
      <alignment wrapText="1"/>
    </xf>
    <xf numFmtId="0" fontId="22" fillId="0" borderId="1" xfId="0" applyFont="1" applyBorder="1" applyAlignment="1">
      <alignment wrapText="1"/>
    </xf>
    <xf numFmtId="0" fontId="24" fillId="0" borderId="4" xfId="0" applyFont="1" applyBorder="1" applyAlignment="1">
      <alignment wrapText="1"/>
    </xf>
    <xf numFmtId="9" fontId="22" fillId="0" borderId="1" xfId="0" applyNumberFormat="1" applyFont="1" applyBorder="1" applyAlignment="1">
      <alignment wrapText="1"/>
    </xf>
    <xf numFmtId="0" fontId="22" fillId="0" borderId="4" xfId="0" applyFont="1" applyBorder="1" applyAlignment="1">
      <alignment wrapText="1"/>
    </xf>
    <xf numFmtId="0" fontId="12" fillId="0" borderId="1" xfId="2" applyFont="1" applyBorder="1" applyAlignment="1">
      <alignment horizontal="center" vertical="center" wrapText="1"/>
    </xf>
    <xf numFmtId="0" fontId="24"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2" fillId="0" borderId="8" xfId="0" applyFont="1" applyBorder="1" applyAlignment="1">
      <alignment wrapText="1"/>
    </xf>
    <xf numFmtId="0" fontId="24" fillId="0" borderId="0" xfId="0" applyFont="1" applyAlignment="1">
      <alignment wrapText="1"/>
    </xf>
    <xf numFmtId="0" fontId="22" fillId="0" borderId="11" xfId="0" applyFont="1" applyBorder="1" applyAlignment="1">
      <alignment wrapText="1"/>
    </xf>
    <xf numFmtId="0" fontId="22" fillId="0" borderId="34" xfId="0" applyFont="1" applyBorder="1" applyAlignment="1">
      <alignment wrapText="1"/>
    </xf>
    <xf numFmtId="0" fontId="22" fillId="0" borderId="3" xfId="0" applyFont="1" applyBorder="1" applyAlignment="1">
      <alignment wrapText="1"/>
    </xf>
    <xf numFmtId="0" fontId="22" fillId="0" borderId="26" xfId="0" applyFont="1" applyBorder="1" applyAlignment="1">
      <alignment wrapText="1"/>
    </xf>
    <xf numFmtId="0" fontId="2" fillId="2" borderId="3" xfId="2" applyFill="1" applyBorder="1" applyAlignment="1">
      <alignment wrapText="1"/>
    </xf>
    <xf numFmtId="0" fontId="22" fillId="0" borderId="27" xfId="0" applyFont="1" applyBorder="1" applyAlignment="1">
      <alignment wrapText="1"/>
    </xf>
    <xf numFmtId="0" fontId="22" fillId="0" borderId="29" xfId="0" applyFont="1" applyBorder="1" applyAlignment="1">
      <alignment wrapText="1"/>
    </xf>
    <xf numFmtId="0" fontId="22" fillId="0" borderId="24" xfId="0" applyFont="1" applyBorder="1" applyAlignment="1">
      <alignment wrapText="1"/>
    </xf>
    <xf numFmtId="0" fontId="22" fillId="0" borderId="33" xfId="0" applyFont="1" applyBorder="1" applyAlignment="1">
      <alignment wrapText="1"/>
    </xf>
    <xf numFmtId="0" fontId="2" fillId="2" borderId="27" xfId="2" applyFill="1" applyBorder="1" applyAlignment="1">
      <alignment wrapText="1"/>
    </xf>
    <xf numFmtId="0" fontId="2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0"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3"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9" fontId="2" fillId="0" borderId="0" xfId="2" applyNumberFormat="1" applyAlignment="1">
      <alignment horizontal="center" vertical="center" wrapText="1"/>
    </xf>
    <xf numFmtId="9" fontId="22" fillId="0" borderId="0" xfId="0" applyNumberFormat="1" applyFont="1" applyAlignment="1">
      <alignment horizontal="center" vertical="center" wrapText="1"/>
    </xf>
    <xf numFmtId="9" fontId="22" fillId="0" borderId="0" xfId="0" applyNumberFormat="1" applyFont="1" applyAlignment="1">
      <alignment horizontal="left" vertical="center" wrapText="1"/>
    </xf>
    <xf numFmtId="0" fontId="6" fillId="0" borderId="8" xfId="2" applyFont="1" applyBorder="1" applyAlignment="1">
      <alignment horizontal="justify" vertical="center" wrapText="1"/>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0"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3"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0" fillId="0" borderId="0" xfId="0" applyAlignment="1">
      <alignment horizontal="center"/>
    </xf>
    <xf numFmtId="0" fontId="18" fillId="0" borderId="0" xfId="0" applyFont="1"/>
    <xf numFmtId="0" fontId="14" fillId="0" borderId="0" xfId="0" applyFont="1" applyProtection="1">
      <protection locked="0"/>
    </xf>
    <xf numFmtId="14" fontId="2" fillId="0" borderId="0" xfId="0" applyNumberFormat="1" applyFont="1" applyAlignment="1">
      <alignment horizontal="left" vertical="center" wrapText="1"/>
    </xf>
    <xf numFmtId="0" fontId="32"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2"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 fillId="2" borderId="0" xfId="2" applyFont="1" applyFill="1" applyAlignment="1">
      <alignment horizontal="center"/>
    </xf>
    <xf numFmtId="0" fontId="32"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2" fillId="0" borderId="60" xfId="2" applyFont="1" applyBorder="1" applyAlignment="1">
      <alignment vertical="center" wrapText="1"/>
    </xf>
    <xf numFmtId="0" fontId="6" fillId="4" borderId="11" xfId="2" applyFont="1" applyFill="1" applyBorder="1" applyAlignment="1">
      <alignment horizontal="lef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4" fillId="0" borderId="1" xfId="2" applyFont="1" applyBorder="1" applyAlignment="1">
      <alignment horizontal="left" vertical="center" wrapText="1"/>
    </xf>
    <xf numFmtId="14" fontId="14" fillId="0" borderId="1" xfId="0" applyNumberFormat="1" applyFont="1" applyBorder="1" applyAlignment="1" applyProtection="1">
      <alignment horizontal="right"/>
      <protection locked="0"/>
    </xf>
    <xf numFmtId="14" fontId="14" fillId="0" borderId="0" xfId="0" applyNumberFormat="1" applyFont="1" applyAlignment="1" applyProtection="1">
      <alignment horizontal="right"/>
      <protection locked="0"/>
    </xf>
    <xf numFmtId="14" fontId="0" fillId="0" borderId="0" xfId="0" applyNumberFormat="1" applyAlignment="1">
      <alignment horizontal="right"/>
    </xf>
    <xf numFmtId="9" fontId="36" fillId="0" borderId="0" xfId="2" applyNumberFormat="1" applyFont="1" applyAlignment="1">
      <alignment vertical="center"/>
    </xf>
    <xf numFmtId="49" fontId="9" fillId="0" borderId="0" xfId="2" applyNumberFormat="1" applyFont="1" applyAlignment="1">
      <alignment vertical="center"/>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12" borderId="3"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2" fillId="0" borderId="0" xfId="0" applyFont="1" applyAlignment="1">
      <alignment vertical="top" wrapText="1"/>
    </xf>
    <xf numFmtId="0" fontId="37" fillId="0" borderId="0" xfId="0" applyFont="1" applyAlignment="1">
      <alignment wrapText="1"/>
    </xf>
    <xf numFmtId="0" fontId="38" fillId="0" borderId="1" xfId="0" applyFont="1" applyBorder="1" applyAlignment="1">
      <alignment horizontal="justify" vertical="center" wrapText="1"/>
    </xf>
    <xf numFmtId="0" fontId="38" fillId="4" borderId="1" xfId="0" applyFont="1" applyFill="1" applyBorder="1" applyAlignment="1">
      <alignment horizontal="left" vertical="center" wrapText="1"/>
    </xf>
    <xf numFmtId="0" fontId="38" fillId="4" borderId="1" xfId="0" applyFont="1" applyFill="1" applyBorder="1" applyAlignment="1">
      <alignment horizontal="justify" vertical="center" wrapText="1"/>
    </xf>
    <xf numFmtId="0" fontId="38" fillId="0" borderId="1" xfId="0" applyFont="1" applyBorder="1" applyAlignment="1">
      <alignment horizontal="left" vertical="center"/>
    </xf>
    <xf numFmtId="0" fontId="37" fillId="0" borderId="0" xfId="0" applyFont="1" applyAlignment="1">
      <alignment horizontal="left" vertical="top" wrapText="1"/>
    </xf>
    <xf numFmtId="0" fontId="38" fillId="16" borderId="1" xfId="0" applyFont="1" applyFill="1" applyBorder="1" applyAlignment="1">
      <alignment horizontal="justify" vertical="center" wrapText="1"/>
    </xf>
    <xf numFmtId="0" fontId="40" fillId="17" borderId="68" xfId="0" applyFont="1" applyFill="1" applyBorder="1" applyAlignment="1">
      <alignment horizontal="justify" vertical="center" wrapText="1"/>
    </xf>
    <xf numFmtId="9" fontId="38" fillId="16"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40" fillId="17" borderId="68" xfId="0" applyFont="1" applyFill="1" applyBorder="1" applyAlignment="1">
      <alignment horizontal="center" vertical="center" wrapText="1"/>
    </xf>
    <xf numFmtId="0" fontId="4" fillId="3" borderId="60"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1"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14" fontId="6" fillId="0" borderId="1" xfId="2" applyNumberFormat="1" applyFont="1" applyBorder="1" applyAlignment="1" applyProtection="1">
      <alignment vertical="center" wrapText="1"/>
      <protection locked="0"/>
    </xf>
    <xf numFmtId="14" fontId="6" fillId="0" borderId="19" xfId="2" applyNumberFormat="1"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4" xfId="2" applyFont="1" applyBorder="1" applyAlignment="1">
      <alignment horizontal="center" vertical="center" wrapText="1"/>
    </xf>
    <xf numFmtId="14" fontId="6" fillId="0" borderId="11" xfId="2" applyNumberFormat="1" applyFont="1" applyBorder="1" applyAlignment="1" applyProtection="1">
      <alignment vertical="center" wrapText="1"/>
      <protection locked="0"/>
    </xf>
    <xf numFmtId="14" fontId="6" fillId="0" borderId="60" xfId="2" applyNumberFormat="1" applyFont="1" applyBorder="1" applyAlignment="1" applyProtection="1">
      <alignment vertical="center" wrapText="1"/>
      <protection locked="0"/>
    </xf>
    <xf numFmtId="14" fontId="12" fillId="0" borderId="4" xfId="2" applyNumberFormat="1" applyFont="1" applyBorder="1" applyAlignment="1" applyProtection="1">
      <alignment horizontal="center" vertical="center" wrapText="1"/>
      <protection locked="0"/>
    </xf>
    <xf numFmtId="0" fontId="3" fillId="2" borderId="0" xfId="2" applyFont="1" applyFill="1" applyAlignment="1">
      <alignment vertical="center" wrapText="1"/>
    </xf>
    <xf numFmtId="9" fontId="3" fillId="2" borderId="0" xfId="2" applyNumberFormat="1" applyFont="1" applyFill="1" applyAlignment="1">
      <alignment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9" fontId="4" fillId="3" borderId="1" xfId="0" applyNumberFormat="1" applyFont="1" applyFill="1" applyBorder="1" applyAlignment="1">
      <alignment horizontal="center" vertical="center" wrapText="1"/>
    </xf>
    <xf numFmtId="0" fontId="47" fillId="0" borderId="1" xfId="2" applyFont="1" applyBorder="1" applyAlignment="1">
      <alignment horizontal="left" vertical="center" wrapText="1"/>
    </xf>
    <xf numFmtId="0" fontId="47" fillId="3" borderId="19" xfId="2" applyFont="1" applyFill="1" applyBorder="1" applyAlignment="1" applyProtection="1">
      <alignment horizontal="left" vertical="center" wrapText="1"/>
      <protection locked="0"/>
    </xf>
    <xf numFmtId="0" fontId="47" fillId="3" borderId="1" xfId="2" applyFont="1" applyFill="1" applyBorder="1" applyAlignment="1" applyProtection="1">
      <alignment horizontal="left" vertical="center" wrapText="1"/>
      <protection locked="0"/>
    </xf>
    <xf numFmtId="0" fontId="47" fillId="3" borderId="38" xfId="2" applyFont="1" applyFill="1" applyBorder="1" applyAlignment="1" applyProtection="1">
      <alignment horizontal="left" vertical="center" wrapText="1"/>
      <protection locked="0"/>
    </xf>
    <xf numFmtId="0" fontId="47" fillId="3" borderId="28" xfId="2" applyFont="1" applyFill="1" applyBorder="1" applyAlignment="1" applyProtection="1">
      <alignment horizontal="left" vertical="center" wrapText="1"/>
      <protection locked="0"/>
    </xf>
    <xf numFmtId="0" fontId="48" fillId="4" borderId="0" xfId="0" applyFont="1" applyFill="1" applyAlignment="1">
      <alignment wrapText="1"/>
    </xf>
    <xf numFmtId="0" fontId="2" fillId="4" borderId="41" xfId="4" applyFill="1" applyBorder="1" applyAlignment="1">
      <alignment wrapText="1"/>
    </xf>
    <xf numFmtId="0" fontId="2" fillId="4" borderId="42" xfId="4" applyFill="1" applyBorder="1" applyAlignment="1">
      <alignment wrapText="1"/>
    </xf>
    <xf numFmtId="0" fontId="2" fillId="4" borderId="43" xfId="4" applyFill="1" applyBorder="1" applyAlignment="1">
      <alignment wrapText="1"/>
    </xf>
    <xf numFmtId="0" fontId="6" fillId="4" borderId="41" xfId="4" quotePrefix="1" applyFont="1" applyFill="1" applyBorder="1" applyAlignment="1">
      <alignment horizontal="left" vertical="top" wrapText="1"/>
    </xf>
    <xf numFmtId="0" fontId="6" fillId="4" borderId="42" xfId="4" quotePrefix="1" applyFont="1" applyFill="1" applyBorder="1" applyAlignment="1">
      <alignment horizontal="left" vertical="top" wrapText="1"/>
    </xf>
    <xf numFmtId="0" fontId="6" fillId="4" borderId="43" xfId="4" quotePrefix="1" applyFont="1" applyFill="1" applyBorder="1" applyAlignment="1">
      <alignment horizontal="left" vertical="top" wrapText="1"/>
    </xf>
    <xf numFmtId="0" fontId="48" fillId="0" borderId="0" xfId="0" applyFont="1" applyAlignment="1">
      <alignment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2" fillId="4" borderId="15" xfId="4" applyFill="1" applyBorder="1" applyAlignment="1">
      <alignment wrapText="1"/>
    </xf>
    <xf numFmtId="0" fontId="2" fillId="4" borderId="0" xfId="4" applyFill="1" applyAlignment="1">
      <alignment wrapText="1"/>
    </xf>
    <xf numFmtId="0" fontId="2" fillId="4" borderId="2" xfId="4" applyFill="1" applyBorder="1" applyAlignment="1">
      <alignment wrapText="1"/>
    </xf>
    <xf numFmtId="0" fontId="45" fillId="4" borderId="42" xfId="5" applyFont="1" applyFill="1" applyBorder="1" applyAlignment="1">
      <alignment horizontal="left" vertical="top" wrapText="1" readingOrder="1"/>
    </xf>
    <xf numFmtId="0" fontId="46" fillId="4" borderId="42" xfId="4" applyFont="1" applyFill="1" applyBorder="1" applyAlignment="1">
      <alignment horizontal="justify" vertical="center" wrapText="1"/>
    </xf>
    <xf numFmtId="0" fontId="51" fillId="4" borderId="15" xfId="4" quotePrefix="1" applyFont="1" applyFill="1" applyBorder="1" applyAlignment="1">
      <alignment vertical="top" wrapText="1"/>
    </xf>
    <xf numFmtId="0" fontId="51" fillId="4" borderId="0" xfId="4" quotePrefix="1" applyFont="1" applyFill="1" applyAlignment="1">
      <alignment vertical="top" wrapText="1"/>
    </xf>
    <xf numFmtId="0" fontId="51" fillId="4" borderId="2" xfId="4" quotePrefix="1" applyFont="1" applyFill="1" applyBorder="1" applyAlignment="1">
      <alignment vertical="top" wrapText="1"/>
    </xf>
    <xf numFmtId="0" fontId="51" fillId="4" borderId="41" xfId="4" quotePrefix="1" applyFont="1" applyFill="1" applyBorder="1" applyAlignment="1">
      <alignment vertical="top" wrapText="1"/>
    </xf>
    <xf numFmtId="0" fontId="51" fillId="4" borderId="42" xfId="4" quotePrefix="1" applyFont="1" applyFill="1" applyBorder="1" applyAlignment="1">
      <alignment vertical="top" wrapText="1"/>
    </xf>
    <xf numFmtId="0" fontId="51" fillId="4" borderId="43" xfId="4" quotePrefix="1" applyFont="1" applyFill="1" applyBorder="1" applyAlignment="1">
      <alignment vertical="top" wrapText="1"/>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2" fillId="4" borderId="14" xfId="4" applyFill="1" applyBorder="1" applyAlignment="1">
      <alignment wrapText="1"/>
    </xf>
    <xf numFmtId="0" fontId="2" fillId="4" borderId="13" xfId="4" applyFill="1" applyBorder="1" applyAlignment="1">
      <alignment wrapText="1"/>
    </xf>
    <xf numFmtId="0" fontId="2" fillId="4" borderId="12" xfId="4" applyFill="1" applyBorder="1" applyAlignment="1">
      <alignment wrapText="1"/>
    </xf>
    <xf numFmtId="0" fontId="54" fillId="6" borderId="74" xfId="2" applyFont="1" applyFill="1" applyBorder="1" applyAlignment="1">
      <alignment horizontal="center" vertical="center"/>
    </xf>
    <xf numFmtId="0" fontId="54" fillId="19" borderId="74" xfId="2" applyFont="1" applyFill="1" applyBorder="1" applyAlignment="1">
      <alignment horizontal="center" vertical="center" wrapText="1"/>
    </xf>
    <xf numFmtId="0" fontId="54" fillId="20" borderId="74" xfId="2" applyFont="1" applyFill="1" applyBorder="1" applyAlignment="1">
      <alignment horizontal="center" vertical="center" wrapText="1"/>
    </xf>
    <xf numFmtId="0" fontId="55" fillId="21" borderId="74" xfId="2" applyFont="1" applyFill="1" applyBorder="1" applyAlignment="1">
      <alignment horizontal="center" vertical="center" wrapText="1"/>
    </xf>
    <xf numFmtId="9" fontId="5" fillId="3" borderId="5" xfId="2" applyNumberFormat="1" applyFont="1" applyFill="1" applyBorder="1" applyAlignment="1">
      <alignment horizontal="center" vertical="center" wrapText="1"/>
    </xf>
    <xf numFmtId="0" fontId="4" fillId="11" borderId="0" xfId="2" applyFont="1" applyFill="1" applyAlignment="1">
      <alignment vertical="center" wrapText="1"/>
    </xf>
    <xf numFmtId="0" fontId="3" fillId="11" borderId="0" xfId="2" applyFont="1" applyFill="1"/>
    <xf numFmtId="0" fontId="5" fillId="11" borderId="0" xfId="2" applyFont="1" applyFill="1" applyAlignment="1">
      <alignment vertical="center" wrapText="1"/>
    </xf>
    <xf numFmtId="0" fontId="5" fillId="11" borderId="0" xfId="2" applyFont="1" applyFill="1" applyAlignment="1">
      <alignment horizontal="center" vertical="center" wrapText="1"/>
    </xf>
    <xf numFmtId="0" fontId="58" fillId="3" borderId="1" xfId="0" applyFont="1" applyFill="1" applyBorder="1" applyAlignment="1">
      <alignment horizontal="center" vertical="center" wrapText="1"/>
    </xf>
    <xf numFmtId="0" fontId="58" fillId="3" borderId="1" xfId="0" applyFont="1" applyFill="1" applyBorder="1" applyAlignment="1">
      <alignment horizontal="center" vertical="center"/>
    </xf>
    <xf numFmtId="0" fontId="58" fillId="3" borderId="75" xfId="0" applyFont="1" applyFill="1" applyBorder="1" applyAlignment="1">
      <alignment horizontal="center" vertical="center" wrapText="1"/>
    </xf>
    <xf numFmtId="0" fontId="59" fillId="3" borderId="76" xfId="0" applyFont="1" applyFill="1" applyBorder="1" applyAlignment="1">
      <alignment horizontal="center" vertical="center"/>
    </xf>
    <xf numFmtId="0" fontId="4" fillId="0" borderId="5" xfId="2" applyFont="1" applyBorder="1" applyAlignment="1">
      <alignment horizontal="center" vertical="center" wrapText="1"/>
    </xf>
    <xf numFmtId="0" fontId="4" fillId="0" borderId="5" xfId="2" applyFont="1" applyBorder="1" applyAlignment="1">
      <alignment horizontal="left" vertical="center" wrapText="1"/>
    </xf>
    <xf numFmtId="9" fontId="4" fillId="0" borderId="5" xfId="0" applyNumberFormat="1" applyFont="1" applyBorder="1" applyAlignment="1">
      <alignment horizontal="center" vertical="center" wrapText="1"/>
    </xf>
    <xf numFmtId="0" fontId="4" fillId="3" borderId="5" xfId="0" applyFont="1" applyFill="1" applyBorder="1" applyAlignment="1" applyProtection="1">
      <alignment horizontal="center" vertical="center" wrapText="1"/>
      <protection locked="0"/>
    </xf>
    <xf numFmtId="9" fontId="4" fillId="3" borderId="5" xfId="0" applyNumberFormat="1"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9" fontId="4" fillId="0" borderId="4" xfId="0" applyNumberFormat="1" applyFont="1" applyBorder="1" applyAlignment="1">
      <alignment horizontal="center" vertical="center" wrapText="1"/>
    </xf>
    <xf numFmtId="0" fontId="4" fillId="3" borderId="4" xfId="0" applyFont="1" applyFill="1" applyBorder="1" applyAlignment="1" applyProtection="1">
      <alignment horizontal="center" vertical="center" wrapText="1"/>
      <protection locked="0"/>
    </xf>
    <xf numFmtId="9" fontId="4" fillId="3" borderId="4" xfId="0" applyNumberFormat="1" applyFont="1" applyFill="1" applyBorder="1" applyAlignment="1" applyProtection="1">
      <alignment horizontal="center" vertical="center" wrapText="1"/>
      <protection locked="0"/>
    </xf>
    <xf numFmtId="0" fontId="4" fillId="0" borderId="6" xfId="2" applyFont="1" applyBorder="1" applyAlignment="1">
      <alignment horizontal="center" vertical="center" wrapText="1"/>
    </xf>
    <xf numFmtId="0" fontId="58" fillId="3" borderId="77" xfId="0" applyFont="1" applyFill="1" applyBorder="1" applyAlignment="1">
      <alignment horizontal="center" vertical="center" wrapText="1"/>
    </xf>
    <xf numFmtId="0" fontId="59" fillId="3" borderId="78" xfId="0" applyFont="1" applyFill="1" applyBorder="1" applyAlignment="1">
      <alignment horizontal="center" vertical="center" wrapText="1"/>
    </xf>
    <xf numFmtId="0" fontId="4" fillId="0" borderId="6" xfId="2" applyFont="1" applyBorder="1" applyAlignment="1">
      <alignment horizontal="left" vertical="center" wrapText="1"/>
    </xf>
    <xf numFmtId="9" fontId="4" fillId="0" borderId="6" xfId="0" applyNumberFormat="1" applyFont="1" applyBorder="1" applyAlignment="1">
      <alignment horizontal="center" vertical="center" wrapText="1"/>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58" fillId="3" borderId="6" xfId="0" applyFont="1" applyFill="1" applyBorder="1" applyAlignment="1">
      <alignment horizontal="center" vertical="center" wrapText="1"/>
    </xf>
    <xf numFmtId="0" fontId="47" fillId="0" borderId="6" xfId="2" applyFont="1" applyBorder="1" applyAlignment="1">
      <alignment horizontal="left" vertical="center" wrapText="1"/>
    </xf>
    <xf numFmtId="0" fontId="58" fillId="0" borderId="77" xfId="0" applyFont="1" applyBorder="1" applyAlignment="1">
      <alignment horizontal="center" vertical="center" wrapText="1"/>
    </xf>
    <xf numFmtId="9" fontId="5" fillId="19" borderId="5" xfId="2" applyNumberFormat="1" applyFont="1" applyFill="1" applyBorder="1" applyAlignment="1">
      <alignment horizontal="center" vertical="center" wrapText="1"/>
    </xf>
    <xf numFmtId="0" fontId="2" fillId="0" borderId="8" xfId="0" applyFont="1" applyBorder="1" applyAlignment="1">
      <alignment horizontal="center" vertical="center" wrapText="1" readingOrder="1"/>
    </xf>
    <xf numFmtId="0" fontId="2" fillId="7" borderId="8" xfId="0" applyFont="1" applyFill="1" applyBorder="1" applyAlignment="1">
      <alignment horizontal="center" vertical="center" wrapText="1" readingOrder="1"/>
    </xf>
    <xf numFmtId="0" fontId="2" fillId="7" borderId="37" xfId="0" applyFont="1" applyFill="1" applyBorder="1" applyAlignment="1">
      <alignment horizontal="center" vertical="center" wrapText="1" readingOrder="1"/>
    </xf>
    <xf numFmtId="0" fontId="25" fillId="0" borderId="1" xfId="2" applyFont="1" applyBorder="1" applyAlignment="1">
      <alignment vertical="center" wrapText="1"/>
    </xf>
    <xf numFmtId="0" fontId="27" fillId="0" borderId="1" xfId="3" applyFont="1" applyBorder="1"/>
    <xf numFmtId="0" fontId="27" fillId="0" borderId="1" xfId="3" applyFont="1" applyBorder="1" applyAlignment="1">
      <alignment horizontal="center" vertical="center"/>
    </xf>
    <xf numFmtId="0" fontId="29" fillId="0" borderId="1" xfId="3" applyFont="1" applyBorder="1" applyAlignment="1">
      <alignment vertical="center" textRotation="90" wrapText="1"/>
    </xf>
    <xf numFmtId="0" fontId="30" fillId="0" borderId="1" xfId="3" applyFont="1" applyBorder="1" applyAlignment="1">
      <alignment horizontal="center" vertical="center" wrapText="1"/>
    </xf>
    <xf numFmtId="0" fontId="25" fillId="0" borderId="1" xfId="0" applyFont="1" applyBorder="1" applyAlignment="1">
      <alignment vertical="center" readingOrder="1"/>
    </xf>
    <xf numFmtId="0" fontId="31" fillId="0" borderId="1" xfId="3" applyFont="1" applyBorder="1"/>
    <xf numFmtId="0" fontId="27" fillId="0" borderId="1" xfId="3" applyFont="1" applyBorder="1" applyAlignment="1">
      <alignment vertical="center"/>
    </xf>
    <xf numFmtId="0" fontId="2" fillId="0" borderId="1" xfId="3" applyFont="1" applyBorder="1" applyAlignment="1">
      <alignment vertical="center"/>
    </xf>
    <xf numFmtId="0" fontId="2" fillId="0" borderId="1" xfId="2" applyBorder="1" applyAlignment="1">
      <alignment horizontal="center" vertical="center" wrapText="1"/>
    </xf>
    <xf numFmtId="0" fontId="2" fillId="22" borderId="1" xfId="2" applyFill="1" applyBorder="1" applyAlignment="1">
      <alignment horizontal="center" vertical="center" wrapText="1"/>
    </xf>
    <xf numFmtId="0" fontId="25" fillId="22" borderId="1" xfId="2" applyFont="1" applyFill="1" applyBorder="1" applyAlignment="1">
      <alignment horizontal="center" vertical="center" wrapText="1"/>
    </xf>
    <xf numFmtId="0" fontId="25" fillId="22" borderId="1" xfId="0" applyFont="1" applyFill="1" applyBorder="1" applyAlignment="1">
      <alignment horizontal="center" vertical="center" readingOrder="1"/>
    </xf>
    <xf numFmtId="0" fontId="32" fillId="2" borderId="5" xfId="2" applyFont="1" applyFill="1" applyBorder="1" applyAlignment="1">
      <alignment horizontal="center" vertical="center" wrapText="1"/>
    </xf>
    <xf numFmtId="0" fontId="6" fillId="4" borderId="0" xfId="2" applyFont="1" applyFill="1" applyAlignment="1">
      <alignment horizontal="center" vertical="center" wrapText="1"/>
    </xf>
    <xf numFmtId="0" fontId="2" fillId="2" borderId="0" xfId="2" applyFill="1" applyAlignment="1">
      <alignment vertical="center"/>
    </xf>
    <xf numFmtId="0" fontId="2" fillId="2" borderId="18" xfId="2" applyFill="1" applyBorder="1" applyAlignment="1">
      <alignment vertical="center"/>
    </xf>
    <xf numFmtId="0" fontId="2" fillId="2" borderId="17" xfId="2" applyFill="1" applyBorder="1" applyAlignment="1">
      <alignment vertical="center"/>
    </xf>
    <xf numFmtId="0" fontId="12" fillId="0" borderId="1" xfId="0" applyFont="1" applyBorder="1" applyAlignment="1" applyProtection="1">
      <alignment horizontal="center" vertical="center" wrapText="1"/>
      <protection locked="0"/>
    </xf>
    <xf numFmtId="9" fontId="4" fillId="3" borderId="4" xfId="0" applyNumberFormat="1" applyFont="1" applyFill="1" applyBorder="1" applyAlignment="1">
      <alignment horizontal="center" vertical="center" wrapText="1"/>
    </xf>
    <xf numFmtId="0" fontId="47" fillId="3" borderId="71" xfId="2" applyFont="1" applyFill="1" applyBorder="1" applyAlignment="1" applyProtection="1">
      <alignment horizontal="left" vertical="center" wrapText="1"/>
      <protection locked="0"/>
    </xf>
    <xf numFmtId="9" fontId="4" fillId="3" borderId="6" xfId="0" applyNumberFormat="1" applyFont="1" applyFill="1" applyBorder="1" applyAlignment="1">
      <alignment horizontal="center" vertical="center" wrapText="1"/>
    </xf>
    <xf numFmtId="9" fontId="4" fillId="3" borderId="28"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xf>
    <xf numFmtId="0" fontId="60" fillId="4" borderId="26" xfId="0" applyFont="1" applyFill="1" applyBorder="1" applyAlignment="1">
      <alignment wrapText="1"/>
    </xf>
    <xf numFmtId="0" fontId="47" fillId="3" borderId="6" xfId="2" applyFont="1" applyFill="1" applyBorder="1" applyAlignment="1" applyProtection="1">
      <alignment horizontal="center" vertical="center" wrapText="1"/>
      <protection locked="0"/>
    </xf>
    <xf numFmtId="3" fontId="61" fillId="3" borderId="3" xfId="2" applyNumberFormat="1" applyFont="1" applyFill="1" applyBorder="1" applyAlignment="1" applyProtection="1">
      <alignment horizontal="center" vertical="center" wrapText="1"/>
      <protection locked="0"/>
    </xf>
    <xf numFmtId="9" fontId="0" fillId="23" borderId="3" xfId="0" applyNumberFormat="1" applyFill="1" applyBorder="1" applyAlignment="1" applyProtection="1">
      <alignment horizontal="center" vertical="center" wrapText="1"/>
      <protection locked="0"/>
    </xf>
    <xf numFmtId="0" fontId="48" fillId="0" borderId="1" xfId="2" applyFont="1" applyBorder="1" applyAlignment="1" applyProtection="1">
      <alignment horizontal="center" vertical="center" wrapText="1"/>
      <protection locked="0"/>
    </xf>
    <xf numFmtId="0" fontId="21" fillId="3" borderId="6"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22" fillId="3" borderId="1" xfId="0" applyFont="1" applyFill="1" applyBorder="1" applyAlignment="1">
      <alignment horizontal="left" vertical="center" wrapText="1"/>
    </xf>
    <xf numFmtId="0" fontId="27" fillId="0" borderId="1" xfId="3" applyFont="1" applyBorder="1" applyAlignment="1">
      <alignment vertical="center" wrapText="1"/>
    </xf>
    <xf numFmtId="0" fontId="27" fillId="0" borderId="1" xfId="3" applyFont="1" applyBorder="1" applyAlignment="1">
      <alignment horizontal="center" vertical="center" wrapText="1"/>
    </xf>
    <xf numFmtId="0" fontId="47" fillId="3" borderId="71" xfId="2" applyFont="1" applyFill="1" applyBorder="1" applyAlignment="1" applyProtection="1">
      <alignment horizontal="center" vertical="center" wrapText="1"/>
      <protection locked="0"/>
    </xf>
    <xf numFmtId="0" fontId="2" fillId="0" borderId="1" xfId="3" applyFont="1" applyBorder="1" applyAlignment="1">
      <alignment horizontal="center" vertical="center"/>
    </xf>
    <xf numFmtId="0" fontId="2" fillId="0" borderId="1" xfId="3" applyFont="1" applyBorder="1" applyAlignment="1">
      <alignment horizontal="left" vertical="center" wrapText="1"/>
    </xf>
    <xf numFmtId="14" fontId="14" fillId="0" borderId="1" xfId="0" applyNumberFormat="1" applyFont="1" applyBorder="1" applyAlignment="1" applyProtection="1">
      <alignment horizontal="center" vertical="center" wrapText="1"/>
      <protection locked="0"/>
    </xf>
    <xf numFmtId="14" fontId="14" fillId="0" borderId="1" xfId="0" applyNumberFormat="1" applyFont="1" applyBorder="1" applyAlignment="1" applyProtection="1">
      <alignment horizontal="right" vertical="center" wrapText="1"/>
      <protection locked="0"/>
    </xf>
    <xf numFmtId="0" fontId="51" fillId="4" borderId="61" xfId="4" quotePrefix="1" applyFont="1" applyFill="1" applyBorder="1" applyAlignment="1">
      <alignment horizontal="left" vertical="top" wrapText="1"/>
    </xf>
    <xf numFmtId="0" fontId="51" fillId="4" borderId="10" xfId="4" quotePrefix="1" applyFont="1" applyFill="1" applyBorder="1" applyAlignment="1">
      <alignment horizontal="left" vertical="top" wrapText="1"/>
    </xf>
    <xf numFmtId="0" fontId="51" fillId="4" borderId="63" xfId="4" quotePrefix="1" applyFont="1" applyFill="1" applyBorder="1" applyAlignment="1">
      <alignment horizontal="left" vertical="top" wrapText="1"/>
    </xf>
    <xf numFmtId="0" fontId="45" fillId="4" borderId="54" xfId="0" applyFont="1" applyFill="1" applyBorder="1" applyAlignment="1">
      <alignment horizontal="left" vertical="center" wrapText="1"/>
    </xf>
    <xf numFmtId="0" fontId="45" fillId="4" borderId="55" xfId="0" applyFont="1" applyFill="1" applyBorder="1" applyAlignment="1">
      <alignment horizontal="left" vertical="center" wrapText="1"/>
    </xf>
    <xf numFmtId="0" fontId="46" fillId="4" borderId="56" xfId="4" applyFont="1" applyFill="1" applyBorder="1" applyAlignment="1">
      <alignment horizontal="justify" vertical="center" wrapText="1"/>
    </xf>
    <xf numFmtId="0" fontId="46" fillId="4" borderId="57" xfId="4" applyFont="1" applyFill="1" applyBorder="1" applyAlignment="1">
      <alignment horizontal="justify" vertical="center" wrapText="1"/>
    </xf>
    <xf numFmtId="0" fontId="51" fillId="4" borderId="3" xfId="4" quotePrefix="1" applyFont="1" applyFill="1" applyBorder="1" applyAlignment="1">
      <alignment horizontal="left" vertical="top" wrapText="1"/>
    </xf>
    <xf numFmtId="0" fontId="51" fillId="4" borderId="1" xfId="4" quotePrefix="1" applyFont="1" applyFill="1" applyBorder="1" applyAlignment="1">
      <alignment horizontal="left" vertical="top" wrapText="1"/>
    </xf>
    <xf numFmtId="0" fontId="51" fillId="4" borderId="26" xfId="4" quotePrefix="1" applyFont="1" applyFill="1" applyBorder="1" applyAlignment="1">
      <alignment horizontal="left" vertical="top" wrapText="1"/>
    </xf>
    <xf numFmtId="0" fontId="45" fillId="4" borderId="58" xfId="0" applyFont="1" applyFill="1" applyBorder="1" applyAlignment="1">
      <alignment horizontal="left" vertical="center" wrapText="1"/>
    </xf>
    <xf numFmtId="0" fontId="45" fillId="4" borderId="59" xfId="0" applyFont="1" applyFill="1" applyBorder="1" applyAlignment="1">
      <alignment horizontal="left" vertical="center" wrapText="1"/>
    </xf>
    <xf numFmtId="0" fontId="45" fillId="11" borderId="46" xfId="5" applyFont="1" applyFill="1" applyBorder="1" applyAlignment="1">
      <alignment horizontal="center" vertical="center" wrapText="1"/>
    </xf>
    <xf numFmtId="0" fontId="45" fillId="11" borderId="47" xfId="5" applyFont="1" applyFill="1" applyBorder="1" applyAlignment="1">
      <alignment horizontal="center" vertical="center" wrapText="1"/>
    </xf>
    <xf numFmtId="0" fontId="45" fillId="11" borderId="48" xfId="4" applyFont="1" applyFill="1" applyBorder="1" applyAlignment="1">
      <alignment horizontal="center" vertical="center" wrapText="1"/>
    </xf>
    <xf numFmtId="0" fontId="45" fillId="11" borderId="49" xfId="4" applyFont="1" applyFill="1" applyBorder="1" applyAlignment="1">
      <alignment horizontal="center" vertical="center" wrapText="1"/>
    </xf>
    <xf numFmtId="0" fontId="51" fillId="4" borderId="15" xfId="4" quotePrefix="1" applyFont="1" applyFill="1" applyBorder="1" applyAlignment="1">
      <alignment horizontal="left" vertical="top" wrapText="1"/>
    </xf>
    <xf numFmtId="0" fontId="51" fillId="4" borderId="0" xfId="4" quotePrefix="1" applyFont="1" applyFill="1" applyAlignment="1">
      <alignment horizontal="left" vertical="top" wrapText="1"/>
    </xf>
    <xf numFmtId="0" fontId="51" fillId="4" borderId="2" xfId="4" quotePrefix="1" applyFont="1" applyFill="1" applyBorder="1" applyAlignment="1">
      <alignment horizontal="left" vertical="top" wrapText="1"/>
    </xf>
    <xf numFmtId="0" fontId="51" fillId="4" borderId="41" xfId="4" quotePrefix="1" applyFont="1" applyFill="1" applyBorder="1" applyAlignment="1">
      <alignment horizontal="left" vertical="top" wrapText="1"/>
    </xf>
    <xf numFmtId="0" fontId="51" fillId="4" borderId="42" xfId="4" quotePrefix="1" applyFont="1" applyFill="1" applyBorder="1" applyAlignment="1">
      <alignment horizontal="left" vertical="top" wrapText="1"/>
    </xf>
    <xf numFmtId="0" fontId="51" fillId="4" borderId="43" xfId="4" quotePrefix="1" applyFont="1" applyFill="1" applyBorder="1" applyAlignment="1">
      <alignment horizontal="left" vertical="top" wrapText="1"/>
    </xf>
    <xf numFmtId="0" fontId="51" fillId="4" borderId="41" xfId="4" quotePrefix="1" applyFont="1" applyFill="1" applyBorder="1" applyAlignment="1">
      <alignment horizontal="justify" vertical="top" wrapText="1"/>
    </xf>
    <xf numFmtId="0" fontId="51" fillId="4" borderId="42" xfId="4" quotePrefix="1" applyFont="1" applyFill="1" applyBorder="1" applyAlignment="1">
      <alignment horizontal="justify" vertical="top" wrapText="1"/>
    </xf>
    <xf numFmtId="0" fontId="51" fillId="4" borderId="43" xfId="4" quotePrefix="1" applyFont="1" applyFill="1" applyBorder="1" applyAlignment="1">
      <alignment horizontal="justify" vertical="top" wrapText="1"/>
    </xf>
    <xf numFmtId="0" fontId="45" fillId="4" borderId="50" xfId="5" applyFont="1" applyFill="1" applyBorder="1" applyAlignment="1">
      <alignment horizontal="left" vertical="top" wrapText="1" readingOrder="1"/>
    </xf>
    <xf numFmtId="0" fontId="45" fillId="4" borderId="51" xfId="5" applyFont="1" applyFill="1" applyBorder="1" applyAlignment="1">
      <alignment horizontal="left" vertical="top" wrapText="1" readingOrder="1"/>
    </xf>
    <xf numFmtId="0" fontId="46" fillId="4" borderId="52" xfId="4" applyFont="1" applyFill="1" applyBorder="1" applyAlignment="1">
      <alignment horizontal="justify" vertical="center" wrapText="1"/>
    </xf>
    <xf numFmtId="0" fontId="46" fillId="4" borderId="53" xfId="4" applyFont="1" applyFill="1" applyBorder="1" applyAlignment="1">
      <alignment horizontal="justify" vertical="center" wrapText="1"/>
    </xf>
    <xf numFmtId="0" fontId="45" fillId="18" borderId="46" xfId="5" applyFont="1" applyFill="1" applyBorder="1" applyAlignment="1">
      <alignment horizontal="center" vertical="center" wrapText="1"/>
    </xf>
    <xf numFmtId="0" fontId="45" fillId="18" borderId="47" xfId="5" applyFont="1" applyFill="1" applyBorder="1" applyAlignment="1">
      <alignment horizontal="center" vertical="center" wrapText="1"/>
    </xf>
    <xf numFmtId="0" fontId="45" fillId="18" borderId="48" xfId="4" applyFont="1" applyFill="1" applyBorder="1" applyAlignment="1">
      <alignment horizontal="center" vertical="center" wrapText="1"/>
    </xf>
    <xf numFmtId="0" fontId="45" fillId="18" borderId="49" xfId="4" applyFont="1" applyFill="1" applyBorder="1" applyAlignment="1">
      <alignment horizontal="center" vertical="center" wrapText="1"/>
    </xf>
    <xf numFmtId="0" fontId="2" fillId="0" borderId="15" xfId="4" quotePrefix="1" applyBorder="1" applyAlignment="1">
      <alignment horizontal="justify" vertical="center" wrapText="1"/>
    </xf>
    <xf numFmtId="0" fontId="2" fillId="0" borderId="0" xfId="4" quotePrefix="1" applyAlignment="1">
      <alignment horizontal="justify" vertical="center" wrapText="1"/>
    </xf>
    <xf numFmtId="0" fontId="2" fillId="0" borderId="2" xfId="4" quotePrefix="1" applyBorder="1" applyAlignment="1">
      <alignment horizontal="justify" vertical="center" wrapText="1"/>
    </xf>
    <xf numFmtId="0" fontId="2" fillId="0" borderId="44" xfId="4" quotePrefix="1" applyBorder="1" applyAlignment="1">
      <alignment horizontal="justify" vertical="center" wrapText="1"/>
    </xf>
    <xf numFmtId="0" fontId="2" fillId="0" borderId="9" xfId="4" quotePrefix="1" applyBorder="1" applyAlignment="1">
      <alignment horizontal="justify" vertical="center" wrapText="1"/>
    </xf>
    <xf numFmtId="0" fontId="2" fillId="0" borderId="45" xfId="4" quotePrefix="1" applyBorder="1" applyAlignment="1">
      <alignment horizontal="justify" vertical="center" wrapText="1"/>
    </xf>
    <xf numFmtId="0" fontId="12" fillId="4" borderId="42" xfId="4" quotePrefix="1" applyFont="1" applyFill="1" applyBorder="1" applyAlignment="1">
      <alignment horizontal="left" vertical="top" wrapText="1"/>
    </xf>
    <xf numFmtId="0" fontId="12" fillId="4" borderId="43" xfId="4" quotePrefix="1" applyFont="1" applyFill="1" applyBorder="1" applyAlignment="1">
      <alignment horizontal="left" vertical="top" wrapText="1"/>
    </xf>
    <xf numFmtId="0" fontId="6" fillId="4" borderId="44" xfId="4" quotePrefix="1" applyFont="1" applyFill="1" applyBorder="1" applyAlignment="1">
      <alignment horizontal="justify" vertical="center" wrapText="1"/>
    </xf>
    <xf numFmtId="0" fontId="6" fillId="4" borderId="9" xfId="4" quotePrefix="1" applyFont="1" applyFill="1" applyBorder="1" applyAlignment="1">
      <alignment horizontal="justify" vertical="center" wrapText="1"/>
    </xf>
    <xf numFmtId="0" fontId="6" fillId="4" borderId="45" xfId="4" quotePrefix="1" applyFont="1" applyFill="1" applyBorder="1" applyAlignment="1">
      <alignment horizontal="justify" vertical="center" wrapText="1"/>
    </xf>
    <xf numFmtId="0" fontId="6" fillId="3" borderId="41" xfId="4" quotePrefix="1" applyFont="1" applyFill="1" applyBorder="1" applyAlignment="1">
      <alignment horizontal="left" vertical="top" wrapText="1"/>
    </xf>
    <xf numFmtId="0" fontId="6" fillId="3" borderId="42" xfId="4" quotePrefix="1" applyFont="1" applyFill="1" applyBorder="1" applyAlignment="1">
      <alignment horizontal="left" vertical="top" wrapText="1"/>
    </xf>
    <xf numFmtId="0" fontId="6" fillId="3" borderId="43" xfId="4" quotePrefix="1" applyFont="1" applyFill="1" applyBorder="1" applyAlignment="1">
      <alignment horizontal="left" vertical="top" wrapText="1"/>
    </xf>
    <xf numFmtId="0" fontId="6" fillId="0" borderId="61" xfId="4" quotePrefix="1" applyFont="1" applyBorder="1" applyAlignment="1">
      <alignment horizontal="center" vertical="top" wrapText="1"/>
    </xf>
    <xf numFmtId="0" fontId="6" fillId="0" borderId="10" xfId="4" quotePrefix="1" applyFont="1" applyBorder="1" applyAlignment="1">
      <alignment horizontal="center" vertical="top" wrapText="1"/>
    </xf>
    <xf numFmtId="0" fontId="6" fillId="0" borderId="63" xfId="4" quotePrefix="1" applyFont="1" applyBorder="1" applyAlignment="1">
      <alignment horizontal="center" vertical="top" wrapText="1"/>
    </xf>
    <xf numFmtId="0" fontId="48" fillId="4" borderId="79" xfId="0" applyFont="1" applyFill="1" applyBorder="1" applyAlignment="1">
      <alignment horizontal="center" wrapText="1"/>
    </xf>
    <xf numFmtId="0" fontId="48" fillId="4" borderId="80" xfId="0" applyFont="1" applyFill="1" applyBorder="1" applyAlignment="1">
      <alignment horizontal="center" wrapText="1"/>
    </xf>
    <xf numFmtId="0" fontId="48" fillId="4" borderId="81" xfId="0" applyFont="1" applyFill="1" applyBorder="1" applyAlignment="1">
      <alignment horizontal="center" wrapText="1"/>
    </xf>
    <xf numFmtId="0" fontId="60" fillId="4" borderId="8" xfId="0" applyFont="1" applyFill="1" applyBorder="1" applyAlignment="1">
      <alignment horizontal="left" vertical="center" wrapText="1"/>
    </xf>
    <xf numFmtId="0" fontId="60" fillId="4" borderId="10" xfId="0" applyFont="1" applyFill="1" applyBorder="1" applyAlignment="1">
      <alignment horizontal="left" vertical="center" wrapText="1"/>
    </xf>
    <xf numFmtId="0" fontId="60" fillId="4" borderId="19" xfId="0" applyFont="1" applyFill="1" applyBorder="1" applyAlignment="1">
      <alignment horizontal="left" vertical="center" wrapText="1"/>
    </xf>
    <xf numFmtId="0" fontId="12" fillId="0" borderId="6" xfId="2" applyFont="1" applyBorder="1" applyAlignment="1" applyProtection="1">
      <alignment horizontal="center" vertical="center"/>
      <protection locked="0"/>
    </xf>
    <xf numFmtId="0" fontId="12" fillId="0" borderId="25" xfId="2" applyFont="1" applyBorder="1" applyAlignment="1" applyProtection="1">
      <alignment horizontal="center" vertical="center"/>
      <protection locked="0"/>
    </xf>
    <xf numFmtId="0" fontId="60" fillId="4" borderId="28" xfId="0" applyFont="1" applyFill="1" applyBorder="1" applyAlignment="1">
      <alignment horizontal="left" vertical="center" wrapText="1"/>
    </xf>
    <xf numFmtId="0" fontId="60" fillId="4" borderId="29" xfId="0" applyFont="1" applyFill="1" applyBorder="1" applyAlignment="1">
      <alignment horizontal="left" vertical="center" wrapText="1"/>
    </xf>
    <xf numFmtId="0" fontId="49" fillId="18" borderId="44" xfId="4" applyFont="1" applyFill="1" applyBorder="1" applyAlignment="1">
      <alignment horizontal="center" vertical="center" wrapText="1"/>
    </xf>
    <xf numFmtId="0" fontId="49" fillId="18" borderId="9" xfId="4" applyFont="1" applyFill="1" applyBorder="1" applyAlignment="1">
      <alignment horizontal="center" vertical="center" wrapText="1"/>
    </xf>
    <xf numFmtId="0" fontId="49" fillId="18" borderId="45" xfId="4"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0" fontId="12" fillId="0" borderId="8" xfId="2" applyFont="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9"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10" xfId="2" applyFont="1" applyBorder="1" applyAlignment="1">
      <alignment horizontal="center" vertical="center"/>
    </xf>
    <xf numFmtId="0" fontId="12" fillId="0" borderId="19" xfId="2" applyFont="1" applyBorder="1" applyAlignment="1">
      <alignment horizontal="center" vertical="center"/>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9" xfId="2" applyFont="1" applyBorder="1" applyAlignment="1">
      <alignment horizontal="center" vertical="center" wrapText="1"/>
    </xf>
    <xf numFmtId="0" fontId="46" fillId="0" borderId="8" xfId="2" applyFont="1" applyBorder="1" applyAlignment="1">
      <alignment horizontal="justify" vertical="center" wrapText="1"/>
    </xf>
    <xf numFmtId="0" fontId="46" fillId="0" borderId="10" xfId="2" applyFont="1" applyBorder="1" applyAlignment="1">
      <alignment horizontal="justify" vertical="center" wrapText="1"/>
    </xf>
    <xf numFmtId="0" fontId="46" fillId="0" borderId="19" xfId="2" applyFont="1" applyBorder="1" applyAlignment="1">
      <alignment horizontal="justify" vertical="center" wrapText="1"/>
    </xf>
    <xf numFmtId="0" fontId="5" fillId="22" borderId="8" xfId="2" applyFont="1" applyFill="1" applyBorder="1" applyAlignment="1">
      <alignment horizontal="center" vertical="center" wrapText="1"/>
    </xf>
    <xf numFmtId="0" fontId="5" fillId="22" borderId="10" xfId="2" applyFont="1" applyFill="1" applyBorder="1" applyAlignment="1">
      <alignment horizontal="center" vertical="center" wrapText="1"/>
    </xf>
    <xf numFmtId="0" fontId="5" fillId="22" borderId="19" xfId="2" applyFont="1" applyFill="1" applyBorder="1" applyAlignment="1">
      <alignment horizontal="center" vertical="center" wrapText="1"/>
    </xf>
    <xf numFmtId="0" fontId="40" fillId="17" borderId="67" xfId="0" applyFont="1" applyFill="1" applyBorder="1" applyAlignment="1">
      <alignment horizontal="center" vertical="center" wrapText="1"/>
    </xf>
    <xf numFmtId="0" fontId="40" fillId="17" borderId="68" xfId="0" applyFont="1" applyFill="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4" xfId="0" applyFont="1" applyBorder="1" applyAlignment="1">
      <alignment horizontal="center" vertical="center" wrapText="1"/>
    </xf>
    <xf numFmtId="0" fontId="24" fillId="0" borderId="1" xfId="0" applyFont="1" applyBorder="1" applyAlignment="1">
      <alignment horizontal="center" wrapText="1"/>
    </xf>
    <xf numFmtId="0" fontId="24" fillId="0" borderId="9" xfId="0" applyFont="1" applyBorder="1" applyAlignment="1">
      <alignment horizontal="center" wrapText="1"/>
    </xf>
    <xf numFmtId="0" fontId="22" fillId="0" borderId="0" xfId="0" applyFont="1" applyAlignment="1">
      <alignment horizontal="center" wrapText="1"/>
    </xf>
    <xf numFmtId="0" fontId="38" fillId="16" borderId="5" xfId="0" applyFont="1" applyFill="1" applyBorder="1" applyAlignment="1">
      <alignment horizontal="center" vertical="center" wrapText="1"/>
    </xf>
    <xf numFmtId="0" fontId="38" fillId="16" borderId="7" xfId="0" applyFont="1" applyFill="1" applyBorder="1" applyAlignment="1">
      <alignment horizontal="center" vertical="center" wrapText="1"/>
    </xf>
    <xf numFmtId="0" fontId="38" fillId="16" borderId="4"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1" xfId="2" applyFont="1" applyBorder="1" applyAlignment="1">
      <alignment horizontal="center" vertical="center" textRotation="90" wrapText="1"/>
    </xf>
    <xf numFmtId="0" fontId="13" fillId="0" borderId="62"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9" fontId="35" fillId="0" borderId="1" xfId="2" applyNumberFormat="1" applyFont="1" applyBorder="1" applyAlignment="1">
      <alignment horizontal="center" vertical="center" wrapText="1"/>
    </xf>
    <xf numFmtId="9" fontId="35" fillId="0" borderId="64" xfId="2" applyNumberFormat="1" applyFont="1" applyBorder="1" applyAlignment="1">
      <alignment horizontal="center" vertical="center" wrapText="1"/>
    </xf>
    <xf numFmtId="9" fontId="35" fillId="0" borderId="65" xfId="2" applyNumberFormat="1" applyFont="1" applyBorder="1" applyAlignment="1">
      <alignment horizontal="center" vertical="center" wrapText="1"/>
    </xf>
    <xf numFmtId="9" fontId="35" fillId="0" borderId="11" xfId="2" applyNumberFormat="1" applyFont="1" applyBorder="1" applyAlignment="1">
      <alignment horizontal="center" vertical="center" wrapText="1"/>
    </xf>
    <xf numFmtId="0" fontId="32" fillId="0" borderId="64"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60"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36"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9" fontId="22" fillId="0" borderId="37" xfId="0" applyNumberFormat="1" applyFont="1" applyBorder="1" applyAlignment="1">
      <alignment horizontal="center" vertical="center" wrapText="1"/>
    </xf>
    <xf numFmtId="0" fontId="6" fillId="0" borderId="24" xfId="2" applyFont="1" applyBorder="1" applyAlignment="1">
      <alignment horizontal="center" vertical="center" wrapText="1"/>
    </xf>
    <xf numFmtId="0" fontId="6" fillId="0" borderId="70" xfId="2" applyFont="1" applyBorder="1" applyAlignment="1">
      <alignment horizontal="center"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0" fontId="5" fillId="3" borderId="1" xfId="2" applyFont="1" applyFill="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9" fontId="22" fillId="0" borderId="64" xfId="0" applyNumberFormat="1" applyFont="1" applyBorder="1" applyAlignment="1">
      <alignment horizontal="center" vertical="center" wrapText="1"/>
    </xf>
    <xf numFmtId="9" fontId="35" fillId="0" borderId="20" xfId="2" applyNumberFormat="1" applyFont="1" applyBorder="1" applyAlignment="1">
      <alignment horizontal="center" vertical="center" wrapText="1"/>
    </xf>
    <xf numFmtId="9" fontId="35" fillId="0" borderId="66" xfId="2" applyNumberFormat="1" applyFont="1" applyBorder="1" applyAlignment="1">
      <alignment horizontal="center" vertical="center" wrapText="1"/>
    </xf>
    <xf numFmtId="9" fontId="35" fillId="0" borderId="60" xfId="2" applyNumberFormat="1" applyFont="1" applyBorder="1" applyAlignment="1">
      <alignment horizontal="center" vertical="center" wrapText="1"/>
    </xf>
    <xf numFmtId="0" fontId="5" fillId="3" borderId="5"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8" xfId="2" applyFont="1" applyBorder="1" applyAlignment="1">
      <alignment horizontal="center" vertical="center" wrapText="1"/>
    </xf>
    <xf numFmtId="9" fontId="22" fillId="0" borderId="69" xfId="0" applyNumberFormat="1" applyFont="1" applyBorder="1" applyAlignment="1">
      <alignment horizontal="center" vertical="center" wrapText="1"/>
    </xf>
    <xf numFmtId="9" fontId="22" fillId="0" borderId="72"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0" fontId="44" fillId="4" borderId="0" xfId="2" applyFont="1" applyFill="1" applyAlignment="1">
      <alignment horizontal="center"/>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39" xfId="2" applyFont="1" applyBorder="1" applyAlignment="1">
      <alignment horizontal="center" vertical="center" textRotation="90" wrapText="1"/>
    </xf>
    <xf numFmtId="0" fontId="13" fillId="0" borderId="73"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6" xfId="2" applyFont="1" applyFill="1" applyBorder="1" applyAlignment="1">
      <alignment horizontal="center" vertical="center"/>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4" fillId="0" borderId="1" xfId="0" applyFont="1" applyBorder="1" applyAlignment="1" applyProtection="1">
      <alignment horizontal="left" wrapText="1"/>
      <protection locked="0"/>
    </xf>
    <xf numFmtId="0" fontId="8" fillId="5"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wrapText="1"/>
      <protection locked="0"/>
    </xf>
    <xf numFmtId="0" fontId="4" fillId="0" borderId="1" xfId="2" applyFont="1" applyBorder="1" applyAlignment="1">
      <alignment horizontal="justify" vertical="top" wrapText="1"/>
    </xf>
    <xf numFmtId="9" fontId="4" fillId="0" borderId="6" xfId="0" applyNumberFormat="1" applyFont="1" applyFill="1" applyBorder="1" applyAlignment="1">
      <alignment horizontal="center"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23">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52918</xdr:rowOff>
    </xdr:from>
    <xdr:to>
      <xdr:col>1</xdr:col>
      <xdr:colOff>1354667</xdr:colOff>
      <xdr:row>2</xdr:row>
      <xdr:rowOff>285751</xdr:rowOff>
    </xdr:to>
    <xdr:pic>
      <xdr:nvPicPr>
        <xdr:cNvPr id="2" name="Imagen 1" descr="escudo negro">
          <a:extLst>
            <a:ext uri="{FF2B5EF4-FFF2-40B4-BE49-F238E27FC236}">
              <a16:creationId xmlns:a16="http://schemas.microsoft.com/office/drawing/2014/main" id="{26FFE079-0670-4987-A7CA-2C672D06BC64}"/>
            </a:ext>
          </a:extLst>
        </xdr:cNvPr>
        <xdr:cNvPicPr/>
      </xdr:nvPicPr>
      <xdr:blipFill>
        <a:blip xmlns:r="http://schemas.openxmlformats.org/officeDocument/2006/relationships" r:embed="rId1"/>
        <a:stretch/>
      </xdr:blipFill>
      <xdr:spPr>
        <a:xfrm>
          <a:off x="444500" y="52918"/>
          <a:ext cx="1100667" cy="92075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0</xdr:colOff>
      <xdr:row>26</xdr:row>
      <xdr:rowOff>128588</xdr:rowOff>
    </xdr:from>
    <xdr:to>
      <xdr:col>25</xdr:col>
      <xdr:colOff>0</xdr:colOff>
      <xdr:row>29</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28</xdr:row>
      <xdr:rowOff>0</xdr:rowOff>
    </xdr:from>
    <xdr:to>
      <xdr:col>25</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22" tableBorderDxfId="121" headerRowCellStyle="Normal 2">
  <autoFilter ref="F8:K28" xr:uid="{00000000-0009-0000-0100-000001000000}"/>
  <tableColumns count="6">
    <tableColumn id="2" xr3:uid="{00000000-0010-0000-0000-000002000000}" name="TIPOLOGÍA" dataDxfId="120" dataCellStyle="Normal 2"/>
    <tableColumn id="3" xr3:uid="{00000000-0010-0000-0000-000003000000}" name="¿QUÉ? _x000a_IMPACTO" dataDxfId="119" dataCellStyle="Normal 2"/>
    <tableColumn id="4" xr3:uid="{00000000-0010-0000-0000-000004000000}" name="¿CÓMO?_x000a_CAUSA INMEDIATA _x000a_(Iniciar con la palabra _x000a_por)" dataDxfId="118" dataCellStyle="Normal 2"/>
    <tableColumn id="5" xr3:uid="{00000000-0010-0000-0000-000005000000}" name="¿PORQUÉ?_x000a_CAUSA RAÍZ_x000a_(Iniciar con _x000a_debido a/a causa de)" dataDxfId="117" dataCellStyle="Normal 2"/>
    <tableColumn id="6" xr3:uid="{00000000-0010-0000-0000-000006000000}" name="DESCRIPCIÓN DEL RIESGO" dataDxfId="116">
      <calculatedColumnFormula>(CONCATENATE(Tabla1[[#This Row],[¿QUÉ? 
IMPACTO]]," ","por",Tabla1[[#This Row],[¿CÓMO?
CAUSA INMEDIATA 
(Iniciar con la palabra 
por)]]," ","a causa de"," ",Tabla1[[#This Row],[¿PORQUÉ?
CAUSA RAÍZ
(Iniciar con 
debido a/a causa de)]]))</calculatedColumnFormula>
    </tableColumn>
    <tableColumn id="1" xr3:uid="{00000000-0010-0000-0000-000001000000}" name="SUB CAUSAS (Si aplica)" dataDxfId="115"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14" dataDxfId="113">
  <autoFilter ref="A31:E35" xr:uid="{00000000-0009-0000-0100-000006000000}"/>
  <tableColumns count="5">
    <tableColumn id="1" xr3:uid="{00000000-0010-0000-0100-000001000000}" name="Gestión" dataDxfId="112"/>
    <tableColumn id="2" xr3:uid="{00000000-0010-0000-0100-000002000000}" name="Fiscal" dataDxfId="111"/>
    <tableColumn id="3" xr3:uid="{00000000-0010-0000-0100-000003000000}" name="Seguridad_Información" dataDxfId="110"/>
    <tableColumn id="4" xr3:uid="{00000000-0010-0000-0100-000004000000}" name="Integridad_Pública_Corrupción" dataDxfId="109"/>
    <tableColumn id="5" xr3:uid="{00000000-0010-0000-0100-000005000000}" name="Integridad_Pública_LA_FT_FP" dataDxfId="10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07" dataDxfId="106">
  <autoFilter ref="A38:F47" xr:uid="{00000000-0009-0000-0100-000002000000}"/>
  <tableColumns count="6">
    <tableColumn id="1" xr3:uid="{00000000-0010-0000-0200-000001000000}" name="Ejecución_administración_de_procesos" dataDxfId="105"/>
    <tableColumn id="2" xr3:uid="{00000000-0010-0000-0200-000002000000}" name="Transacción_u_Operación_aplica_para_LA_FT_FP" dataDxfId="104"/>
    <tableColumn id="3" xr3:uid="{00000000-0010-0000-0200-000003000000}" name="Talento_Humano" dataDxfId="103"/>
    <tableColumn id="4" xr3:uid="{00000000-0010-0000-0200-000004000000}" name="Tecnología" dataDxfId="102"/>
    <tableColumn id="5" xr3:uid="{00000000-0010-0000-0200-000005000000}" name="Infraestructura" dataDxfId="101"/>
    <tableColumn id="6" xr3:uid="{00000000-0010-0000-0200-000006000000}" name="Evento_externo" dataDxfId="10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99" dataDxfId="98">
  <autoFilter ref="H37:I43" xr:uid="{00000000-0009-0000-0100-000003000000}"/>
  <tableColumns count="2">
    <tableColumn id="1" xr3:uid="{00000000-0010-0000-0300-000001000000}" name="FACTOR DE RIESGO" dataDxfId="97"/>
    <tableColumn id="2" xr3:uid="{00000000-0010-0000-0300-000002000000}" name="Descripción" dataDxfId="96"/>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opLeftCell="A56" zoomScale="90" zoomScaleNormal="90" workbookViewId="0">
      <selection activeCell="B9" sqref="B9:H9"/>
    </sheetView>
  </sheetViews>
  <sheetFormatPr baseColWidth="10" defaultColWidth="0" defaultRowHeight="14.25" zeroHeight="1" x14ac:dyDescent="0.2"/>
  <cols>
    <col min="1" max="1" width="2.85546875" style="286" customWidth="1"/>
    <col min="2" max="3" width="24.42578125" style="286" customWidth="1"/>
    <col min="4" max="4" width="16" style="286" customWidth="1"/>
    <col min="5" max="5" width="24.42578125" style="286" customWidth="1"/>
    <col min="6" max="6" width="27.42578125" style="286" customWidth="1"/>
    <col min="7" max="8" width="24.42578125" style="286" customWidth="1"/>
    <col min="9" max="9" width="4.28515625" style="286" customWidth="1"/>
    <col min="10" max="16384" width="11.42578125" style="286" hidden="1"/>
  </cols>
  <sheetData>
    <row r="1" spans="2:8" ht="27.75" customHeight="1" x14ac:dyDescent="0.2">
      <c r="B1" s="447"/>
      <c r="C1" s="453" t="s">
        <v>0</v>
      </c>
      <c r="D1" s="453"/>
      <c r="E1" s="453"/>
      <c r="F1" s="453"/>
      <c r="G1" s="453"/>
      <c r="H1" s="454"/>
    </row>
    <row r="2" spans="2:8" ht="26.25" customHeight="1" x14ac:dyDescent="0.25">
      <c r="B2" s="448"/>
      <c r="C2" s="450" t="s">
        <v>1</v>
      </c>
      <c r="D2" s="451"/>
      <c r="E2" s="451"/>
      <c r="F2" s="451"/>
      <c r="G2" s="452"/>
      <c r="H2" s="381"/>
    </row>
    <row r="3" spans="2:8" ht="24" customHeight="1" thickBot="1" x14ac:dyDescent="0.25">
      <c r="B3" s="449"/>
      <c r="C3" s="455" t="s">
        <v>2</v>
      </c>
      <c r="D3" s="455"/>
      <c r="E3" s="455"/>
      <c r="F3" s="455"/>
      <c r="G3" s="455"/>
      <c r="H3" s="456"/>
    </row>
    <row r="4" spans="2:8" ht="18" x14ac:dyDescent="0.2">
      <c r="B4" s="457" t="s">
        <v>3</v>
      </c>
      <c r="C4" s="458"/>
      <c r="D4" s="458"/>
      <c r="E4" s="458"/>
      <c r="F4" s="458"/>
      <c r="G4" s="458"/>
      <c r="H4" s="459"/>
    </row>
    <row r="5" spans="2:8" x14ac:dyDescent="0.2">
      <c r="B5" s="287"/>
      <c r="C5" s="288"/>
      <c r="D5" s="288"/>
      <c r="E5" s="288"/>
      <c r="F5" s="288"/>
      <c r="G5" s="288"/>
      <c r="H5" s="289"/>
    </row>
    <row r="6" spans="2:8" ht="63" customHeight="1" x14ac:dyDescent="0.2">
      <c r="B6" s="430" t="s">
        <v>4</v>
      </c>
      <c r="C6" s="431"/>
      <c r="D6" s="431"/>
      <c r="E6" s="431"/>
      <c r="F6" s="431"/>
      <c r="G6" s="431"/>
      <c r="H6" s="432"/>
    </row>
    <row r="7" spans="2:8" ht="60.75" customHeight="1" x14ac:dyDescent="0.2">
      <c r="B7" s="433"/>
      <c r="C7" s="434"/>
      <c r="D7" s="434"/>
      <c r="E7" s="434"/>
      <c r="F7" s="434"/>
      <c r="G7" s="434"/>
      <c r="H7" s="435"/>
    </row>
    <row r="8" spans="2:8" ht="15" x14ac:dyDescent="0.2">
      <c r="B8" s="416" t="s">
        <v>5</v>
      </c>
      <c r="C8" s="436"/>
      <c r="D8" s="436"/>
      <c r="E8" s="436"/>
      <c r="F8" s="436"/>
      <c r="G8" s="436"/>
      <c r="H8" s="437"/>
    </row>
    <row r="9" spans="2:8" ht="127.5" customHeight="1" x14ac:dyDescent="0.2">
      <c r="B9" s="438" t="s">
        <v>6</v>
      </c>
      <c r="C9" s="439"/>
      <c r="D9" s="439"/>
      <c r="E9" s="439"/>
      <c r="F9" s="439"/>
      <c r="G9" s="439"/>
      <c r="H9" s="440"/>
    </row>
    <row r="10" spans="2:8" x14ac:dyDescent="0.2">
      <c r="B10" s="290"/>
      <c r="C10" s="291"/>
      <c r="D10" s="291"/>
      <c r="E10" s="291"/>
      <c r="F10" s="291"/>
      <c r="G10" s="291"/>
      <c r="H10" s="292"/>
    </row>
    <row r="11" spans="2:8" ht="30.75" customHeight="1" x14ac:dyDescent="0.2">
      <c r="B11" s="441" t="s">
        <v>7</v>
      </c>
      <c r="C11" s="442"/>
      <c r="D11" s="442"/>
      <c r="E11" s="442"/>
      <c r="F11" s="442"/>
      <c r="G11" s="442"/>
      <c r="H11" s="443"/>
    </row>
    <row r="12" spans="2:8" s="293" customFormat="1" ht="20.45" customHeight="1" x14ac:dyDescent="0.2">
      <c r="B12" s="444"/>
      <c r="C12" s="445"/>
      <c r="D12" s="445"/>
      <c r="E12" s="445"/>
      <c r="F12" s="445"/>
      <c r="G12" s="445"/>
      <c r="H12" s="446"/>
    </row>
    <row r="13" spans="2:8" ht="20.45" customHeight="1" x14ac:dyDescent="0.2">
      <c r="B13" s="416" t="s">
        <v>8</v>
      </c>
      <c r="C13" s="417"/>
      <c r="D13" s="417"/>
      <c r="E13" s="417"/>
      <c r="F13" s="417"/>
      <c r="G13" s="417"/>
      <c r="H13" s="418"/>
    </row>
    <row r="14" spans="2:8" ht="9" customHeight="1" x14ac:dyDescent="0.2">
      <c r="B14" s="416"/>
      <c r="C14" s="417"/>
      <c r="D14" s="417"/>
      <c r="E14" s="417"/>
      <c r="F14" s="417"/>
      <c r="G14" s="417"/>
      <c r="H14" s="418"/>
    </row>
    <row r="15" spans="2:8" ht="15" x14ac:dyDescent="0.2">
      <c r="B15" s="416" t="s">
        <v>9</v>
      </c>
      <c r="C15" s="417"/>
      <c r="D15" s="417"/>
      <c r="E15" s="417"/>
      <c r="F15" s="417"/>
      <c r="G15" s="417"/>
      <c r="H15" s="418"/>
    </row>
    <row r="16" spans="2:8" ht="15" x14ac:dyDescent="0.2">
      <c r="B16" s="294"/>
      <c r="C16" s="295"/>
      <c r="D16" s="295"/>
      <c r="E16" s="295"/>
      <c r="F16" s="295"/>
      <c r="G16" s="295"/>
      <c r="H16" s="296"/>
    </row>
    <row r="17" spans="2:8" ht="18.75" customHeight="1" x14ac:dyDescent="0.2">
      <c r="B17" s="416" t="s">
        <v>10</v>
      </c>
      <c r="C17" s="417"/>
      <c r="D17" s="417"/>
      <c r="E17" s="417"/>
      <c r="F17" s="417"/>
      <c r="G17" s="417"/>
      <c r="H17" s="418"/>
    </row>
    <row r="18" spans="2:8" ht="18.75" customHeight="1" x14ac:dyDescent="0.2">
      <c r="B18" s="294"/>
      <c r="C18" s="295"/>
      <c r="D18" s="295"/>
      <c r="E18" s="295"/>
      <c r="F18" s="295"/>
      <c r="G18" s="295"/>
      <c r="H18" s="296"/>
    </row>
    <row r="19" spans="2:8" ht="18.75" customHeight="1" x14ac:dyDescent="0.2">
      <c r="B19" s="416" t="s">
        <v>11</v>
      </c>
      <c r="C19" s="417"/>
      <c r="D19" s="417"/>
      <c r="E19" s="417"/>
      <c r="F19" s="417"/>
      <c r="G19" s="417"/>
      <c r="H19" s="418"/>
    </row>
    <row r="20" spans="2:8" ht="18.75" customHeight="1" thickBot="1" x14ac:dyDescent="0.25">
      <c r="B20" s="297"/>
      <c r="C20" s="298"/>
      <c r="D20" s="298"/>
      <c r="E20" s="298"/>
      <c r="F20" s="298"/>
      <c r="G20" s="298"/>
      <c r="H20" s="299"/>
    </row>
    <row r="21" spans="2:8" ht="15" thickTop="1" x14ac:dyDescent="0.2">
      <c r="B21" s="300"/>
      <c r="C21" s="426" t="s">
        <v>12</v>
      </c>
      <c r="D21" s="427"/>
      <c r="E21" s="428" t="s">
        <v>13</v>
      </c>
      <c r="F21" s="429"/>
      <c r="G21" s="301"/>
      <c r="H21" s="302"/>
    </row>
    <row r="22" spans="2:8" ht="35.25" customHeight="1" x14ac:dyDescent="0.2">
      <c r="B22" s="300"/>
      <c r="C22" s="422" t="s">
        <v>14</v>
      </c>
      <c r="D22" s="423"/>
      <c r="E22" s="424" t="s">
        <v>15</v>
      </c>
      <c r="F22" s="425"/>
      <c r="G22" s="301"/>
      <c r="H22" s="302"/>
    </row>
    <row r="23" spans="2:8" ht="17.25" customHeight="1" x14ac:dyDescent="0.2">
      <c r="B23" s="300"/>
      <c r="C23" s="422" t="s">
        <v>16</v>
      </c>
      <c r="D23" s="423"/>
      <c r="E23" s="424" t="s">
        <v>17</v>
      </c>
      <c r="F23" s="425"/>
      <c r="G23" s="301"/>
      <c r="H23" s="302"/>
    </row>
    <row r="24" spans="2:8" ht="50.25" customHeight="1" x14ac:dyDescent="0.2">
      <c r="B24" s="300"/>
      <c r="C24" s="422" t="s">
        <v>18</v>
      </c>
      <c r="D24" s="423"/>
      <c r="E24" s="424" t="s">
        <v>19</v>
      </c>
      <c r="F24" s="425"/>
      <c r="G24" s="301"/>
      <c r="H24" s="302"/>
    </row>
    <row r="25" spans="2:8" ht="42" customHeight="1" x14ac:dyDescent="0.2">
      <c r="B25" s="300"/>
      <c r="C25" s="422" t="s">
        <v>20</v>
      </c>
      <c r="D25" s="423"/>
      <c r="E25" s="424" t="s">
        <v>21</v>
      </c>
      <c r="F25" s="425"/>
      <c r="G25" s="301"/>
      <c r="H25" s="302"/>
    </row>
    <row r="26" spans="2:8" ht="77.25" customHeight="1" x14ac:dyDescent="0.2">
      <c r="B26" s="300"/>
      <c r="C26" s="422" t="s">
        <v>22</v>
      </c>
      <c r="D26" s="423"/>
      <c r="E26" s="424" t="s">
        <v>23</v>
      </c>
      <c r="F26" s="425"/>
      <c r="G26" s="301"/>
      <c r="H26" s="302"/>
    </row>
    <row r="27" spans="2:8" ht="69.75" customHeight="1" x14ac:dyDescent="0.2">
      <c r="B27" s="300"/>
      <c r="C27" s="400" t="s">
        <v>24</v>
      </c>
      <c r="D27" s="401"/>
      <c r="E27" s="402" t="s">
        <v>25</v>
      </c>
      <c r="F27" s="403"/>
      <c r="G27" s="301"/>
      <c r="H27" s="302"/>
    </row>
    <row r="28" spans="2:8" ht="69.75" customHeight="1" x14ac:dyDescent="0.2">
      <c r="B28" s="300"/>
      <c r="C28" s="400" t="s">
        <v>26</v>
      </c>
      <c r="D28" s="401"/>
      <c r="E28" s="402" t="s">
        <v>27</v>
      </c>
      <c r="F28" s="403"/>
      <c r="G28" s="301"/>
      <c r="H28" s="302"/>
    </row>
    <row r="29" spans="2:8" ht="69.75" customHeight="1" x14ac:dyDescent="0.2">
      <c r="B29" s="300"/>
      <c r="C29" s="400" t="s">
        <v>28</v>
      </c>
      <c r="D29" s="401"/>
      <c r="E29" s="402" t="s">
        <v>29</v>
      </c>
      <c r="F29" s="403"/>
      <c r="G29" s="301"/>
      <c r="H29" s="302"/>
    </row>
    <row r="30" spans="2:8" ht="111.75" customHeight="1" x14ac:dyDescent="0.2">
      <c r="B30" s="300"/>
      <c r="C30" s="400" t="s">
        <v>30</v>
      </c>
      <c r="D30" s="401"/>
      <c r="E30" s="402" t="s">
        <v>31</v>
      </c>
      <c r="F30" s="403"/>
      <c r="G30" s="301"/>
      <c r="H30" s="302"/>
    </row>
    <row r="31" spans="2:8" ht="121.5" customHeight="1" x14ac:dyDescent="0.2">
      <c r="B31" s="300"/>
      <c r="C31" s="400" t="s">
        <v>32</v>
      </c>
      <c r="D31" s="401"/>
      <c r="E31" s="402" t="s">
        <v>33</v>
      </c>
      <c r="F31" s="403"/>
      <c r="G31" s="301"/>
      <c r="H31" s="302"/>
    </row>
    <row r="32" spans="2:8" ht="42.75" customHeight="1" x14ac:dyDescent="0.2">
      <c r="B32" s="300"/>
      <c r="C32" s="400" t="s">
        <v>34</v>
      </c>
      <c r="D32" s="401"/>
      <c r="E32" s="402" t="s">
        <v>35</v>
      </c>
      <c r="F32" s="403"/>
      <c r="G32" s="301"/>
      <c r="H32" s="302"/>
    </row>
    <row r="33" spans="2:8" ht="69.75" customHeight="1" x14ac:dyDescent="0.2">
      <c r="B33" s="300"/>
      <c r="C33" s="400" t="s">
        <v>36</v>
      </c>
      <c r="D33" s="401"/>
      <c r="E33" s="402" t="s">
        <v>37</v>
      </c>
      <c r="F33" s="403"/>
      <c r="G33" s="301"/>
      <c r="H33" s="302"/>
    </row>
    <row r="34" spans="2:8" x14ac:dyDescent="0.2">
      <c r="B34" s="300"/>
      <c r="C34" s="303"/>
      <c r="D34" s="303"/>
      <c r="E34" s="304"/>
      <c r="F34" s="304"/>
      <c r="G34" s="301"/>
      <c r="H34" s="302"/>
    </row>
    <row r="35" spans="2:8" ht="15" x14ac:dyDescent="0.2">
      <c r="B35" s="416" t="s">
        <v>38</v>
      </c>
      <c r="C35" s="417"/>
      <c r="D35" s="417"/>
      <c r="E35" s="417"/>
      <c r="F35" s="417"/>
      <c r="G35" s="417"/>
      <c r="H35" s="418"/>
    </row>
    <row r="36" spans="2:8" ht="14.45" customHeight="1" thickBot="1" x14ac:dyDescent="0.25">
      <c r="B36" s="305"/>
      <c r="C36" s="306"/>
      <c r="D36" s="306"/>
      <c r="E36" s="306"/>
      <c r="F36" s="306"/>
      <c r="G36" s="306"/>
      <c r="H36" s="307"/>
    </row>
    <row r="37" spans="2:8" ht="14.45" customHeight="1" thickTop="1" x14ac:dyDescent="0.2">
      <c r="B37" s="305"/>
      <c r="C37" s="409" t="s">
        <v>12</v>
      </c>
      <c r="D37" s="410"/>
      <c r="E37" s="411" t="s">
        <v>13</v>
      </c>
      <c r="F37" s="412"/>
      <c r="G37" s="306"/>
      <c r="H37" s="307"/>
    </row>
    <row r="38" spans="2:8" ht="126" customHeight="1" x14ac:dyDescent="0.2">
      <c r="B38" s="305"/>
      <c r="C38" s="400" t="s">
        <v>39</v>
      </c>
      <c r="D38" s="401"/>
      <c r="E38" s="402" t="s">
        <v>40</v>
      </c>
      <c r="F38" s="403"/>
      <c r="G38" s="306"/>
      <c r="H38" s="307"/>
    </row>
    <row r="39" spans="2:8" ht="53.45" customHeight="1" x14ac:dyDescent="0.2">
      <c r="B39" s="305"/>
      <c r="C39" s="400" t="s">
        <v>41</v>
      </c>
      <c r="D39" s="401"/>
      <c r="E39" s="402" t="s">
        <v>42</v>
      </c>
      <c r="F39" s="403"/>
      <c r="G39" s="306"/>
      <c r="H39" s="307"/>
    </row>
    <row r="40" spans="2:8" ht="54" customHeight="1" x14ac:dyDescent="0.2">
      <c r="B40" s="305"/>
      <c r="C40" s="400" t="s">
        <v>43</v>
      </c>
      <c r="D40" s="401"/>
      <c r="E40" s="402" t="s">
        <v>44</v>
      </c>
      <c r="F40" s="403"/>
      <c r="G40" s="306"/>
      <c r="H40" s="307"/>
    </row>
    <row r="41" spans="2:8" ht="32.450000000000003" customHeight="1" x14ac:dyDescent="0.2">
      <c r="B41" s="305"/>
      <c r="C41" s="400" t="s">
        <v>45</v>
      </c>
      <c r="D41" s="401"/>
      <c r="E41" s="402" t="s">
        <v>46</v>
      </c>
      <c r="F41" s="403"/>
      <c r="G41" s="306"/>
      <c r="H41" s="307"/>
    </row>
    <row r="42" spans="2:8" ht="15" x14ac:dyDescent="0.2">
      <c r="B42" s="305"/>
      <c r="C42" s="306"/>
      <c r="D42" s="306"/>
      <c r="E42" s="306"/>
      <c r="F42" s="306"/>
      <c r="G42" s="306"/>
      <c r="H42" s="307"/>
    </row>
    <row r="43" spans="2:8" ht="18.75" customHeight="1" x14ac:dyDescent="0.2">
      <c r="B43" s="404" t="s">
        <v>47</v>
      </c>
      <c r="C43" s="405"/>
      <c r="D43" s="405"/>
      <c r="E43" s="405"/>
      <c r="F43" s="405"/>
      <c r="G43" s="405"/>
      <c r="H43" s="406"/>
    </row>
    <row r="44" spans="2:8" ht="18.75" customHeight="1" x14ac:dyDescent="0.2">
      <c r="B44" s="308"/>
      <c r="C44" s="309"/>
      <c r="D44" s="309"/>
      <c r="E44" s="309"/>
      <c r="F44" s="309"/>
      <c r="G44" s="309"/>
      <c r="H44" s="310"/>
    </row>
    <row r="45" spans="2:8" ht="65.25" customHeight="1" x14ac:dyDescent="0.2">
      <c r="B45" s="419" t="s">
        <v>48</v>
      </c>
      <c r="C45" s="420"/>
      <c r="D45" s="420"/>
      <c r="E45" s="420"/>
      <c r="F45" s="420"/>
      <c r="G45" s="420"/>
      <c r="H45" s="421"/>
    </row>
    <row r="46" spans="2:8" ht="18.75" customHeight="1" thickBot="1" x14ac:dyDescent="0.25">
      <c r="B46" s="297"/>
      <c r="C46" s="298"/>
      <c r="D46" s="298"/>
      <c r="E46" s="298"/>
      <c r="F46" s="298"/>
      <c r="G46" s="298"/>
      <c r="H46" s="299"/>
    </row>
    <row r="47" spans="2:8" ht="18.75" customHeight="1" thickTop="1" x14ac:dyDescent="0.2">
      <c r="B47" s="297"/>
      <c r="C47" s="409" t="s">
        <v>12</v>
      </c>
      <c r="D47" s="410"/>
      <c r="E47" s="411" t="s">
        <v>13</v>
      </c>
      <c r="F47" s="412"/>
      <c r="G47" s="298"/>
      <c r="H47" s="299"/>
    </row>
    <row r="48" spans="2:8" ht="62.25" customHeight="1" x14ac:dyDescent="0.2">
      <c r="B48" s="297"/>
      <c r="C48" s="407" t="s">
        <v>49</v>
      </c>
      <c r="D48" s="408"/>
      <c r="E48" s="402" t="s">
        <v>50</v>
      </c>
      <c r="F48" s="403"/>
      <c r="G48" s="298"/>
      <c r="H48" s="299"/>
    </row>
    <row r="49" spans="2:8" ht="54" customHeight="1" x14ac:dyDescent="0.2">
      <c r="B49" s="297"/>
      <c r="C49" s="407" t="s">
        <v>51</v>
      </c>
      <c r="D49" s="408"/>
      <c r="E49" s="402" t="s">
        <v>52</v>
      </c>
      <c r="F49" s="403"/>
      <c r="G49" s="298"/>
      <c r="H49" s="299"/>
    </row>
    <row r="50" spans="2:8" ht="64.5" customHeight="1" x14ac:dyDescent="0.2">
      <c r="B50" s="297"/>
      <c r="C50" s="407" t="s">
        <v>53</v>
      </c>
      <c r="D50" s="408"/>
      <c r="E50" s="402" t="s">
        <v>54</v>
      </c>
      <c r="F50" s="403"/>
      <c r="G50" s="298"/>
      <c r="H50" s="299"/>
    </row>
    <row r="51" spans="2:8" ht="66" customHeight="1" x14ac:dyDescent="0.2">
      <c r="B51" s="297"/>
      <c r="C51" s="407" t="s">
        <v>55</v>
      </c>
      <c r="D51" s="408"/>
      <c r="E51" s="402" t="s">
        <v>54</v>
      </c>
      <c r="F51" s="403"/>
      <c r="G51" s="298"/>
      <c r="H51" s="299"/>
    </row>
    <row r="52" spans="2:8" ht="48.75" customHeight="1" x14ac:dyDescent="0.2">
      <c r="B52" s="297"/>
      <c r="C52" s="407" t="s">
        <v>56</v>
      </c>
      <c r="D52" s="408"/>
      <c r="E52" s="402" t="s">
        <v>57</v>
      </c>
      <c r="F52" s="403"/>
      <c r="G52" s="298"/>
      <c r="H52" s="299"/>
    </row>
    <row r="53" spans="2:8" ht="49.5" customHeight="1" x14ac:dyDescent="0.2">
      <c r="B53" s="297"/>
      <c r="C53" s="407" t="s">
        <v>58</v>
      </c>
      <c r="D53" s="408"/>
      <c r="E53" s="402" t="s">
        <v>59</v>
      </c>
      <c r="F53" s="403"/>
      <c r="G53" s="298"/>
      <c r="H53" s="299"/>
    </row>
    <row r="54" spans="2:8" ht="116.25" customHeight="1" x14ac:dyDescent="0.2">
      <c r="B54" s="297"/>
      <c r="C54" s="407" t="s">
        <v>60</v>
      </c>
      <c r="D54" s="408"/>
      <c r="E54" s="402" t="s">
        <v>61</v>
      </c>
      <c r="F54" s="403"/>
      <c r="G54" s="298"/>
      <c r="H54" s="299"/>
    </row>
    <row r="55" spans="2:8" ht="29.45" customHeight="1" x14ac:dyDescent="0.2">
      <c r="B55" s="297"/>
      <c r="C55" s="407" t="s">
        <v>62</v>
      </c>
      <c r="D55" s="408"/>
      <c r="E55" s="402" t="s">
        <v>63</v>
      </c>
      <c r="F55" s="403"/>
      <c r="G55" s="298"/>
      <c r="H55" s="299"/>
    </row>
    <row r="56" spans="2:8" ht="58.5" customHeight="1" x14ac:dyDescent="0.2">
      <c r="B56" s="297"/>
      <c r="C56" s="407" t="s">
        <v>64</v>
      </c>
      <c r="D56" s="408"/>
      <c r="E56" s="402" t="s">
        <v>65</v>
      </c>
      <c r="F56" s="403"/>
      <c r="G56" s="298"/>
      <c r="H56" s="299"/>
    </row>
    <row r="57" spans="2:8" ht="54.75" customHeight="1" x14ac:dyDescent="0.2">
      <c r="B57" s="297"/>
      <c r="C57" s="407" t="s">
        <v>66</v>
      </c>
      <c r="D57" s="408"/>
      <c r="E57" s="402" t="s">
        <v>67</v>
      </c>
      <c r="F57" s="403"/>
      <c r="G57" s="298"/>
      <c r="H57" s="299"/>
    </row>
    <row r="58" spans="2:8" ht="18.75" customHeight="1" x14ac:dyDescent="0.2">
      <c r="B58" s="297"/>
      <c r="C58" s="298"/>
      <c r="D58" s="298"/>
      <c r="E58" s="298"/>
      <c r="F58" s="298"/>
      <c r="G58" s="298"/>
      <c r="H58" s="299"/>
    </row>
    <row r="59" spans="2:8" ht="18.75" customHeight="1" x14ac:dyDescent="0.2">
      <c r="B59" s="413" t="s">
        <v>68</v>
      </c>
      <c r="C59" s="414"/>
      <c r="D59" s="414"/>
      <c r="E59" s="414"/>
      <c r="F59" s="414"/>
      <c r="G59" s="414"/>
      <c r="H59" s="415"/>
    </row>
    <row r="60" spans="2:8" ht="18.75" customHeight="1" x14ac:dyDescent="0.2">
      <c r="B60" s="297"/>
      <c r="C60" s="298"/>
      <c r="D60" s="298"/>
      <c r="E60" s="298"/>
      <c r="F60" s="298"/>
      <c r="G60" s="298"/>
      <c r="H60" s="299"/>
    </row>
    <row r="61" spans="2:8" ht="18.75" customHeight="1" x14ac:dyDescent="0.2">
      <c r="B61" s="397" t="s">
        <v>69</v>
      </c>
      <c r="C61" s="398"/>
      <c r="D61" s="398"/>
      <c r="E61" s="398"/>
      <c r="F61" s="398"/>
      <c r="G61" s="398"/>
      <c r="H61" s="399"/>
    </row>
    <row r="62" spans="2:8" ht="18.75" customHeight="1" x14ac:dyDescent="0.2">
      <c r="B62" s="294"/>
      <c r="C62" s="295"/>
      <c r="D62" s="295"/>
      <c r="E62" s="295"/>
      <c r="F62" s="295"/>
      <c r="G62" s="295"/>
      <c r="H62" s="296"/>
    </row>
    <row r="63" spans="2:8" ht="30" customHeight="1" x14ac:dyDescent="0.2">
      <c r="B63" s="416" t="s">
        <v>70</v>
      </c>
      <c r="C63" s="417"/>
      <c r="D63" s="417"/>
      <c r="E63" s="417"/>
      <c r="F63" s="417"/>
      <c r="G63" s="417"/>
      <c r="H63" s="418"/>
    </row>
    <row r="64" spans="2:8" ht="18.75" customHeight="1" x14ac:dyDescent="0.2">
      <c r="B64" s="397" t="s">
        <v>71</v>
      </c>
      <c r="C64" s="398"/>
      <c r="D64" s="398"/>
      <c r="E64" s="398"/>
      <c r="F64" s="398"/>
      <c r="G64" s="398"/>
      <c r="H64" s="399"/>
    </row>
    <row r="65" spans="2:8" ht="18.75" customHeight="1" x14ac:dyDescent="0.2">
      <c r="B65" s="311"/>
      <c r="C65" s="312"/>
      <c r="D65" s="312"/>
      <c r="E65" s="312"/>
      <c r="F65" s="312"/>
      <c r="G65" s="312"/>
      <c r="H65" s="313"/>
    </row>
    <row r="66" spans="2:8" ht="54.75" customHeight="1" x14ac:dyDescent="0.2">
      <c r="B66" s="397" t="s">
        <v>72</v>
      </c>
      <c r="C66" s="398"/>
      <c r="D66" s="398"/>
      <c r="E66" s="398"/>
      <c r="F66" s="398"/>
      <c r="G66" s="398"/>
      <c r="H66" s="399"/>
    </row>
    <row r="67" spans="2:8" ht="15" thickBot="1" x14ac:dyDescent="0.25">
      <c r="B67" s="314"/>
      <c r="C67" s="315"/>
      <c r="D67" s="315"/>
      <c r="E67" s="315"/>
      <c r="F67" s="315"/>
      <c r="G67" s="315"/>
      <c r="H67" s="316"/>
    </row>
    <row r="68" spans="2:8" x14ac:dyDescent="0.2"/>
    <row r="69" spans="2:8" x14ac:dyDescent="0.2"/>
    <row r="70" spans="2:8" x14ac:dyDescent="0.2"/>
    <row r="71" spans="2:8" x14ac:dyDescent="0.2"/>
    <row r="72" spans="2:8" x14ac:dyDescent="0.2"/>
    <row r="73" spans="2:8" x14ac:dyDescent="0.2"/>
    <row r="74" spans="2:8" x14ac:dyDescent="0.2"/>
    <row r="75" spans="2:8" x14ac:dyDescent="0.2"/>
    <row r="76" spans="2:8" x14ac:dyDescent="0.2"/>
    <row r="77" spans="2:8" x14ac:dyDescent="0.2"/>
    <row r="78" spans="2:8" x14ac:dyDescent="0.2"/>
    <row r="79" spans="2:8" x14ac:dyDescent="0.2"/>
    <row r="80" spans="2:8"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sheetData>
  <sheetProtection formatCells="0" formatColumns="0" formatRows="0"/>
  <mergeCells count="81">
    <mergeCell ref="B1:B3"/>
    <mergeCell ref="C2:G2"/>
    <mergeCell ref="C1:H1"/>
    <mergeCell ref="C3:H3"/>
    <mergeCell ref="B4:H4"/>
    <mergeCell ref="B6:H7"/>
    <mergeCell ref="B8:H8"/>
    <mergeCell ref="B9:H9"/>
    <mergeCell ref="B11:H11"/>
    <mergeCell ref="B15:H15"/>
    <mergeCell ref="B12:H12"/>
    <mergeCell ref="B17:H17"/>
    <mergeCell ref="B13:H13"/>
    <mergeCell ref="B19:H19"/>
    <mergeCell ref="B14:H14"/>
    <mergeCell ref="C24:D24"/>
    <mergeCell ref="E24:F24"/>
    <mergeCell ref="C21:D21"/>
    <mergeCell ref="E21:F21"/>
    <mergeCell ref="C22:D22"/>
    <mergeCell ref="E22:F22"/>
    <mergeCell ref="C23:D23"/>
    <mergeCell ref="E23:F23"/>
    <mergeCell ref="C27:D27"/>
    <mergeCell ref="C25:D25"/>
    <mergeCell ref="E25:F25"/>
    <mergeCell ref="C30:D30"/>
    <mergeCell ref="E27:F27"/>
    <mergeCell ref="C26:D26"/>
    <mergeCell ref="E26:F26"/>
    <mergeCell ref="E30:F30"/>
    <mergeCell ref="C29:D29"/>
    <mergeCell ref="E29:F29"/>
    <mergeCell ref="C28:D28"/>
    <mergeCell ref="E28:F28"/>
    <mergeCell ref="C38:D38"/>
    <mergeCell ref="E38:F38"/>
    <mergeCell ref="C37:D37"/>
    <mergeCell ref="E37:F37"/>
    <mergeCell ref="B35:H35"/>
    <mergeCell ref="C31:D31"/>
    <mergeCell ref="E31:F31"/>
    <mergeCell ref="C32:D32"/>
    <mergeCell ref="E32:F32"/>
    <mergeCell ref="C33:D33"/>
    <mergeCell ref="E33:F33"/>
    <mergeCell ref="C40:D40"/>
    <mergeCell ref="E40:F40"/>
    <mergeCell ref="C41:D41"/>
    <mergeCell ref="E41:F41"/>
    <mergeCell ref="E53:F53"/>
    <mergeCell ref="B45:H45"/>
    <mergeCell ref="E55:F55"/>
    <mergeCell ref="B64:H64"/>
    <mergeCell ref="C47:D47"/>
    <mergeCell ref="E47:F47"/>
    <mergeCell ref="C48:D48"/>
    <mergeCell ref="E48:F48"/>
    <mergeCell ref="C54:D54"/>
    <mergeCell ref="E54:F54"/>
    <mergeCell ref="C49:D49"/>
    <mergeCell ref="E49:F49"/>
    <mergeCell ref="B59:H59"/>
    <mergeCell ref="B61:H61"/>
    <mergeCell ref="B63:H63"/>
    <mergeCell ref="B66:H66"/>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C55:D5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showGridLines="0" topLeftCell="A6" zoomScale="85" zoomScaleNormal="85" workbookViewId="0">
      <selection activeCell="B20" sqref="B20"/>
    </sheetView>
  </sheetViews>
  <sheetFormatPr baseColWidth="10" defaultColWidth="0" defaultRowHeight="15" zeroHeight="1" x14ac:dyDescent="0.25"/>
  <cols>
    <col min="1" max="1" width="30.5703125" customWidth="1"/>
    <col min="2" max="2" width="29.42578125" customWidth="1"/>
    <col min="3" max="3" width="10.85546875" customWidth="1"/>
    <col min="4" max="4" width="27.42578125" customWidth="1"/>
    <col min="5" max="5" width="10.85546875" customWidth="1"/>
    <col min="6" max="6" width="14.42578125" customWidth="1"/>
    <col min="7" max="12" width="10.85546875" customWidth="1"/>
    <col min="13" max="16384" width="10.85546875" hidden="1"/>
  </cols>
  <sheetData>
    <row r="1" spans="1:11" s="3" customFormat="1" ht="37.5" customHeight="1" x14ac:dyDescent="0.2">
      <c r="A1" s="498"/>
      <c r="B1" s="524" t="str">
        <f>+'2 CONTEXTO E IDENTIFICACIÓN'!A1</f>
        <v>MAPA DE RIESGOS INTEGRAL</v>
      </c>
      <c r="C1" s="507"/>
      <c r="D1" s="508"/>
      <c r="F1" s="201" t="str">
        <f>+'2 CONTEXTO E IDENTIFICACIÓN'!$I$4</f>
        <v>Elaboración o Actualización:</v>
      </c>
      <c r="G1" s="215">
        <f>'2 CONTEXTO E IDENTIFICACIÓN'!J4</f>
        <v>46048</v>
      </c>
      <c r="H1" s="13"/>
      <c r="I1" s="13"/>
    </row>
    <row r="2" spans="1:11" s="3" customFormat="1" ht="37.5" customHeight="1" x14ac:dyDescent="0.2">
      <c r="A2" s="498"/>
      <c r="B2" s="525"/>
      <c r="C2" s="39" t="str">
        <f>+'2 CONTEXTO E IDENTIFICACIÓN'!A2</f>
        <v>VERSIÓN DEL MAPA DE RIESGOS:</v>
      </c>
      <c r="D2" s="39">
        <f>'2 CONTEXTO E IDENTIFICACIÓN'!B2</f>
        <v>1</v>
      </c>
      <c r="F2" s="204" t="str">
        <f>+'2 CONTEXTO E IDENTIFICACIÓN'!$E$5</f>
        <v>Vigencia: 2026</v>
      </c>
      <c r="G2" s="202">
        <f>'2 CONTEXTO E IDENTIFICACIÓN'!G5</f>
        <v>46023</v>
      </c>
      <c r="H2" s="203" t="s">
        <v>83</v>
      </c>
      <c r="I2" s="200">
        <f>'2 CONTEXTO E IDENTIFICACIÓN'!J5</f>
        <v>46386</v>
      </c>
    </row>
    <row r="3" spans="1:11" s="3" customFormat="1" ht="8.25" customHeight="1" x14ac:dyDescent="0.2">
      <c r="A3" s="15"/>
      <c r="B3" s="15"/>
      <c r="C3" s="15"/>
      <c r="D3" s="41"/>
      <c r="F3" s="45"/>
    </row>
    <row r="4" spans="1:11" s="4" customFormat="1" ht="14.45" customHeight="1" x14ac:dyDescent="0.25">
      <c r="A4" s="20" t="s">
        <v>75</v>
      </c>
      <c r="B4" s="499" t="str">
        <f>'2 CONTEXTO E IDENTIFICACIÓN'!B4</f>
        <v>UAERMV</v>
      </c>
      <c r="C4" s="499"/>
      <c r="D4" s="499"/>
      <c r="E4" s="117"/>
      <c r="F4" s="118"/>
    </row>
    <row r="5" spans="1:11" ht="15.75" thickBot="1" x14ac:dyDescent="0.3">
      <c r="A5" s="20" t="s">
        <v>77</v>
      </c>
      <c r="B5" s="499" t="str">
        <f>'2 CONTEXTO E IDENTIFICACIÓN'!F4</f>
        <v>4. Estrategia Y Gobierno De TI</v>
      </c>
      <c r="C5" s="500"/>
      <c r="D5" s="500"/>
    </row>
    <row r="6" spans="1:11" ht="15.75" thickBot="1" x14ac:dyDescent="0.3">
      <c r="A6" s="603" t="s">
        <v>406</v>
      </c>
      <c r="B6" s="604"/>
      <c r="C6" s="604"/>
      <c r="D6" s="604"/>
      <c r="E6" s="604"/>
      <c r="F6" s="604"/>
      <c r="G6" s="604"/>
      <c r="H6" s="604"/>
      <c r="I6" s="604"/>
      <c r="J6" s="604"/>
      <c r="K6" s="605"/>
    </row>
    <row r="7" spans="1:11" ht="6" customHeight="1" thickBot="1" x14ac:dyDescent="0.3">
      <c r="A7" s="603"/>
      <c r="B7" s="604"/>
      <c r="C7" s="604"/>
      <c r="D7" s="604"/>
      <c r="E7" s="604"/>
      <c r="F7" s="604"/>
      <c r="G7" s="604"/>
      <c r="H7" s="604"/>
      <c r="I7" s="604"/>
      <c r="J7" s="604"/>
      <c r="K7" s="605"/>
    </row>
    <row r="8" spans="1:11" ht="34.5" customHeight="1" x14ac:dyDescent="0.25">
      <c r="A8" s="606" t="s">
        <v>407</v>
      </c>
      <c r="B8" s="607"/>
      <c r="C8" s="607"/>
      <c r="D8" s="607"/>
      <c r="E8" s="607"/>
      <c r="F8" s="607"/>
      <c r="G8" s="607"/>
      <c r="H8" s="607"/>
      <c r="I8" s="607"/>
      <c r="J8" s="607"/>
      <c r="K8" s="608"/>
    </row>
    <row r="9" spans="1:11" ht="18.75" customHeight="1" x14ac:dyDescent="0.25">
      <c r="A9" s="612" t="s">
        <v>408</v>
      </c>
      <c r="B9" s="613"/>
      <c r="C9" s="613"/>
      <c r="D9" s="613"/>
      <c r="E9" s="613"/>
      <c r="F9" s="613"/>
      <c r="G9" s="613"/>
      <c r="H9" s="613"/>
      <c r="I9" s="613"/>
      <c r="J9" s="613"/>
      <c r="K9" s="614"/>
    </row>
    <row r="10" spans="1:11" ht="34.5" customHeight="1" x14ac:dyDescent="0.25">
      <c r="A10" s="609" t="s">
        <v>409</v>
      </c>
      <c r="B10" s="610"/>
      <c r="C10" s="610"/>
      <c r="D10" s="610"/>
      <c r="E10" s="610"/>
      <c r="F10" s="610"/>
      <c r="G10" s="610"/>
      <c r="H10" s="610"/>
      <c r="I10" s="610"/>
      <c r="J10" s="610"/>
      <c r="K10" s="611"/>
    </row>
    <row r="11" spans="1:11" ht="50.25" customHeight="1" thickBot="1" x14ac:dyDescent="0.3">
      <c r="A11" s="618" t="s">
        <v>410</v>
      </c>
      <c r="B11" s="619"/>
      <c r="C11" s="619"/>
      <c r="D11" s="619"/>
      <c r="E11" s="619"/>
      <c r="F11" s="619"/>
      <c r="G11" s="619"/>
      <c r="H11" s="619"/>
      <c r="I11" s="619"/>
      <c r="J11" s="619"/>
      <c r="K11" s="620"/>
    </row>
    <row r="12" spans="1:11" x14ac:dyDescent="0.25">
      <c r="A12" s="119"/>
      <c r="B12" s="119"/>
      <c r="C12" s="119"/>
      <c r="D12" s="119"/>
      <c r="E12" s="119"/>
      <c r="F12" s="119"/>
      <c r="G12" s="119"/>
      <c r="H12" s="119"/>
      <c r="I12" s="119"/>
      <c r="J12" s="119"/>
      <c r="K12" s="119"/>
    </row>
    <row r="13" spans="1:11" s="121" customFormat="1" ht="38.25" x14ac:dyDescent="0.25">
      <c r="A13" s="120"/>
      <c r="B13" s="615" t="s">
        <v>411</v>
      </c>
      <c r="C13" s="616"/>
      <c r="D13" s="617" t="s">
        <v>412</v>
      </c>
      <c r="E13" s="617"/>
      <c r="G13" s="76" t="s">
        <v>338</v>
      </c>
    </row>
    <row r="14" spans="1:11" x14ac:dyDescent="0.25">
      <c r="A14" s="122" t="s">
        <v>413</v>
      </c>
      <c r="B14" s="123">
        <f>+COUNTIF('4 MAPA CALOR INHERENTE'!$E$10:$E$29,'8 PEFIL RIESGO DEL PROCESO'!G14)</f>
        <v>0</v>
      </c>
      <c r="C14" s="124">
        <f>+B14/$B$18</f>
        <v>0</v>
      </c>
      <c r="D14" s="123">
        <f>+COUNTIF('6 MAPA CALOR RESIDUAL-TRATAMIEN'!$G$9:$G$28,'8 PEFIL RIESGO DEL PROCESO'!G14)</f>
        <v>0</v>
      </c>
      <c r="E14" s="124">
        <f>+D14/$D$18</f>
        <v>0</v>
      </c>
      <c r="G14" s="106" t="s">
        <v>336</v>
      </c>
    </row>
    <row r="15" spans="1:11" x14ac:dyDescent="0.25">
      <c r="A15" s="122" t="s">
        <v>414</v>
      </c>
      <c r="B15" s="123">
        <f>+COUNTIF('4 MAPA CALOR INHERENTE'!$E$10:$E$29,'8 PEFIL RIESGO DEL PROCESO'!G15)</f>
        <v>1</v>
      </c>
      <c r="C15" s="124">
        <f t="shared" ref="C15:C18" si="0">+B15/$B$18</f>
        <v>0.5</v>
      </c>
      <c r="D15" s="123">
        <f>+COUNTIF('6 MAPA CALOR RESIDUAL-TRATAMIEN'!$G$9:$G$28,'8 PEFIL RIESGO DEL PROCESO'!G15)</f>
        <v>0</v>
      </c>
      <c r="E15" s="124">
        <f t="shared" ref="E15:E18" si="1">+D15/$D$18</f>
        <v>0</v>
      </c>
      <c r="G15" s="89" t="s">
        <v>335</v>
      </c>
    </row>
    <row r="16" spans="1:11" x14ac:dyDescent="0.25">
      <c r="A16" s="122" t="s">
        <v>415</v>
      </c>
      <c r="B16" s="123">
        <f>+COUNTIF('4 MAPA CALOR INHERENTE'!$E$10:$E$29,'8 PEFIL RIESGO DEL PROCESO'!G16)</f>
        <v>1</v>
      </c>
      <c r="C16" s="124">
        <f t="shared" si="0"/>
        <v>0.5</v>
      </c>
      <c r="D16" s="123">
        <f>+COUNTIF('6 MAPA CALOR RESIDUAL-TRATAMIEN'!$G$9:$G$28,'8 PEFIL RIESGO DEL PROCESO'!G16)</f>
        <v>2</v>
      </c>
      <c r="E16" s="124">
        <f t="shared" si="1"/>
        <v>1</v>
      </c>
      <c r="G16" s="93" t="s">
        <v>314</v>
      </c>
    </row>
    <row r="17" spans="1:7" x14ac:dyDescent="0.25">
      <c r="A17" s="122" t="s">
        <v>416</v>
      </c>
      <c r="B17" s="123">
        <f>+COUNTIF('4 MAPA CALOR INHERENTE'!$E$10:$E$29,'8 PEFIL RIESGO DEL PROCESO'!G17)</f>
        <v>0</v>
      </c>
      <c r="C17" s="124">
        <f t="shared" si="0"/>
        <v>0</v>
      </c>
      <c r="D17" s="123">
        <f>+COUNTIF('6 MAPA CALOR RESIDUAL-TRATAMIEN'!$G$9:$G$28,'8 PEFIL RIESGO DEL PROCESO'!G17)</f>
        <v>0</v>
      </c>
      <c r="E17" s="124">
        <f t="shared" si="1"/>
        <v>0</v>
      </c>
      <c r="G17" s="97" t="s">
        <v>337</v>
      </c>
    </row>
    <row r="18" spans="1:7" x14ac:dyDescent="0.25">
      <c r="A18" s="122" t="s">
        <v>417</v>
      </c>
      <c r="B18" s="123">
        <f>+SUM(B14:B17)</f>
        <v>2</v>
      </c>
      <c r="C18" s="124">
        <f t="shared" si="0"/>
        <v>1</v>
      </c>
      <c r="D18" s="123">
        <f>+SUM(D14:D17)</f>
        <v>2</v>
      </c>
      <c r="E18" s="124">
        <f t="shared" si="1"/>
        <v>1</v>
      </c>
    </row>
    <row r="19" spans="1:7" x14ac:dyDescent="0.25"/>
    <row r="20" spans="1:7" s="125" customFormat="1" x14ac:dyDescent="0.25">
      <c r="B20" s="126" t="s">
        <v>411</v>
      </c>
      <c r="D20" s="126" t="s">
        <v>412</v>
      </c>
    </row>
    <row r="21" spans="1:7" s="125" customFormat="1" ht="41.45" customHeight="1" x14ac:dyDescent="0.25">
      <c r="B21" s="127" t="str">
        <f>+IF((B14/B18)&gt;=0.2,G14,+IF(((B14/B18)+(B15/B18))&gt;=0.3,G15,+IF(((B14/B18)+(B15/B18)+(B16/B18))&gt;=0.4,G16,+IF((B14/B18)+(B15/B18)+(B16/B18)+(B17/B18)&gt;=0.5,G17,""))))</f>
        <v>Alto</v>
      </c>
      <c r="D21" s="127" t="str">
        <f>+IF((D14/D18)&gt;=0.2,G14,+IF(((D14/D18)+(D15/D18))&gt;=0.3,G15,+IF(((D14/D18)+(D15/D18)+(D16/D18))&gt;=0.4,G16,+IF((D14/D18)+(D15/D18)+(D16/D18)+(D17/D18)&gt;=0.5,G17,""))))</f>
        <v>Moderado</v>
      </c>
    </row>
    <row r="22" spans="1:7" x14ac:dyDescent="0.25"/>
    <row r="23" spans="1:7" x14ac:dyDescent="0.25"/>
  </sheetData>
  <sheetProtection formatCells="0" formatColumns="0" formatRows="0"/>
  <mergeCells count="13">
    <mergeCell ref="B13:C13"/>
    <mergeCell ref="D13:E13"/>
    <mergeCell ref="A11:K11"/>
    <mergeCell ref="A6:K6"/>
    <mergeCell ref="B4:D4"/>
    <mergeCell ref="B5:D5"/>
    <mergeCell ref="A1:A2"/>
    <mergeCell ref="A7:K7"/>
    <mergeCell ref="A8:K8"/>
    <mergeCell ref="A10:K10"/>
    <mergeCell ref="A9:K9"/>
    <mergeCell ref="B1:B2"/>
    <mergeCell ref="C1:D1"/>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D23"/>
  <sheetViews>
    <sheetView zoomScaleNormal="100" zoomScaleSheetLayoutView="110" workbookViewId="0">
      <selection activeCell="B4" sqref="B4:D4"/>
    </sheetView>
  </sheetViews>
  <sheetFormatPr baseColWidth="10" defaultColWidth="11.42578125" defaultRowHeight="15" x14ac:dyDescent="0.25"/>
  <cols>
    <col min="1" max="1" width="17.42578125" style="223" customWidth="1"/>
    <col min="2" max="2" width="23.42578125" customWidth="1"/>
    <col min="3" max="3" width="12.42578125" customWidth="1"/>
    <col min="4" max="4" width="16.42578125" customWidth="1"/>
    <col min="257" max="257" width="17.42578125" customWidth="1"/>
    <col min="258" max="258" width="23.42578125" customWidth="1"/>
    <col min="260" max="260" width="12.42578125" customWidth="1"/>
    <col min="513" max="513" width="17.42578125" customWidth="1"/>
    <col min="514" max="514" width="23.42578125" customWidth="1"/>
    <col min="516" max="516" width="12.42578125" customWidth="1"/>
    <col min="769" max="769" width="17.42578125" customWidth="1"/>
    <col min="770" max="770" width="23.42578125" customWidth="1"/>
    <col min="772" max="772" width="12.42578125" customWidth="1"/>
    <col min="1025" max="1025" width="17.42578125" customWidth="1"/>
    <col min="1026" max="1026" width="23.42578125" customWidth="1"/>
    <col min="1028" max="1028" width="12.42578125" customWidth="1"/>
    <col min="1281" max="1281" width="17.42578125" customWidth="1"/>
    <col min="1282" max="1282" width="23.42578125" customWidth="1"/>
    <col min="1284" max="1284" width="12.42578125" customWidth="1"/>
    <col min="1537" max="1537" width="17.42578125" customWidth="1"/>
    <col min="1538" max="1538" width="23.42578125" customWidth="1"/>
    <col min="1540" max="1540" width="12.42578125" customWidth="1"/>
    <col min="1793" max="1793" width="17.42578125" customWidth="1"/>
    <col min="1794" max="1794" width="23.42578125" customWidth="1"/>
    <col min="1796" max="1796" width="12.42578125" customWidth="1"/>
    <col min="2049" max="2049" width="17.42578125" customWidth="1"/>
    <col min="2050" max="2050" width="23.42578125" customWidth="1"/>
    <col min="2052" max="2052" width="12.42578125" customWidth="1"/>
    <col min="2305" max="2305" width="17.42578125" customWidth="1"/>
    <col min="2306" max="2306" width="23.42578125" customWidth="1"/>
    <col min="2308" max="2308" width="12.42578125" customWidth="1"/>
    <col min="2561" max="2561" width="17.42578125" customWidth="1"/>
    <col min="2562" max="2562" width="23.42578125" customWidth="1"/>
    <col min="2564" max="2564" width="12.42578125" customWidth="1"/>
    <col min="2817" max="2817" width="17.42578125" customWidth="1"/>
    <col min="2818" max="2818" width="23.42578125" customWidth="1"/>
    <col min="2820" max="2820" width="12.42578125" customWidth="1"/>
    <col min="3073" max="3073" width="17.42578125" customWidth="1"/>
    <col min="3074" max="3074" width="23.42578125" customWidth="1"/>
    <col min="3076" max="3076" width="12.42578125" customWidth="1"/>
    <col min="3329" max="3329" width="17.42578125" customWidth="1"/>
    <col min="3330" max="3330" width="23.42578125" customWidth="1"/>
    <col min="3332" max="3332" width="12.42578125" customWidth="1"/>
    <col min="3585" max="3585" width="17.42578125" customWidth="1"/>
    <col min="3586" max="3586" width="23.42578125" customWidth="1"/>
    <col min="3588" max="3588" width="12.42578125" customWidth="1"/>
    <col min="3841" max="3841" width="17.42578125" customWidth="1"/>
    <col min="3842" max="3842" width="23.42578125" customWidth="1"/>
    <col min="3844" max="3844" width="12.42578125" customWidth="1"/>
    <col min="4097" max="4097" width="17.42578125" customWidth="1"/>
    <col min="4098" max="4098" width="23.42578125" customWidth="1"/>
    <col min="4100" max="4100" width="12.42578125" customWidth="1"/>
    <col min="4353" max="4353" width="17.42578125" customWidth="1"/>
    <col min="4354" max="4354" width="23.42578125" customWidth="1"/>
    <col min="4356" max="4356" width="12.42578125" customWidth="1"/>
    <col min="4609" max="4609" width="17.42578125" customWidth="1"/>
    <col min="4610" max="4610" width="23.42578125" customWidth="1"/>
    <col min="4612" max="4612" width="12.42578125" customWidth="1"/>
    <col min="4865" max="4865" width="17.42578125" customWidth="1"/>
    <col min="4866" max="4866" width="23.42578125" customWidth="1"/>
    <col min="4868" max="4868" width="12.42578125" customWidth="1"/>
    <col min="5121" max="5121" width="17.42578125" customWidth="1"/>
    <col min="5122" max="5122" width="23.42578125" customWidth="1"/>
    <col min="5124" max="5124" width="12.42578125" customWidth="1"/>
    <col min="5377" max="5377" width="17.42578125" customWidth="1"/>
    <col min="5378" max="5378" width="23.42578125" customWidth="1"/>
    <col min="5380" max="5380" width="12.42578125" customWidth="1"/>
    <col min="5633" max="5633" width="17.42578125" customWidth="1"/>
    <col min="5634" max="5634" width="23.42578125" customWidth="1"/>
    <col min="5636" max="5636" width="12.42578125" customWidth="1"/>
    <col min="5889" max="5889" width="17.42578125" customWidth="1"/>
    <col min="5890" max="5890" width="23.42578125" customWidth="1"/>
    <col min="5892" max="5892" width="12.42578125" customWidth="1"/>
    <col min="6145" max="6145" width="17.42578125" customWidth="1"/>
    <col min="6146" max="6146" width="23.42578125" customWidth="1"/>
    <col min="6148" max="6148" width="12.42578125" customWidth="1"/>
    <col min="6401" max="6401" width="17.42578125" customWidth="1"/>
    <col min="6402" max="6402" width="23.42578125" customWidth="1"/>
    <col min="6404" max="6404" width="12.42578125" customWidth="1"/>
    <col min="6657" max="6657" width="17.42578125" customWidth="1"/>
    <col min="6658" max="6658" width="23.42578125" customWidth="1"/>
    <col min="6660" max="6660" width="12.42578125" customWidth="1"/>
    <col min="6913" max="6913" width="17.42578125" customWidth="1"/>
    <col min="6914" max="6914" width="23.42578125" customWidth="1"/>
    <col min="6916" max="6916" width="12.42578125" customWidth="1"/>
    <col min="7169" max="7169" width="17.42578125" customWidth="1"/>
    <col min="7170" max="7170" width="23.42578125" customWidth="1"/>
    <col min="7172" max="7172" width="12.42578125" customWidth="1"/>
    <col min="7425" max="7425" width="17.42578125" customWidth="1"/>
    <col min="7426" max="7426" width="23.42578125" customWidth="1"/>
    <col min="7428" max="7428" width="12.42578125" customWidth="1"/>
    <col min="7681" max="7681" width="17.42578125" customWidth="1"/>
    <col min="7682" max="7682" width="23.42578125" customWidth="1"/>
    <col min="7684" max="7684" width="12.42578125" customWidth="1"/>
    <col min="7937" max="7937" width="17.42578125" customWidth="1"/>
    <col min="7938" max="7938" width="23.42578125" customWidth="1"/>
    <col min="7940" max="7940" width="12.42578125" customWidth="1"/>
    <col min="8193" max="8193" width="17.42578125" customWidth="1"/>
    <col min="8194" max="8194" width="23.42578125" customWidth="1"/>
    <col min="8196" max="8196" width="12.42578125" customWidth="1"/>
    <col min="8449" max="8449" width="17.42578125" customWidth="1"/>
    <col min="8450" max="8450" width="23.42578125" customWidth="1"/>
    <col min="8452" max="8452" width="12.42578125" customWidth="1"/>
    <col min="8705" max="8705" width="17.42578125" customWidth="1"/>
    <col min="8706" max="8706" width="23.42578125" customWidth="1"/>
    <col min="8708" max="8708" width="12.42578125" customWidth="1"/>
    <col min="8961" max="8961" width="17.42578125" customWidth="1"/>
    <col min="8962" max="8962" width="23.42578125" customWidth="1"/>
    <col min="8964" max="8964" width="12.42578125" customWidth="1"/>
    <col min="9217" max="9217" width="17.42578125" customWidth="1"/>
    <col min="9218" max="9218" width="23.42578125" customWidth="1"/>
    <col min="9220" max="9220" width="12.42578125" customWidth="1"/>
    <col min="9473" max="9473" width="17.42578125" customWidth="1"/>
    <col min="9474" max="9474" width="23.42578125" customWidth="1"/>
    <col min="9476" max="9476" width="12.42578125" customWidth="1"/>
    <col min="9729" max="9729" width="17.42578125" customWidth="1"/>
    <col min="9730" max="9730" width="23.42578125" customWidth="1"/>
    <col min="9732" max="9732" width="12.42578125" customWidth="1"/>
    <col min="9985" max="9985" width="17.42578125" customWidth="1"/>
    <col min="9986" max="9986" width="23.42578125" customWidth="1"/>
    <col min="9988" max="9988" width="12.42578125" customWidth="1"/>
    <col min="10241" max="10241" width="17.42578125" customWidth="1"/>
    <col min="10242" max="10242" width="23.42578125" customWidth="1"/>
    <col min="10244" max="10244" width="12.42578125" customWidth="1"/>
    <col min="10497" max="10497" width="17.42578125" customWidth="1"/>
    <col min="10498" max="10498" width="23.42578125" customWidth="1"/>
    <col min="10500" max="10500" width="12.42578125" customWidth="1"/>
    <col min="10753" max="10753" width="17.42578125" customWidth="1"/>
    <col min="10754" max="10754" width="23.42578125" customWidth="1"/>
    <col min="10756" max="10756" width="12.42578125" customWidth="1"/>
    <col min="11009" max="11009" width="17.42578125" customWidth="1"/>
    <col min="11010" max="11010" width="23.42578125" customWidth="1"/>
    <col min="11012" max="11012" width="12.42578125" customWidth="1"/>
    <col min="11265" max="11265" width="17.42578125" customWidth="1"/>
    <col min="11266" max="11266" width="23.42578125" customWidth="1"/>
    <col min="11268" max="11268" width="12.42578125" customWidth="1"/>
    <col min="11521" max="11521" width="17.42578125" customWidth="1"/>
    <col min="11522" max="11522" width="23.42578125" customWidth="1"/>
    <col min="11524" max="11524" width="12.42578125" customWidth="1"/>
    <col min="11777" max="11777" width="17.42578125" customWidth="1"/>
    <col min="11778" max="11778" width="23.42578125" customWidth="1"/>
    <col min="11780" max="11780" width="12.42578125" customWidth="1"/>
    <col min="12033" max="12033" width="17.42578125" customWidth="1"/>
    <col min="12034" max="12034" width="23.42578125" customWidth="1"/>
    <col min="12036" max="12036" width="12.42578125" customWidth="1"/>
    <col min="12289" max="12289" width="17.42578125" customWidth="1"/>
    <col min="12290" max="12290" width="23.42578125" customWidth="1"/>
    <col min="12292" max="12292" width="12.42578125" customWidth="1"/>
    <col min="12545" max="12545" width="17.42578125" customWidth="1"/>
    <col min="12546" max="12546" width="23.42578125" customWidth="1"/>
    <col min="12548" max="12548" width="12.42578125" customWidth="1"/>
    <col min="12801" max="12801" width="17.42578125" customWidth="1"/>
    <col min="12802" max="12802" width="23.42578125" customWidth="1"/>
    <col min="12804" max="12804" width="12.42578125" customWidth="1"/>
    <col min="13057" max="13057" width="17.42578125" customWidth="1"/>
    <col min="13058" max="13058" width="23.42578125" customWidth="1"/>
    <col min="13060" max="13060" width="12.42578125" customWidth="1"/>
    <col min="13313" max="13313" width="17.42578125" customWidth="1"/>
    <col min="13314" max="13314" width="23.42578125" customWidth="1"/>
    <col min="13316" max="13316" width="12.42578125" customWidth="1"/>
    <col min="13569" max="13569" width="17.42578125" customWidth="1"/>
    <col min="13570" max="13570" width="23.42578125" customWidth="1"/>
    <col min="13572" max="13572" width="12.42578125" customWidth="1"/>
    <col min="13825" max="13825" width="17.42578125" customWidth="1"/>
    <col min="13826" max="13826" width="23.42578125" customWidth="1"/>
    <col min="13828" max="13828" width="12.42578125" customWidth="1"/>
    <col min="14081" max="14081" width="17.42578125" customWidth="1"/>
    <col min="14082" max="14082" width="23.42578125" customWidth="1"/>
    <col min="14084" max="14084" width="12.42578125" customWidth="1"/>
    <col min="14337" max="14337" width="17.42578125" customWidth="1"/>
    <col min="14338" max="14338" width="23.42578125" customWidth="1"/>
    <col min="14340" max="14340" width="12.42578125" customWidth="1"/>
    <col min="14593" max="14593" width="17.42578125" customWidth="1"/>
    <col min="14594" max="14594" width="23.42578125" customWidth="1"/>
    <col min="14596" max="14596" width="12.42578125" customWidth="1"/>
    <col min="14849" max="14849" width="17.42578125" customWidth="1"/>
    <col min="14850" max="14850" width="23.42578125" customWidth="1"/>
    <col min="14852" max="14852" width="12.42578125" customWidth="1"/>
    <col min="15105" max="15105" width="17.42578125" customWidth="1"/>
    <col min="15106" max="15106" width="23.42578125" customWidth="1"/>
    <col min="15108" max="15108" width="12.42578125" customWidth="1"/>
    <col min="15361" max="15361" width="17.42578125" customWidth="1"/>
    <col min="15362" max="15362" width="23.42578125" customWidth="1"/>
    <col min="15364" max="15364" width="12.42578125" customWidth="1"/>
    <col min="15617" max="15617" width="17.42578125" customWidth="1"/>
    <col min="15618" max="15618" width="23.42578125" customWidth="1"/>
    <col min="15620" max="15620" width="12.42578125" customWidth="1"/>
    <col min="15873" max="15873" width="17.42578125" customWidth="1"/>
    <col min="15874" max="15874" width="23.42578125" customWidth="1"/>
    <col min="15876" max="15876" width="12.42578125" customWidth="1"/>
    <col min="16129" max="16129" width="17.42578125" customWidth="1"/>
    <col min="16130" max="16130" width="23.42578125" customWidth="1"/>
    <col min="16132" max="16132" width="12.42578125" customWidth="1"/>
  </cols>
  <sheetData>
    <row r="1" spans="1:4" ht="36.75" customHeight="1" x14ac:dyDescent="0.25">
      <c r="A1" s="621"/>
      <c r="B1" s="498" t="str">
        <f>+'2 CONTEXTO E IDENTIFICACIÓN'!A1</f>
        <v>MAPA DE RIESGOS INTEGRAL</v>
      </c>
      <c r="C1" s="507"/>
      <c r="D1" s="508"/>
    </row>
    <row r="2" spans="1:4" ht="36.75" customHeight="1" x14ac:dyDescent="0.25">
      <c r="A2" s="621"/>
      <c r="B2" s="498"/>
      <c r="C2" s="39" t="str">
        <f>+'2 CONTEXTO E IDENTIFICACIÓN'!A2</f>
        <v>VERSIÓN DEL MAPA DE RIESGOS:</v>
      </c>
      <c r="D2" s="138">
        <f>'2 CONTEXTO E IDENTIFICACIÓN'!B2</f>
        <v>1</v>
      </c>
    </row>
    <row r="3" spans="1:4" s="195" customFormat="1" x14ac:dyDescent="0.25">
      <c r="A3" s="380" t="s">
        <v>418</v>
      </c>
      <c r="B3" s="623" t="s">
        <v>419</v>
      </c>
      <c r="C3" s="623"/>
      <c r="D3" s="623"/>
    </row>
    <row r="4" spans="1:4" ht="81.599999999999994" customHeight="1" x14ac:dyDescent="0.25">
      <c r="A4" s="395">
        <v>45683</v>
      </c>
      <c r="B4" s="624" t="s">
        <v>421</v>
      </c>
      <c r="C4" s="624"/>
      <c r="D4" s="624"/>
    </row>
    <row r="5" spans="1:4" s="196" customFormat="1" x14ac:dyDescent="0.25">
      <c r="A5" s="396"/>
      <c r="B5" s="624"/>
      <c r="C5" s="624"/>
      <c r="D5" s="624"/>
    </row>
    <row r="6" spans="1:4" x14ac:dyDescent="0.25">
      <c r="A6" s="221"/>
      <c r="B6" s="622"/>
      <c r="C6" s="622"/>
      <c r="D6" s="622"/>
    </row>
    <row r="7" spans="1:4" x14ac:dyDescent="0.25">
      <c r="A7" s="221"/>
      <c r="B7" s="622"/>
      <c r="C7" s="622"/>
      <c r="D7" s="622"/>
    </row>
    <row r="8" spans="1:4" x14ac:dyDescent="0.25">
      <c r="A8" s="221"/>
      <c r="B8" s="625"/>
      <c r="C8" s="625"/>
      <c r="D8" s="625"/>
    </row>
    <row r="9" spans="1:4" x14ac:dyDescent="0.25">
      <c r="A9" s="221"/>
      <c r="B9" s="622"/>
      <c r="C9" s="622"/>
      <c r="D9" s="622"/>
    </row>
    <row r="10" spans="1:4" x14ac:dyDescent="0.25">
      <c r="A10" s="222"/>
      <c r="B10" s="197"/>
      <c r="C10" s="197"/>
      <c r="D10" s="197"/>
    </row>
    <row r="11" spans="1:4" x14ac:dyDescent="0.25">
      <c r="A11" s="222"/>
      <c r="B11" s="197"/>
      <c r="C11" s="197"/>
      <c r="D11" s="197"/>
    </row>
    <row r="12" spans="1:4" x14ac:dyDescent="0.25">
      <c r="A12" s="222"/>
      <c r="B12" s="197"/>
      <c r="C12" s="197"/>
      <c r="D12" s="197"/>
    </row>
    <row r="13" spans="1:4" x14ac:dyDescent="0.25">
      <c r="A13" s="222"/>
      <c r="B13" s="197"/>
      <c r="C13" s="197"/>
      <c r="D13" s="197"/>
    </row>
    <row r="14" spans="1:4" x14ac:dyDescent="0.25">
      <c r="A14" s="222"/>
      <c r="B14" s="197"/>
      <c r="C14" s="197"/>
      <c r="D14" s="197"/>
    </row>
    <row r="15" spans="1:4" x14ac:dyDescent="0.25">
      <c r="A15" s="222"/>
      <c r="B15" s="197"/>
      <c r="C15" s="197"/>
      <c r="D15" s="197"/>
    </row>
    <row r="16" spans="1:4" x14ac:dyDescent="0.25">
      <c r="A16" s="222"/>
      <c r="B16" s="197"/>
      <c r="C16" s="197"/>
      <c r="D16" s="197"/>
    </row>
    <row r="17" spans="1:4" x14ac:dyDescent="0.25">
      <c r="A17" s="222"/>
      <c r="B17" s="197"/>
      <c r="C17" s="197"/>
      <c r="D17" s="197"/>
    </row>
    <row r="18" spans="1:4" x14ac:dyDescent="0.25">
      <c r="A18" s="222"/>
      <c r="B18" s="197"/>
      <c r="C18" s="197"/>
      <c r="D18" s="197"/>
    </row>
    <row r="19" spans="1:4" x14ac:dyDescent="0.25">
      <c r="A19" s="222"/>
      <c r="B19" s="197"/>
      <c r="C19" s="197"/>
      <c r="D19" s="197"/>
    </row>
    <row r="20" spans="1:4" x14ac:dyDescent="0.25">
      <c r="A20" s="222"/>
      <c r="B20" s="197"/>
      <c r="C20" s="197"/>
      <c r="D20" s="197"/>
    </row>
    <row r="21" spans="1:4" x14ac:dyDescent="0.25">
      <c r="A21" s="222"/>
      <c r="B21" s="197"/>
      <c r="C21" s="197"/>
      <c r="D21" s="197"/>
    </row>
    <row r="22" spans="1:4" x14ac:dyDescent="0.25">
      <c r="A22" s="222"/>
      <c r="B22" s="197"/>
      <c r="C22" s="197"/>
      <c r="D22" s="197"/>
    </row>
    <row r="23" spans="1:4" x14ac:dyDescent="0.25">
      <c r="A23" s="222"/>
      <c r="B23" s="197"/>
      <c r="C23" s="197"/>
      <c r="D23" s="197"/>
    </row>
  </sheetData>
  <sheetProtection sheet="1" scenarios="1" formatCells="0" formatColumns="0" formatRows="0" insertRows="0"/>
  <mergeCells count="10">
    <mergeCell ref="A1:A2"/>
    <mergeCell ref="B9:D9"/>
    <mergeCell ref="B3:D3"/>
    <mergeCell ref="B5:D5"/>
    <mergeCell ref="B8:D8"/>
    <mergeCell ref="B4:D4"/>
    <mergeCell ref="B7:D7"/>
    <mergeCell ref="B6:D6"/>
    <mergeCell ref="B1:B2"/>
    <mergeCell ref="C1:D1"/>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XER52"/>
  <sheetViews>
    <sheetView showGridLines="0" tabSelected="1" topLeftCell="E1" zoomScale="70" zoomScaleNormal="70" workbookViewId="0">
      <selection activeCell="F4" sqref="F4:H4"/>
    </sheetView>
  </sheetViews>
  <sheetFormatPr baseColWidth="10" defaultColWidth="0" defaultRowHeight="14.25" x14ac:dyDescent="0.25"/>
  <cols>
    <col min="1" max="1" width="27.140625" style="4" customWidth="1"/>
    <col min="2" max="2" width="24.42578125" style="4" customWidth="1"/>
    <col min="3" max="3" width="28.85546875" style="4" customWidth="1"/>
    <col min="4" max="4" width="21.28515625" style="4" hidden="1" customWidth="1"/>
    <col min="5" max="5" width="60.7109375" style="4" customWidth="1"/>
    <col min="6" max="6" width="24.42578125" style="4" customWidth="1"/>
    <col min="7" max="7" width="34" style="4" customWidth="1"/>
    <col min="8" max="8" width="26" style="4" customWidth="1"/>
    <col min="9" max="9" width="33.5703125" style="4" customWidth="1"/>
    <col min="10" max="10" width="53.85546875" style="4" customWidth="1"/>
    <col min="11" max="11" width="25.85546875" style="4" customWidth="1"/>
    <col min="12" max="12" width="11.42578125" style="4" customWidth="1"/>
    <col min="13" max="24" width="11.42578125" style="4" hidden="1"/>
    <col min="25" max="25" width="8.140625" style="4" hidden="1"/>
    <col min="26" max="30" width="32.42578125" style="4" hidden="1"/>
    <col min="31" max="16372" width="11.42578125" style="4" hidden="1"/>
    <col min="16373" max="16384" width="25.42578125" style="4" hidden="1"/>
  </cols>
  <sheetData>
    <row r="1" spans="1:11" s="3" customFormat="1" ht="21" customHeight="1" x14ac:dyDescent="0.2">
      <c r="A1" s="464" t="s">
        <v>73</v>
      </c>
      <c r="B1" s="465"/>
      <c r="C1" s="465"/>
      <c r="D1" s="465"/>
      <c r="E1" s="465"/>
      <c r="F1" s="465"/>
      <c r="G1" s="465"/>
      <c r="H1" s="465"/>
      <c r="I1" s="465"/>
      <c r="J1" s="465"/>
      <c r="K1" s="466"/>
    </row>
    <row r="2" spans="1:11" s="3" customFormat="1" ht="35.25" customHeight="1" x14ac:dyDescent="0.2">
      <c r="A2" s="268" t="s">
        <v>74</v>
      </c>
      <c r="B2" s="375">
        <v>1</v>
      </c>
      <c r="C2" s="460"/>
      <c r="D2" s="461"/>
      <c r="E2" s="461"/>
      <c r="F2" s="461"/>
      <c r="G2" s="461"/>
      <c r="H2" s="461"/>
      <c r="I2" s="461"/>
      <c r="J2" s="461"/>
      <c r="K2" s="462"/>
    </row>
    <row r="3" spans="1:11" s="3" customFormat="1" ht="21" customHeight="1" x14ac:dyDescent="0.2">
      <c r="A3" s="467"/>
      <c r="B3" s="468"/>
      <c r="C3" s="468"/>
      <c r="D3" s="468"/>
      <c r="E3" s="468"/>
      <c r="F3" s="468"/>
      <c r="G3" s="468"/>
      <c r="H3" s="468"/>
      <c r="I3" s="468"/>
      <c r="J3" s="468"/>
      <c r="K3" s="469"/>
    </row>
    <row r="4" spans="1:11" ht="21" customHeight="1" x14ac:dyDescent="0.25">
      <c r="A4" s="12" t="s">
        <v>75</v>
      </c>
      <c r="B4" s="470" t="s">
        <v>76</v>
      </c>
      <c r="C4" s="471"/>
      <c r="D4" s="472"/>
      <c r="E4" s="12" t="s">
        <v>77</v>
      </c>
      <c r="F4" s="476" t="s">
        <v>78</v>
      </c>
      <c r="G4" s="477"/>
      <c r="H4" s="478"/>
      <c r="I4" s="239" t="s">
        <v>18</v>
      </c>
      <c r="J4" s="270">
        <v>46048</v>
      </c>
      <c r="K4" s="267"/>
    </row>
    <row r="5" spans="1:11" ht="63" customHeight="1" x14ac:dyDescent="0.25">
      <c r="A5" s="240" t="s">
        <v>79</v>
      </c>
      <c r="B5" s="473" t="s">
        <v>80</v>
      </c>
      <c r="C5" s="474"/>
      <c r="D5" s="475"/>
      <c r="E5" s="269" t="s">
        <v>81</v>
      </c>
      <c r="F5" s="269" t="s">
        <v>82</v>
      </c>
      <c r="G5" s="270">
        <v>46023</v>
      </c>
      <c r="H5" s="271"/>
      <c r="I5" s="272" t="s">
        <v>83</v>
      </c>
      <c r="J5" s="270">
        <v>46386</v>
      </c>
      <c r="K5" s="266"/>
    </row>
    <row r="6" spans="1:11" ht="21" customHeight="1" x14ac:dyDescent="0.25">
      <c r="F6" s="208"/>
      <c r="G6" s="209"/>
      <c r="H6" s="209"/>
      <c r="I6" s="210"/>
      <c r="J6" s="211"/>
    </row>
    <row r="7" spans="1:11" ht="21" customHeight="1" x14ac:dyDescent="0.25">
      <c r="A7" s="463" t="s">
        <v>84</v>
      </c>
      <c r="B7" s="463" t="s">
        <v>85</v>
      </c>
      <c r="C7" s="463"/>
      <c r="D7" s="463"/>
      <c r="E7" s="463"/>
    </row>
    <row r="8" spans="1:11" ht="52.5" customHeight="1" x14ac:dyDescent="0.25">
      <c r="A8" s="463"/>
      <c r="B8" s="134" t="s">
        <v>86</v>
      </c>
      <c r="C8" s="134" t="s">
        <v>87</v>
      </c>
      <c r="D8" s="134" t="s">
        <v>88</v>
      </c>
      <c r="E8" s="134" t="s">
        <v>89</v>
      </c>
      <c r="F8" s="260" t="s">
        <v>90</v>
      </c>
      <c r="G8" s="269" t="s">
        <v>24</v>
      </c>
      <c r="H8" s="269" t="s">
        <v>91</v>
      </c>
      <c r="I8" s="269" t="s">
        <v>92</v>
      </c>
      <c r="J8" s="269" t="s">
        <v>30</v>
      </c>
      <c r="K8" s="260" t="s">
        <v>93</v>
      </c>
    </row>
    <row r="9" spans="1:11" s="5" customFormat="1" ht="176.25" customHeight="1" x14ac:dyDescent="0.25">
      <c r="A9" s="1" t="s">
        <v>94</v>
      </c>
      <c r="B9" s="2" t="s">
        <v>95</v>
      </c>
      <c r="C9" s="2" t="s">
        <v>96</v>
      </c>
      <c r="D9" s="152" t="str">
        <f>+IF(B9='10 FORMULAS'!$B$4,'10 FORMULAS'!$C$4,IF(B9='10 FORMULAS'!$B$6,'10 FORMULAS'!$C$6,IF(B9='10 FORMULAS'!$B$8,'10 FORMULAS'!$C$8,IF(B9='10 FORMULAS'!$B$10,'10 FORMULAS'!$C$10,""))))</f>
        <v/>
      </c>
      <c r="E9" s="241" t="str">
        <f>+IFERROR(VLOOKUP(B9,Tabla3[],2,0),"")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9" s="1" t="s">
        <v>97</v>
      </c>
      <c r="G9" s="1" t="s">
        <v>98</v>
      </c>
      <c r="H9" s="385" t="s">
        <v>99</v>
      </c>
      <c r="I9" s="261" t="s">
        <v>100</v>
      </c>
      <c r="J9" s="265" t="str">
        <f>(CONCATENATE(Tabla1[[#This Row],[¿QUÉ? 
IMPACTO]]," ","por",Tabla1[[#This Row],[¿CÓMO?
CAUSA INMEDIATA 
(Iniciar con la palabra 
por)]]," ","a causa de"," ",Tabla1[[#This Row],[¿PORQUÉ?
CAUSA RAÍZ
(Iniciar con 
debido a/a causa de)]]))</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K9" s="275"/>
    </row>
    <row r="10" spans="1:11" s="5" customFormat="1" ht="159" customHeight="1" x14ac:dyDescent="0.25">
      <c r="A10" s="1" t="s">
        <v>101</v>
      </c>
      <c r="B10" s="2" t="s">
        <v>102</v>
      </c>
      <c r="C10" s="2" t="s">
        <v>103</v>
      </c>
      <c r="D10" s="152" t="str">
        <f>+IF(B10='10 FORMULAS'!$B$4,'10 FORMULAS'!$C$4,IF(B10='10 FORMULAS'!$B$6,'10 FORMULAS'!$C$6,IF(B10='10 FORMULAS'!$B$8,'10 FORMULAS'!$C$8,IF(B10='10 FORMULAS'!$B$10,'10 FORMULAS'!$C$10,""))))</f>
        <v/>
      </c>
      <c r="E10" s="241" t="str">
        <f>+IFERROR(VLOOKUP(B10,Tabla3[],2,0),"")</f>
        <v>Eventos relacionados con las conductas o comportamientos de los empleados que afectan la Integridad Pública</v>
      </c>
      <c r="F10" s="1" t="s">
        <v>104</v>
      </c>
      <c r="G10" s="1" t="s">
        <v>98</v>
      </c>
      <c r="H10" s="261" t="s">
        <v>422</v>
      </c>
      <c r="I10" s="261" t="s">
        <v>105</v>
      </c>
      <c r="J10" s="265" t="str">
        <f>(CONCATENATE(Tabla1[[#This Row],[¿QUÉ? 
IMPACTO]]," ","por",Tabla1[[#This Row],[¿CÓMO?
CAUSA INMEDIATA 
(Iniciar con la palabra 
por)]]," ","a causa de"," ",Tabla1[[#This Row],[¿PORQUÉ?
CAUSA RAÍZ
(Iniciar con 
debido a/a causa de)]]))</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K10" s="626"/>
    </row>
    <row r="11" spans="1:11" ht="145.5" customHeight="1" x14ac:dyDescent="0.25">
      <c r="A11" s="1" t="s">
        <v>106</v>
      </c>
      <c r="B11" s="2"/>
      <c r="C11" s="2"/>
      <c r="D11" s="152" t="str">
        <f>+IF(B11='10 FORMULAS'!$B$4,'10 FORMULAS'!$C$4,IF(B11='10 FORMULAS'!$B$6,'10 FORMULAS'!$C$6,IF(B11='10 FORMULAS'!$B$8,'10 FORMULAS'!$C$8,IF(B11='10 FORMULAS'!$B$10,'10 FORMULAS'!$C$10,""))))</f>
        <v/>
      </c>
      <c r="E11" s="241" t="str">
        <f>+IFERROR(VLOOKUP(B11,Tabla3[],2,0),"")</f>
        <v/>
      </c>
      <c r="F11" s="1"/>
      <c r="G11" s="1"/>
      <c r="H11" s="261"/>
      <c r="I11" s="261"/>
      <c r="J11" s="265" t="str">
        <f>(CONCATENATE(Tabla1[[#This Row],[¿QUÉ? 
IMPACTO]]," ","por",Tabla1[[#This Row],[¿CÓMO?
CAUSA INMEDIATA 
(Iniciar con la palabra 
por)]]," ","a causa de"," ",Tabla1[[#This Row],[¿PORQUÉ?
CAUSA RAÍZ
(Iniciar con 
debido a/a causa de)]]))</f>
        <v xml:space="preserve"> por a causa de </v>
      </c>
      <c r="K11" s="263"/>
    </row>
    <row r="12" spans="1:11" ht="93" customHeight="1" x14ac:dyDescent="0.25">
      <c r="A12" s="1" t="s">
        <v>107</v>
      </c>
      <c r="B12" s="2"/>
      <c r="C12" s="2"/>
      <c r="D12" s="152" t="str">
        <f>+IF(B12='10 FORMULAS'!$B$4,'10 FORMULAS'!$C$4,IF(B12='10 FORMULAS'!$B$6,'10 FORMULAS'!$C$6,IF(B12='10 FORMULAS'!$B$8,'10 FORMULAS'!$C$8,IF(B12='10 FORMULAS'!$B$10,'10 FORMULAS'!$C$10,""))))</f>
        <v/>
      </c>
      <c r="E12" s="241" t="str">
        <f>+IFERROR(VLOOKUP(B12,Tabla3[],2,0),"")</f>
        <v/>
      </c>
      <c r="F12" s="1"/>
      <c r="G12" s="1"/>
      <c r="H12" s="261"/>
      <c r="I12" s="261"/>
      <c r="J12" s="265" t="str">
        <f>(CONCATENATE(Tabla1[[#This Row],[¿QUÉ? 
IMPACTO]]," ","por",Tabla1[[#This Row],[¿CÓMO?
CAUSA INMEDIATA 
(Iniciar con la palabra 
por)]]," ","a causa de"," ",Tabla1[[#This Row],[¿PORQUÉ?
CAUSA RAÍZ
(Iniciar con 
debido a/a causa de)]]))</f>
        <v xml:space="preserve"> por a causa de </v>
      </c>
      <c r="K12" s="263"/>
    </row>
    <row r="13" spans="1:11" ht="93" customHeight="1" x14ac:dyDescent="0.25">
      <c r="A13" s="1" t="s">
        <v>108</v>
      </c>
      <c r="B13" s="2"/>
      <c r="C13" s="2"/>
      <c r="D13" s="152" t="str">
        <f>+IF(B13='10 FORMULAS'!$B$4,'10 FORMULAS'!$C$4,IF(B13='10 FORMULAS'!$B$6,'10 FORMULAS'!$C$6,IF(B13='10 FORMULAS'!$B$8,'10 FORMULAS'!$C$8,IF(B13='10 FORMULAS'!$B$10,'10 FORMULAS'!$C$10,""))))</f>
        <v/>
      </c>
      <c r="E13" s="241" t="str">
        <f>+IFERROR(VLOOKUP(B13,Tabla3[],2,0),"")</f>
        <v/>
      </c>
      <c r="F13" s="1"/>
      <c r="G13" s="1"/>
      <c r="H13" s="261"/>
      <c r="I13" s="261"/>
      <c r="J13" s="265" t="str">
        <f>(CONCATENATE(Tabla1[[#This Row],[¿QUÉ? 
IMPACTO]]," ","por",Tabla1[[#This Row],[¿CÓMO?
CAUSA INMEDIATA 
(Iniciar con la palabra 
por)]]," ","a causa de"," ",Tabla1[[#This Row],[¿PORQUÉ?
CAUSA RAÍZ
(Iniciar con 
debido a/a causa de)]]))</f>
        <v xml:space="preserve"> por a causa de </v>
      </c>
      <c r="K13" s="263"/>
    </row>
    <row r="14" spans="1:11" ht="93" customHeight="1" x14ac:dyDescent="0.25">
      <c r="A14" s="1" t="s">
        <v>109</v>
      </c>
      <c r="B14" s="2"/>
      <c r="C14" s="2"/>
      <c r="D14" s="152" t="str">
        <f>+IF(B14='10 FORMULAS'!$B$4,'10 FORMULAS'!$C$4,IF(B14='10 FORMULAS'!$B$6,'10 FORMULAS'!$C$6,IF(B14='10 FORMULAS'!$B$8,'10 FORMULAS'!$C$8,IF(B14='10 FORMULAS'!$B$10,'10 FORMULAS'!$C$10,""))))</f>
        <v/>
      </c>
      <c r="E14" s="241" t="str">
        <f>+IFERROR(VLOOKUP(B14,Tabla3[],2,0),"")</f>
        <v/>
      </c>
      <c r="F14" s="1"/>
      <c r="G14" s="1"/>
      <c r="H14" s="261"/>
      <c r="I14" s="261"/>
      <c r="J14" s="265" t="str">
        <f>(CONCATENATE(Tabla1[[#This Row],[¿QUÉ? 
IMPACTO]]," ","por",Tabla1[[#This Row],[¿CÓMO?
CAUSA INMEDIATA 
(Iniciar con la palabra 
por)]]," ","a causa de"," ",Tabla1[[#This Row],[¿PORQUÉ?
CAUSA RAÍZ
(Iniciar con 
debido a/a causa de)]]))</f>
        <v xml:space="preserve"> por a causa de </v>
      </c>
      <c r="K14" s="263"/>
    </row>
    <row r="15" spans="1:11" ht="93" customHeight="1" x14ac:dyDescent="0.25">
      <c r="A15" s="1" t="s">
        <v>110</v>
      </c>
      <c r="B15" s="2"/>
      <c r="C15" s="2"/>
      <c r="D15" s="152" t="str">
        <f>+IF(B15='10 FORMULAS'!$B$4,'10 FORMULAS'!$C$4,IF(B15='10 FORMULAS'!$B$6,'10 FORMULAS'!$C$6,IF(B15='10 FORMULAS'!$B$8,'10 FORMULAS'!$C$8,IF(B15='10 FORMULAS'!$B$10,'10 FORMULAS'!$C$10,""))))</f>
        <v/>
      </c>
      <c r="E15" s="241" t="str">
        <f>+IFERROR(VLOOKUP(B15,Tabla3[],2,0),"")</f>
        <v/>
      </c>
      <c r="F15" s="1"/>
      <c r="G15" s="1"/>
      <c r="H15" s="261"/>
      <c r="I15" s="261"/>
      <c r="J15" s="265" t="str">
        <f>(CONCATENATE(Tabla1[[#This Row],[¿QUÉ? 
IMPACTO]]," ","por",Tabla1[[#This Row],[¿CÓMO?
CAUSA INMEDIATA 
(Iniciar con la palabra 
por)]]," ","a causa de"," ",Tabla1[[#This Row],[¿PORQUÉ?
CAUSA RAÍZ
(Iniciar con 
debido a/a causa de)]]))</f>
        <v xml:space="preserve"> por a causa de </v>
      </c>
      <c r="K15" s="263"/>
    </row>
    <row r="16" spans="1:11" ht="93" customHeight="1" x14ac:dyDescent="0.25">
      <c r="A16" s="1" t="s">
        <v>111</v>
      </c>
      <c r="B16" s="2"/>
      <c r="C16" s="2"/>
      <c r="D16" s="152" t="str">
        <f>+IF(B16='10 FORMULAS'!$B$4,'10 FORMULAS'!$C$4,IF(B16='10 FORMULAS'!$B$6,'10 FORMULAS'!$C$6,IF(B16='10 FORMULAS'!$B$8,'10 FORMULAS'!$C$8,IF(B16='10 FORMULAS'!$B$10,'10 FORMULAS'!$C$10,""))))</f>
        <v/>
      </c>
      <c r="E16" s="241" t="str">
        <f>+IFERROR(VLOOKUP(B16,Tabla3[],2,0),"")</f>
        <v/>
      </c>
      <c r="F16" s="1"/>
      <c r="G16" s="1"/>
      <c r="H16" s="261"/>
      <c r="I16" s="261"/>
      <c r="J16" s="265" t="str">
        <f>(CONCATENATE(Tabla1[[#This Row],[¿QUÉ? 
IMPACTO]]," ","por",Tabla1[[#This Row],[¿CÓMO?
CAUSA INMEDIATA 
(Iniciar con la palabra 
por)]]," ","a causa de"," ",Tabla1[[#This Row],[¿PORQUÉ?
CAUSA RAÍZ
(Iniciar con 
debido a/a causa de)]]))</f>
        <v xml:space="preserve"> por a causa de </v>
      </c>
      <c r="K16" s="263"/>
    </row>
    <row r="17" spans="1:11" s="6" customFormat="1" ht="93" customHeight="1" x14ac:dyDescent="0.25">
      <c r="A17" s="1" t="s">
        <v>112</v>
      </c>
      <c r="B17" s="2"/>
      <c r="C17" s="2"/>
      <c r="D17" s="152" t="str">
        <f>+IF(B17='10 FORMULAS'!$B$4,'10 FORMULAS'!$C$4,IF(B17='10 FORMULAS'!$B$6,'10 FORMULAS'!$C$6,IF(B17='10 FORMULAS'!$B$8,'10 FORMULAS'!$C$8,IF(B17='10 FORMULAS'!$B$10,'10 FORMULAS'!$C$10,""))))</f>
        <v/>
      </c>
      <c r="E17" s="241" t="str">
        <f>+IFERROR(VLOOKUP(B17,Tabla3[],2,0),"")</f>
        <v/>
      </c>
      <c r="F17" s="1"/>
      <c r="G17" s="1"/>
      <c r="H17" s="261"/>
      <c r="I17" s="261"/>
      <c r="J17" s="265" t="str">
        <f>(CONCATENATE(Tabla1[[#This Row],[¿QUÉ? 
IMPACTO]]," ","por",Tabla1[[#This Row],[¿CÓMO?
CAUSA INMEDIATA 
(Iniciar con la palabra 
por)]]," ","a causa de"," ",Tabla1[[#This Row],[¿PORQUÉ?
CAUSA RAÍZ
(Iniciar con 
debido a/a causa de)]]))</f>
        <v xml:space="preserve"> por a causa de </v>
      </c>
      <c r="K17" s="264"/>
    </row>
    <row r="18" spans="1:11" s="6" customFormat="1" ht="93" customHeight="1" x14ac:dyDescent="0.25">
      <c r="A18" s="1" t="s">
        <v>113</v>
      </c>
      <c r="B18" s="2"/>
      <c r="C18" s="2"/>
      <c r="D18" s="152" t="str">
        <f>+IF(B18='10 FORMULAS'!$B$4,'10 FORMULAS'!$C$4,IF(B18='10 FORMULAS'!$B$6,'10 FORMULAS'!$C$6,IF(B18='10 FORMULAS'!$B$8,'10 FORMULAS'!$C$8,IF(B18='10 FORMULAS'!$B$10,'10 FORMULAS'!$C$10,""))))</f>
        <v/>
      </c>
      <c r="E18" s="241" t="str">
        <f>+IFERROR(VLOOKUP(B18,Tabla3[],2,0),"")</f>
        <v/>
      </c>
      <c r="F18" s="1"/>
      <c r="G18" s="1"/>
      <c r="H18" s="261"/>
      <c r="I18" s="261"/>
      <c r="J18" s="265" t="str">
        <f>(CONCATENATE(Tabla1[[#This Row],[¿QUÉ? 
IMPACTO]]," ","por",Tabla1[[#This Row],[¿CÓMO?
CAUSA INMEDIATA 
(Iniciar con la palabra 
por)]]," ","a causa de"," ",Tabla1[[#This Row],[¿PORQUÉ?
CAUSA RAÍZ
(Iniciar con 
debido a/a causa de)]]))</f>
        <v xml:space="preserve"> por a causa de </v>
      </c>
      <c r="K18" s="264"/>
    </row>
    <row r="19" spans="1:11" s="6" customFormat="1" ht="93" customHeight="1" x14ac:dyDescent="0.25">
      <c r="A19" s="1" t="s">
        <v>114</v>
      </c>
      <c r="B19" s="2"/>
      <c r="C19" s="2"/>
      <c r="D19" s="152" t="str">
        <f>+IF(B19='10 FORMULAS'!$B$4,'10 FORMULAS'!$C$4,IF(B19='10 FORMULAS'!$B$6,'10 FORMULAS'!$C$6,IF(B19='10 FORMULAS'!$B$8,'10 FORMULAS'!$C$8,IF(B19='10 FORMULAS'!$B$10,'10 FORMULAS'!$C$10,""))))</f>
        <v/>
      </c>
      <c r="E19" s="241" t="str">
        <f>+IFERROR(VLOOKUP(B19,Tabla3[],2,0),"")</f>
        <v/>
      </c>
      <c r="F19" s="1"/>
      <c r="G19" s="1"/>
      <c r="H19" s="261"/>
      <c r="I19" s="261"/>
      <c r="J19" s="265" t="str">
        <f>(CONCATENATE(Tabla1[[#This Row],[¿QUÉ? 
IMPACTO]]," ","por",Tabla1[[#This Row],[¿CÓMO?
CAUSA INMEDIATA 
(Iniciar con la palabra 
por)]]," ","a causa de"," ",Tabla1[[#This Row],[¿PORQUÉ?
CAUSA RAÍZ
(Iniciar con 
debido a/a causa de)]]))</f>
        <v xml:space="preserve"> por a causa de </v>
      </c>
      <c r="K19" s="264"/>
    </row>
    <row r="20" spans="1:11" s="6" customFormat="1" ht="93" customHeight="1" x14ac:dyDescent="0.25">
      <c r="A20" s="1" t="s">
        <v>115</v>
      </c>
      <c r="B20" s="2"/>
      <c r="C20" s="2"/>
      <c r="D20" s="152" t="str">
        <f>+IF(B20='10 FORMULAS'!$B$4,'10 FORMULAS'!$C$4,IF(B20='10 FORMULAS'!$B$6,'10 FORMULAS'!$C$6,IF(B20='10 FORMULAS'!$B$8,'10 FORMULAS'!$C$8,IF(B20='10 FORMULAS'!$B$10,'10 FORMULAS'!$C$10,""))))</f>
        <v/>
      </c>
      <c r="E20" s="241" t="str">
        <f>+IFERROR(VLOOKUP(B20,Tabla3[],2,0),"")</f>
        <v/>
      </c>
      <c r="F20" s="1"/>
      <c r="G20" s="1"/>
      <c r="H20" s="261"/>
      <c r="I20" s="261"/>
      <c r="J20" s="265" t="str">
        <f>(CONCATENATE(Tabla1[[#This Row],[¿QUÉ? 
IMPACTO]]," ","por",Tabla1[[#This Row],[¿CÓMO?
CAUSA INMEDIATA 
(Iniciar con la palabra 
por)]]," ","a causa de"," ",Tabla1[[#This Row],[¿PORQUÉ?
CAUSA RAÍZ
(Iniciar con 
debido a/a causa de)]]))</f>
        <v xml:space="preserve"> por a causa de </v>
      </c>
      <c r="K20" s="264"/>
    </row>
    <row r="21" spans="1:11" s="6" customFormat="1" ht="93" customHeight="1" x14ac:dyDescent="0.25">
      <c r="A21" s="1" t="s">
        <v>116</v>
      </c>
      <c r="B21" s="2"/>
      <c r="C21" s="2"/>
      <c r="D21" s="152" t="str">
        <f>+IF(B21='10 FORMULAS'!$B$4,'10 FORMULAS'!$C$4,IF(B21='10 FORMULAS'!$B$6,'10 FORMULAS'!$C$6,IF(B21='10 FORMULAS'!$B$8,'10 FORMULAS'!$C$8,IF(B21='10 FORMULAS'!$B$10,'10 FORMULAS'!$C$10,""))))</f>
        <v/>
      </c>
      <c r="E21" s="241" t="str">
        <f>+IFERROR(VLOOKUP(B21,Tabla3[],2,0),"")</f>
        <v/>
      </c>
      <c r="F21" s="1"/>
      <c r="G21" s="1"/>
      <c r="H21" s="261"/>
      <c r="I21" s="261"/>
      <c r="J21" s="265" t="str">
        <f>(CONCATENATE(Tabla1[[#This Row],[¿QUÉ? 
IMPACTO]]," ","por",Tabla1[[#This Row],[¿CÓMO?
CAUSA INMEDIATA 
(Iniciar con la palabra 
por)]]," ","a causa de"," ",Tabla1[[#This Row],[¿PORQUÉ?
CAUSA RAÍZ
(Iniciar con 
debido a/a causa de)]]))</f>
        <v xml:space="preserve"> por a causa de </v>
      </c>
      <c r="K21" s="264"/>
    </row>
    <row r="22" spans="1:11" s="6" customFormat="1" ht="93" customHeight="1" x14ac:dyDescent="0.25">
      <c r="A22" s="1" t="s">
        <v>117</v>
      </c>
      <c r="B22" s="2"/>
      <c r="C22" s="2"/>
      <c r="D22" s="152" t="str">
        <f>+IF(B22='10 FORMULAS'!$B$4,'10 FORMULAS'!$C$4,IF(B22='10 FORMULAS'!$B$6,'10 FORMULAS'!$C$6,IF(B22='10 FORMULAS'!$B$8,'10 FORMULAS'!$C$8,IF(B22='10 FORMULAS'!$B$10,'10 FORMULAS'!$C$10,""))))</f>
        <v/>
      </c>
      <c r="E22" s="241" t="str">
        <f>+IFERROR(VLOOKUP(B22,Tabla3[],2,0),"")</f>
        <v/>
      </c>
      <c r="F22" s="1"/>
      <c r="G22" s="1"/>
      <c r="H22" s="261"/>
      <c r="I22" s="261"/>
      <c r="J22" s="265" t="str">
        <f>(CONCATENATE(Tabla1[[#This Row],[¿QUÉ? 
IMPACTO]]," ","por",Tabla1[[#This Row],[¿CÓMO?
CAUSA INMEDIATA 
(Iniciar con la palabra 
por)]]," ","a causa de"," ",Tabla1[[#This Row],[¿PORQUÉ?
CAUSA RAÍZ
(Iniciar con 
debido a/a causa de)]]))</f>
        <v xml:space="preserve"> por a causa de </v>
      </c>
      <c r="K22" s="264"/>
    </row>
    <row r="23" spans="1:11" s="6" customFormat="1" ht="93" customHeight="1" x14ac:dyDescent="0.25">
      <c r="A23" s="1" t="s">
        <v>118</v>
      </c>
      <c r="B23" s="2"/>
      <c r="C23" s="2"/>
      <c r="D23" s="152" t="str">
        <f>+IF(B23='10 FORMULAS'!$B$4,'10 FORMULAS'!$C$4,IF(B23='10 FORMULAS'!$B$6,'10 FORMULAS'!$C$6,IF(B23='10 FORMULAS'!$B$8,'10 FORMULAS'!$C$8,IF(B23='10 FORMULAS'!$B$10,'10 FORMULAS'!$C$10,""))))</f>
        <v/>
      </c>
      <c r="E23" s="241" t="str">
        <f>+IFERROR(VLOOKUP(B23,Tabla3[],2,0),"")</f>
        <v/>
      </c>
      <c r="F23" s="1"/>
      <c r="G23" s="1"/>
      <c r="H23" s="261"/>
      <c r="I23" s="261"/>
      <c r="J23" s="265" t="str">
        <f>(CONCATENATE(Tabla1[[#This Row],[¿QUÉ? 
IMPACTO]]," ","por",Tabla1[[#This Row],[¿CÓMO?
CAUSA INMEDIATA 
(Iniciar con la palabra 
por)]]," ","a causa de"," ",Tabla1[[#This Row],[¿PORQUÉ?
CAUSA RAÍZ
(Iniciar con 
debido a/a causa de)]]))</f>
        <v xml:space="preserve"> por a causa de </v>
      </c>
      <c r="K23" s="264"/>
    </row>
    <row r="24" spans="1:11" s="6" customFormat="1" ht="93" customHeight="1" x14ac:dyDescent="0.25">
      <c r="A24" s="1" t="s">
        <v>119</v>
      </c>
      <c r="B24" s="2"/>
      <c r="C24" s="2"/>
      <c r="D24" s="152" t="str">
        <f>+IF(B24='10 FORMULAS'!$B$4,'10 FORMULAS'!$C$4,IF(B24='10 FORMULAS'!$B$6,'10 FORMULAS'!$C$6,IF(B24='10 FORMULAS'!$B$8,'10 FORMULAS'!$C$8,IF(B24='10 FORMULAS'!$B$10,'10 FORMULAS'!$C$10,""))))</f>
        <v/>
      </c>
      <c r="E24" s="241" t="str">
        <f>+IFERROR(VLOOKUP(B24,Tabla3[],2,0),"")</f>
        <v/>
      </c>
      <c r="F24" s="1"/>
      <c r="G24" s="1"/>
      <c r="H24" s="261"/>
      <c r="I24" s="261"/>
      <c r="J24" s="265" t="str">
        <f>(CONCATENATE(Tabla1[[#This Row],[¿QUÉ? 
IMPACTO]]," ","por",Tabla1[[#This Row],[¿CÓMO?
CAUSA INMEDIATA 
(Iniciar con la palabra 
por)]]," ","a causa de"," ",Tabla1[[#This Row],[¿PORQUÉ?
CAUSA RAÍZ
(Iniciar con 
debido a/a causa de)]]))</f>
        <v xml:space="preserve"> por a causa de </v>
      </c>
      <c r="K24" s="264"/>
    </row>
    <row r="25" spans="1:11" s="6" customFormat="1" ht="93" customHeight="1" x14ac:dyDescent="0.25">
      <c r="A25" s="1" t="s">
        <v>120</v>
      </c>
      <c r="B25" s="2"/>
      <c r="C25" s="2"/>
      <c r="D25" s="152" t="str">
        <f>+IF(B25='10 FORMULAS'!$B$4,'10 FORMULAS'!$C$4,IF(B25='10 FORMULAS'!$B$6,'10 FORMULAS'!$C$6,IF(B25='10 FORMULAS'!$B$8,'10 FORMULAS'!$C$8,IF(B25='10 FORMULAS'!$B$10,'10 FORMULAS'!$C$10,""))))</f>
        <v/>
      </c>
      <c r="E25" s="241" t="str">
        <f>+IFERROR(VLOOKUP(B25,Tabla3[],2,0),"")</f>
        <v/>
      </c>
      <c r="F25" s="1"/>
      <c r="G25" s="1"/>
      <c r="H25" s="261"/>
      <c r="I25" s="261"/>
      <c r="J25" s="265" t="str">
        <f>(CONCATENATE(Tabla1[[#This Row],[¿QUÉ? 
IMPACTO]]," ","por",Tabla1[[#This Row],[¿CÓMO?
CAUSA INMEDIATA 
(Iniciar con la palabra 
por)]]," ","a causa de"," ",Tabla1[[#This Row],[¿PORQUÉ?
CAUSA RAÍZ
(Iniciar con 
debido a/a causa de)]]))</f>
        <v xml:space="preserve"> por a causa de </v>
      </c>
      <c r="K25" s="264"/>
    </row>
    <row r="26" spans="1:11" s="6" customFormat="1" ht="93" customHeight="1" x14ac:dyDescent="0.25">
      <c r="A26" s="1" t="s">
        <v>121</v>
      </c>
      <c r="B26" s="2"/>
      <c r="C26" s="2"/>
      <c r="D26" s="152" t="str">
        <f>+IF(B26='10 FORMULAS'!$B$4,'10 FORMULAS'!$C$4,IF(B26='10 FORMULAS'!$B$6,'10 FORMULAS'!$C$6,IF(B26='10 FORMULAS'!$B$8,'10 FORMULAS'!$C$8,IF(B26='10 FORMULAS'!$B$10,'10 FORMULAS'!$C$10,""))))</f>
        <v/>
      </c>
      <c r="E26" s="241" t="str">
        <f>+IFERROR(VLOOKUP(B26,Tabla3[],2,0),"")</f>
        <v/>
      </c>
      <c r="F26" s="1"/>
      <c r="G26" s="1"/>
      <c r="H26" s="261"/>
      <c r="I26" s="261"/>
      <c r="J26" s="265" t="str">
        <f>(CONCATENATE(Tabla1[[#This Row],[¿QUÉ? 
IMPACTO]]," ","por",Tabla1[[#This Row],[¿CÓMO?
CAUSA INMEDIATA 
(Iniciar con la palabra 
por)]]," ","a causa de"," ",Tabla1[[#This Row],[¿PORQUÉ?
CAUSA RAÍZ
(Iniciar con 
debido a/a causa de)]]))</f>
        <v xml:space="preserve"> por a causa de </v>
      </c>
      <c r="K26" s="264"/>
    </row>
    <row r="27" spans="1:11" s="6" customFormat="1" ht="93" customHeight="1" x14ac:dyDescent="0.25">
      <c r="A27" s="1" t="s">
        <v>122</v>
      </c>
      <c r="B27" s="2"/>
      <c r="C27" s="2"/>
      <c r="D27" s="152" t="str">
        <f>+IF(B27='10 FORMULAS'!$B$4,'10 FORMULAS'!$C$4,IF(B27='10 FORMULAS'!$B$6,'10 FORMULAS'!$C$6,IF(B27='10 FORMULAS'!$B$8,'10 FORMULAS'!$C$8,IF(B27='10 FORMULAS'!$B$10,'10 FORMULAS'!$C$10,""))))</f>
        <v/>
      </c>
      <c r="E27" s="241" t="str">
        <f>+IFERROR(VLOOKUP(B27,Tabla3[],2,0),"")</f>
        <v/>
      </c>
      <c r="F27" s="1"/>
      <c r="G27" s="1"/>
      <c r="H27" s="261"/>
      <c r="I27" s="261"/>
      <c r="J27" s="265" t="str">
        <f>(CONCATENATE(Tabla1[[#This Row],[¿QUÉ? 
IMPACTO]]," ","por",Tabla1[[#This Row],[¿CÓMO?
CAUSA INMEDIATA 
(Iniciar con la palabra 
por)]]," ","a causa de"," ",Tabla1[[#This Row],[¿PORQUÉ?
CAUSA RAÍZ
(Iniciar con 
debido a/a causa de)]]))</f>
        <v xml:space="preserve"> por a causa de </v>
      </c>
      <c r="K27" s="264"/>
    </row>
    <row r="28" spans="1:11" s="6" customFormat="1" ht="93" customHeight="1" x14ac:dyDescent="0.25">
      <c r="A28" s="1" t="s">
        <v>123</v>
      </c>
      <c r="B28" s="2"/>
      <c r="C28" s="2"/>
      <c r="D28" s="152" t="str">
        <f>+IF(B28='10 FORMULAS'!$B$4,'10 FORMULAS'!$C$4,IF(B28='10 FORMULAS'!$B$6,'10 FORMULAS'!$C$6,IF(B28='10 FORMULAS'!$B$8,'10 FORMULAS'!$C$8,IF(B28='10 FORMULAS'!$B$10,'10 FORMULAS'!$C$10,""))))</f>
        <v/>
      </c>
      <c r="E28" s="241" t="str">
        <f>+IFERROR(VLOOKUP(B28,Tabla3[],2,0),"")</f>
        <v/>
      </c>
      <c r="F28" s="1"/>
      <c r="G28" s="1"/>
      <c r="H28" s="262"/>
      <c r="I28" s="262"/>
      <c r="J28" s="265" t="str">
        <f>(CONCATENATE(Tabla1[[#This Row],[¿QUÉ? 
IMPACTO]]," ","por",Tabla1[[#This Row],[¿CÓMO?
CAUSA INMEDIATA 
(Iniciar con la palabra 
por)]]," ","a causa de"," ",Tabla1[[#This Row],[¿PORQUÉ?
CAUSA RAÍZ
(Iniciar con 
debido a/a causa de)]]))</f>
        <v xml:space="preserve"> por a causa de </v>
      </c>
      <c r="K28" s="264"/>
    </row>
    <row r="29" spans="1:11" s="6" customFormat="1" ht="18" x14ac:dyDescent="0.25">
      <c r="F29" s="7"/>
      <c r="G29" s="7"/>
      <c r="H29" s="7"/>
      <c r="I29" s="7"/>
      <c r="J29" s="8"/>
    </row>
    <row r="30" spans="1:11" x14ac:dyDescent="0.2">
      <c r="F30" s="3"/>
      <c r="G30" s="3"/>
      <c r="H30" s="3"/>
      <c r="I30" s="3"/>
    </row>
    <row r="31" spans="1:11" x14ac:dyDescent="0.2">
      <c r="F31" s="3"/>
      <c r="G31" s="3"/>
      <c r="H31" s="3"/>
      <c r="I31" s="3"/>
    </row>
    <row r="32" spans="1:11" x14ac:dyDescent="0.25">
      <c r="F32" s="9"/>
      <c r="G32" s="9"/>
      <c r="H32" s="9"/>
      <c r="I32" s="9"/>
    </row>
    <row r="33" spans="6:26" x14ac:dyDescent="0.2">
      <c r="F33" s="3"/>
      <c r="G33" s="3"/>
      <c r="H33" s="3"/>
      <c r="I33" s="3"/>
    </row>
    <row r="34" spans="6:26" x14ac:dyDescent="0.2">
      <c r="F34" s="3"/>
      <c r="G34" s="3"/>
      <c r="H34" s="3"/>
      <c r="I34" s="3"/>
    </row>
    <row r="35" spans="6:26" x14ac:dyDescent="0.2">
      <c r="F35" s="3"/>
      <c r="G35" s="3"/>
      <c r="H35" s="3"/>
      <c r="I35" s="3"/>
    </row>
    <row r="39" spans="6:26" ht="14.25" customHeight="1" x14ac:dyDescent="0.25"/>
    <row r="43" spans="6:26" ht="14.25" customHeight="1" x14ac:dyDescent="0.25">
      <c r="X43" s="10"/>
    </row>
    <row r="44" spans="6:26" x14ac:dyDescent="0.25">
      <c r="Z44" s="10"/>
    </row>
    <row r="45" spans="6:26" x14ac:dyDescent="0.25">
      <c r="Z45" s="10"/>
    </row>
    <row r="46" spans="6:26" x14ac:dyDescent="0.25">
      <c r="Z46" s="10"/>
    </row>
    <row r="47" spans="6:26" x14ac:dyDescent="0.25">
      <c r="Z47" s="10"/>
    </row>
    <row r="48" spans="6:26" x14ac:dyDescent="0.25">
      <c r="Z48" s="10"/>
    </row>
    <row r="49" spans="26:26" x14ac:dyDescent="0.25">
      <c r="Z49" s="10"/>
    </row>
    <row r="50" spans="26:26" x14ac:dyDescent="0.25">
      <c r="Z50" s="10"/>
    </row>
    <row r="51" spans="26:26" ht="14.25" customHeight="1" x14ac:dyDescent="0.25">
      <c r="Z51" s="10"/>
    </row>
    <row r="52" spans="26:26" x14ac:dyDescent="0.25">
      <c r="Z52" s="10"/>
    </row>
  </sheetData>
  <sheetProtection formatCells="0" formatColumns="0" formatRows="0" sort="0" autoFilter="0" pivotTables="0"/>
  <mergeCells count="8">
    <mergeCell ref="C2:K2"/>
    <mergeCell ref="B7:E7"/>
    <mergeCell ref="A7:A8"/>
    <mergeCell ref="A1:K1"/>
    <mergeCell ref="A3:K3"/>
    <mergeCell ref="B4:D4"/>
    <mergeCell ref="B5:D5"/>
    <mergeCell ref="F4:H4"/>
  </mergeCells>
  <phoneticPr fontId="16" type="noConversion"/>
  <dataValidations count="2">
    <dataValidation type="list" allowBlank="1" showInputMessage="1" showErrorMessage="1" sqref="C9:C28" xr:uid="{00000000-0002-0000-0100-000000000000}">
      <formula1>INDIRECT(B9)</formula1>
    </dataValidation>
    <dataValidation type="list" allowBlank="1" showInputMessage="1" showErrorMessage="1" sqref="G9:G28" xr:uid="{00000000-0002-0000-0100-000001000000}">
      <formula1>INDIRECT($F9)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'10 FORMULAS'!$A$31:$E$31</xm:f>
          </x14:formula1>
          <xm:sqref>F9:F28</xm:sqref>
        </x14:dataValidation>
        <x14:dataValidation type="list" allowBlank="1" showInputMessage="1" showErrorMessage="1" xr:uid="{00000000-0002-0000-0100-000003000000}">
          <x14:formula1>
            <xm:f>'10 FORMULAS'!$A$38:$F$38</xm:f>
          </x14:formula1>
          <xm:sqref>B9:B28</xm:sqref>
        </x14:dataValidation>
        <x14:dataValidation type="list" allowBlank="1" showInputMessage="1" showErrorMessage="1" xr:uid="{997A4D96-EA9C-4B5A-99B8-2711928BFEC9}">
          <x14:formula1>
            <xm:f>'10 FORMULAS'!$Y$3:$Y$27</xm:f>
          </x14:formula1>
          <xm:sqref>F4:H4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6"/>
  <sheetViews>
    <sheetView topLeftCell="N1" zoomScale="70" zoomScaleNormal="70" workbookViewId="0">
      <selection activeCell="U25" sqref="U25"/>
    </sheetView>
  </sheetViews>
  <sheetFormatPr baseColWidth="10" defaultColWidth="10.85546875" defaultRowHeight="12.75" x14ac:dyDescent="0.2"/>
  <cols>
    <col min="1" max="1" width="35.42578125" style="128" customWidth="1"/>
    <col min="2" max="2" width="47.140625" style="128" customWidth="1"/>
    <col min="3" max="3" width="42.42578125" style="128" customWidth="1"/>
    <col min="4" max="4" width="34.42578125" style="128" customWidth="1"/>
    <col min="5" max="5" width="27.140625" style="128" customWidth="1"/>
    <col min="6" max="6" width="45.42578125" style="128" customWidth="1"/>
    <col min="7" max="7" width="22.140625" style="128" customWidth="1"/>
    <col min="8" max="8" width="20.85546875" style="128" customWidth="1"/>
    <col min="9" max="9" width="46.28515625" style="128" customWidth="1"/>
    <col min="10" max="10" width="10.85546875" style="128"/>
    <col min="11" max="11" width="20.85546875" style="128" customWidth="1"/>
    <col min="12" max="12" width="14.42578125" style="128" customWidth="1"/>
    <col min="13" max="14" width="21" style="128" customWidth="1"/>
    <col min="15" max="16" width="10.85546875" style="128"/>
    <col min="17" max="17" width="14.85546875" style="128" customWidth="1"/>
    <col min="18" max="18" width="10.85546875" style="128"/>
    <col min="19" max="19" width="16.42578125" style="128" customWidth="1"/>
    <col min="20" max="20" width="10.85546875" style="128"/>
    <col min="21" max="21" width="30.140625" style="128" customWidth="1"/>
    <col min="22" max="24" width="10.85546875" style="128"/>
    <col min="25" max="25" width="32.7109375" style="128" customWidth="1"/>
    <col min="26" max="16384" width="10.85546875" style="128"/>
  </cols>
  <sheetData>
    <row r="1" spans="1:25" ht="25.5" customHeight="1" x14ac:dyDescent="0.2">
      <c r="A1" s="486" t="s">
        <v>124</v>
      </c>
      <c r="B1" s="486"/>
      <c r="E1" s="485" t="s">
        <v>125</v>
      </c>
      <c r="F1" s="485"/>
      <c r="G1" s="485"/>
      <c r="H1" s="485"/>
    </row>
    <row r="2" spans="1:25" ht="48.95" customHeight="1" x14ac:dyDescent="0.2">
      <c r="B2" s="140" t="s">
        <v>85</v>
      </c>
      <c r="C2" s="140"/>
      <c r="E2" s="484" t="s">
        <v>126</v>
      </c>
      <c r="F2" s="484"/>
      <c r="G2" s="484"/>
      <c r="H2" s="484"/>
      <c r="I2" s="484"/>
      <c r="K2" s="484" t="s">
        <v>127</v>
      </c>
      <c r="L2" s="484"/>
      <c r="M2" s="484"/>
      <c r="N2" s="484"/>
      <c r="P2" s="484" t="s">
        <v>55</v>
      </c>
      <c r="Q2" s="484"/>
      <c r="S2" s="129" t="s">
        <v>128</v>
      </c>
      <c r="U2" s="129" t="s">
        <v>129</v>
      </c>
      <c r="W2" s="76" t="s">
        <v>130</v>
      </c>
      <c r="Y2" s="76" t="s">
        <v>14</v>
      </c>
    </row>
    <row r="3" spans="1:25" ht="29.25" thickBot="1" x14ac:dyDescent="0.25">
      <c r="A3" s="130" t="s">
        <v>131</v>
      </c>
      <c r="B3" s="140" t="s">
        <v>131</v>
      </c>
      <c r="C3" s="140" t="s">
        <v>85</v>
      </c>
      <c r="E3" s="131" t="s">
        <v>51</v>
      </c>
      <c r="F3" s="131" t="s">
        <v>53</v>
      </c>
      <c r="H3" s="131" t="s">
        <v>56</v>
      </c>
      <c r="I3" s="131" t="s">
        <v>58</v>
      </c>
      <c r="K3" s="129" t="s">
        <v>132</v>
      </c>
      <c r="L3" s="129" t="s">
        <v>133</v>
      </c>
      <c r="M3" s="129" t="s">
        <v>134</v>
      </c>
      <c r="N3" s="129" t="s">
        <v>135</v>
      </c>
      <c r="P3" s="135" t="s">
        <v>51</v>
      </c>
      <c r="Q3" s="135" t="s">
        <v>136</v>
      </c>
      <c r="S3" s="130" t="s">
        <v>137</v>
      </c>
      <c r="U3" s="11" t="s">
        <v>138</v>
      </c>
      <c r="W3" s="53" t="s">
        <v>139</v>
      </c>
      <c r="Y3" s="11" t="s">
        <v>140</v>
      </c>
    </row>
    <row r="4" spans="1:25" ht="38.25" x14ac:dyDescent="0.2">
      <c r="A4" s="139" t="s">
        <v>141</v>
      </c>
      <c r="B4" s="142" t="s">
        <v>141</v>
      </c>
      <c r="C4" s="153" t="s">
        <v>142</v>
      </c>
      <c r="E4" s="130" t="s">
        <v>143</v>
      </c>
      <c r="F4" s="132">
        <v>0.25</v>
      </c>
      <c r="H4" s="130" t="s">
        <v>144</v>
      </c>
      <c r="I4" s="132">
        <v>0.25</v>
      </c>
      <c r="K4" s="234" t="s">
        <v>145</v>
      </c>
      <c r="L4" s="130" t="s">
        <v>146</v>
      </c>
      <c r="M4" s="130" t="s">
        <v>147</v>
      </c>
      <c r="N4" s="130" t="s">
        <v>148</v>
      </c>
      <c r="P4" s="130" t="s">
        <v>143</v>
      </c>
      <c r="Q4" s="176" t="s">
        <v>149</v>
      </c>
      <c r="S4" s="130" t="s">
        <v>150</v>
      </c>
      <c r="U4" s="11" t="s">
        <v>151</v>
      </c>
      <c r="W4" s="53" t="s">
        <v>152</v>
      </c>
      <c r="Y4" s="11" t="s">
        <v>153</v>
      </c>
    </row>
    <row r="5" spans="1:25" ht="77.25" thickBot="1" x14ac:dyDescent="0.25">
      <c r="A5" s="139" t="s">
        <v>154</v>
      </c>
      <c r="B5" s="146"/>
      <c r="C5" s="154"/>
      <c r="E5" s="130" t="s">
        <v>155</v>
      </c>
      <c r="F5" s="132">
        <v>0.15</v>
      </c>
      <c r="H5" s="130" t="s">
        <v>156</v>
      </c>
      <c r="I5" s="132">
        <v>0.15</v>
      </c>
      <c r="K5" s="234" t="s">
        <v>157</v>
      </c>
      <c r="L5" s="130" t="s">
        <v>158</v>
      </c>
      <c r="M5" s="130" t="s">
        <v>159</v>
      </c>
      <c r="N5" s="130" t="s">
        <v>160</v>
      </c>
      <c r="P5" s="130" t="s">
        <v>155</v>
      </c>
      <c r="Q5" s="176" t="s">
        <v>149</v>
      </c>
      <c r="S5" s="130" t="s">
        <v>161</v>
      </c>
      <c r="U5" s="11" t="s">
        <v>162</v>
      </c>
      <c r="W5" s="53" t="s">
        <v>163</v>
      </c>
      <c r="Y5" s="11" t="s">
        <v>164</v>
      </c>
    </row>
    <row r="6" spans="1:25" ht="28.5" x14ac:dyDescent="0.2">
      <c r="A6" s="139" t="s">
        <v>165</v>
      </c>
      <c r="B6" s="148" t="s">
        <v>154</v>
      </c>
      <c r="C6" s="155" t="s">
        <v>166</v>
      </c>
      <c r="E6" s="130" t="s">
        <v>167</v>
      </c>
      <c r="F6" s="132">
        <v>0.1</v>
      </c>
      <c r="H6" s="130"/>
      <c r="I6" s="130"/>
      <c r="K6" s="234" t="s">
        <v>168</v>
      </c>
      <c r="L6" s="130"/>
      <c r="M6" s="130"/>
      <c r="N6" s="130" t="s">
        <v>169</v>
      </c>
      <c r="P6" s="130" t="s">
        <v>167</v>
      </c>
      <c r="Q6" s="176" t="s">
        <v>170</v>
      </c>
      <c r="S6" s="130" t="s">
        <v>171</v>
      </c>
      <c r="U6" s="11" t="s">
        <v>172</v>
      </c>
      <c r="W6" s="130"/>
      <c r="Y6" s="11" t="s">
        <v>78</v>
      </c>
    </row>
    <row r="7" spans="1:25" ht="43.5" thickBot="1" x14ac:dyDescent="0.25">
      <c r="A7" s="139" t="s">
        <v>173</v>
      </c>
      <c r="B7" s="146"/>
      <c r="C7" s="154"/>
      <c r="E7" s="130"/>
      <c r="F7" s="132"/>
      <c r="P7" s="133"/>
      <c r="S7" s="130" t="s">
        <v>174</v>
      </c>
      <c r="Y7" s="11" t="s">
        <v>175</v>
      </c>
    </row>
    <row r="8" spans="1:25" ht="14.25" x14ac:dyDescent="0.2">
      <c r="A8" s="139" t="s">
        <v>176</v>
      </c>
      <c r="B8" s="148" t="s">
        <v>165</v>
      </c>
      <c r="C8" s="155" t="s">
        <v>102</v>
      </c>
      <c r="S8" s="130"/>
      <c r="Y8" s="11" t="s">
        <v>177</v>
      </c>
    </row>
    <row r="9" spans="1:25" ht="26.25" thickBot="1" x14ac:dyDescent="0.25">
      <c r="A9" s="139" t="s">
        <v>178</v>
      </c>
      <c r="B9" s="150"/>
      <c r="C9" s="154"/>
      <c r="Y9" s="11" t="s">
        <v>179</v>
      </c>
    </row>
    <row r="10" spans="1:25" ht="28.5" x14ac:dyDescent="0.2">
      <c r="A10" s="139" t="s">
        <v>180</v>
      </c>
      <c r="B10" s="148" t="s">
        <v>173</v>
      </c>
      <c r="C10" s="155" t="s">
        <v>181</v>
      </c>
      <c r="Y10" s="11" t="s">
        <v>182</v>
      </c>
    </row>
    <row r="11" spans="1:25" ht="14.25" customHeight="1" thickBot="1" x14ac:dyDescent="0.25">
      <c r="A11" s="141"/>
      <c r="B11" s="146"/>
      <c r="C11" s="154"/>
      <c r="Y11" s="11" t="s">
        <v>183</v>
      </c>
    </row>
    <row r="12" spans="1:25" ht="14.25" customHeight="1" x14ac:dyDescent="0.2">
      <c r="B12" s="148" t="s">
        <v>176</v>
      </c>
      <c r="C12" s="149" t="s">
        <v>142</v>
      </c>
      <c r="Y12" s="11" t="s">
        <v>184</v>
      </c>
    </row>
    <row r="13" spans="1:25" ht="14.25" customHeight="1" x14ac:dyDescent="0.2">
      <c r="A13" s="232" t="s">
        <v>90</v>
      </c>
      <c r="B13" s="145"/>
      <c r="C13" s="144" t="s">
        <v>166</v>
      </c>
      <c r="Y13" s="11" t="s">
        <v>185</v>
      </c>
    </row>
    <row r="14" spans="1:25" ht="14.25" customHeight="1" x14ac:dyDescent="0.2">
      <c r="A14" s="233" t="s">
        <v>97</v>
      </c>
      <c r="B14" s="143"/>
      <c r="C14" s="144" t="s">
        <v>102</v>
      </c>
      <c r="Y14" s="11" t="s">
        <v>186</v>
      </c>
    </row>
    <row r="15" spans="1:25" ht="14.25" customHeight="1" x14ac:dyDescent="0.2">
      <c r="A15" s="233" t="s">
        <v>187</v>
      </c>
      <c r="B15" s="143"/>
      <c r="C15" s="144" t="s">
        <v>181</v>
      </c>
      <c r="Y15" s="11" t="s">
        <v>188</v>
      </c>
    </row>
    <row r="16" spans="1:25" ht="14.25" customHeight="1" x14ac:dyDescent="0.2">
      <c r="A16" s="233" t="s">
        <v>189</v>
      </c>
      <c r="B16" s="143"/>
      <c r="C16" s="144" t="s">
        <v>190</v>
      </c>
      <c r="Y16" s="11" t="s">
        <v>191</v>
      </c>
    </row>
    <row r="17" spans="1:25" ht="14.25" customHeight="1" thickBot="1" x14ac:dyDescent="0.25">
      <c r="A17" s="233" t="s">
        <v>192</v>
      </c>
      <c r="B17" s="146"/>
      <c r="C17" s="147"/>
      <c r="Y17" s="11" t="s">
        <v>193</v>
      </c>
    </row>
    <row r="18" spans="1:25" ht="14.25" x14ac:dyDescent="0.2">
      <c r="A18" s="233" t="s">
        <v>194</v>
      </c>
      <c r="B18" s="148" t="s">
        <v>178</v>
      </c>
      <c r="C18" s="149" t="s">
        <v>142</v>
      </c>
      <c r="Y18" s="11" t="s">
        <v>195</v>
      </c>
    </row>
    <row r="19" spans="1:25" ht="14.25" customHeight="1" x14ac:dyDescent="0.2">
      <c r="B19" s="143"/>
      <c r="C19" s="144" t="s">
        <v>166</v>
      </c>
      <c r="Y19" s="11" t="s">
        <v>196</v>
      </c>
    </row>
    <row r="20" spans="1:25" ht="14.25" customHeight="1" x14ac:dyDescent="0.2">
      <c r="B20" s="143"/>
      <c r="C20" s="144" t="s">
        <v>102</v>
      </c>
      <c r="Y20" s="11" t="s">
        <v>197</v>
      </c>
    </row>
    <row r="21" spans="1:25" ht="14.25" customHeight="1" x14ac:dyDescent="0.2">
      <c r="B21" s="143"/>
      <c r="C21" s="144" t="s">
        <v>181</v>
      </c>
      <c r="Y21" s="11" t="s">
        <v>198</v>
      </c>
    </row>
    <row r="22" spans="1:25" ht="14.25" customHeight="1" x14ac:dyDescent="0.2">
      <c r="B22" s="143"/>
      <c r="C22" s="144" t="s">
        <v>190</v>
      </c>
      <c r="Y22" s="11" t="s">
        <v>199</v>
      </c>
    </row>
    <row r="23" spans="1:25" ht="14.25" customHeight="1" thickBot="1" x14ac:dyDescent="0.25">
      <c r="B23" s="150"/>
      <c r="C23" s="151"/>
      <c r="Y23" s="11" t="s">
        <v>200</v>
      </c>
    </row>
    <row r="24" spans="1:25" ht="14.25" customHeight="1" x14ac:dyDescent="0.2">
      <c r="B24" s="148" t="s">
        <v>180</v>
      </c>
      <c r="C24" s="149" t="s">
        <v>190</v>
      </c>
      <c r="Y24" s="11" t="s">
        <v>201</v>
      </c>
    </row>
    <row r="25" spans="1:25" ht="14.25" customHeight="1" x14ac:dyDescent="0.2">
      <c r="B25" s="143"/>
      <c r="C25" s="144" t="s">
        <v>166</v>
      </c>
      <c r="Y25" s="11" t="s">
        <v>202</v>
      </c>
    </row>
    <row r="26" spans="1:25" ht="14.25" customHeight="1" thickBot="1" x14ac:dyDescent="0.25">
      <c r="B26" s="146"/>
      <c r="C26" s="147"/>
      <c r="Y26" s="11" t="s">
        <v>203</v>
      </c>
    </row>
    <row r="27" spans="1:25" ht="51" x14ac:dyDescent="0.2">
      <c r="Y27" s="128" t="s">
        <v>204</v>
      </c>
    </row>
    <row r="30" spans="1:25" x14ac:dyDescent="0.2">
      <c r="A30" s="232"/>
      <c r="B30" s="232"/>
      <c r="C30" s="232"/>
      <c r="D30" s="232"/>
      <c r="E30" s="232"/>
    </row>
    <row r="31" spans="1:25" ht="25.5" x14ac:dyDescent="0.2">
      <c r="A31" s="128" t="s">
        <v>97</v>
      </c>
      <c r="B31" s="128" t="s">
        <v>187</v>
      </c>
      <c r="C31" s="128" t="s">
        <v>205</v>
      </c>
      <c r="D31" s="128" t="s">
        <v>104</v>
      </c>
      <c r="E31" s="128" t="s">
        <v>206</v>
      </c>
    </row>
    <row r="32" spans="1:25" ht="25.5" x14ac:dyDescent="0.2">
      <c r="A32" s="242" t="s">
        <v>207</v>
      </c>
      <c r="B32" s="128" t="s">
        <v>208</v>
      </c>
      <c r="C32" s="128" t="s">
        <v>209</v>
      </c>
      <c r="D32" s="128" t="s">
        <v>207</v>
      </c>
      <c r="E32" s="128" t="s">
        <v>207</v>
      </c>
    </row>
    <row r="33" spans="1:9" ht="25.5" x14ac:dyDescent="0.2">
      <c r="A33" s="242" t="s">
        <v>210</v>
      </c>
      <c r="B33" s="128" t="s">
        <v>211</v>
      </c>
      <c r="C33" s="128" t="s">
        <v>212</v>
      </c>
      <c r="D33" s="128" t="s">
        <v>210</v>
      </c>
      <c r="E33" s="128" t="s">
        <v>210</v>
      </c>
    </row>
    <row r="34" spans="1:9" ht="25.5" x14ac:dyDescent="0.2">
      <c r="A34" s="242" t="s">
        <v>98</v>
      </c>
      <c r="B34" s="128" t="s">
        <v>213</v>
      </c>
      <c r="C34" s="128" t="s">
        <v>214</v>
      </c>
      <c r="D34" s="128" t="s">
        <v>98</v>
      </c>
      <c r="E34" s="128" t="s">
        <v>98</v>
      </c>
    </row>
    <row r="35" spans="1:9" ht="25.5" x14ac:dyDescent="0.2">
      <c r="B35" s="128" t="s">
        <v>215</v>
      </c>
    </row>
    <row r="37" spans="1:9" x14ac:dyDescent="0.2">
      <c r="H37" s="128" t="s">
        <v>86</v>
      </c>
      <c r="I37" s="128" t="s">
        <v>216</v>
      </c>
    </row>
    <row r="38" spans="1:9" ht="102" x14ac:dyDescent="0.2">
      <c r="A38" s="248" t="s">
        <v>95</v>
      </c>
      <c r="B38" s="248" t="s">
        <v>217</v>
      </c>
      <c r="C38" s="248" t="s">
        <v>102</v>
      </c>
      <c r="D38" s="248" t="s">
        <v>218</v>
      </c>
      <c r="E38" s="248" t="s">
        <v>190</v>
      </c>
      <c r="F38" s="248" t="s">
        <v>219</v>
      </c>
      <c r="H38" s="128" t="s">
        <v>95</v>
      </c>
      <c r="I38" s="128" t="s">
        <v>220</v>
      </c>
    </row>
    <row r="39" spans="1:9" ht="63.75" x14ac:dyDescent="0.2">
      <c r="A39" s="244" t="s">
        <v>221</v>
      </c>
      <c r="B39" s="245" t="s">
        <v>222</v>
      </c>
      <c r="C39" s="245" t="s">
        <v>223</v>
      </c>
      <c r="D39" s="244" t="s">
        <v>224</v>
      </c>
      <c r="E39" s="244" t="s">
        <v>225</v>
      </c>
      <c r="F39" s="246" t="s">
        <v>226</v>
      </c>
      <c r="H39" s="128" t="s">
        <v>217</v>
      </c>
      <c r="I39" s="128" t="s">
        <v>227</v>
      </c>
    </row>
    <row r="40" spans="1:9" ht="38.25" x14ac:dyDescent="0.2">
      <c r="A40" s="244" t="s">
        <v>228</v>
      </c>
      <c r="B40" s="245" t="s">
        <v>229</v>
      </c>
      <c r="C40" s="245" t="s">
        <v>103</v>
      </c>
      <c r="D40" s="247" t="s">
        <v>230</v>
      </c>
      <c r="E40" s="247" t="s">
        <v>231</v>
      </c>
      <c r="F40" s="244" t="s">
        <v>232</v>
      </c>
      <c r="H40" s="128" t="s">
        <v>102</v>
      </c>
      <c r="I40" s="128" t="s">
        <v>233</v>
      </c>
    </row>
    <row r="41" spans="1:9" ht="28.5" x14ac:dyDescent="0.2">
      <c r="A41" s="244" t="s">
        <v>234</v>
      </c>
      <c r="B41" s="245" t="s">
        <v>235</v>
      </c>
      <c r="C41" s="245" t="s">
        <v>236</v>
      </c>
      <c r="D41" s="247" t="s">
        <v>237</v>
      </c>
      <c r="E41" s="247" t="s">
        <v>238</v>
      </c>
      <c r="F41" s="247" t="s">
        <v>239</v>
      </c>
      <c r="H41" s="128" t="s">
        <v>218</v>
      </c>
      <c r="I41" s="128" t="s">
        <v>240</v>
      </c>
    </row>
    <row r="42" spans="1:9" ht="28.5" x14ac:dyDescent="0.2">
      <c r="A42" s="244" t="s">
        <v>241</v>
      </c>
      <c r="B42" s="245" t="s">
        <v>242</v>
      </c>
      <c r="C42" s="245" t="s">
        <v>243</v>
      </c>
      <c r="D42" s="247" t="s">
        <v>244</v>
      </c>
      <c r="E42" s="247" t="s">
        <v>245</v>
      </c>
      <c r="F42" s="247" t="s">
        <v>246</v>
      </c>
      <c r="H42" s="128" t="s">
        <v>190</v>
      </c>
      <c r="I42" s="128" t="s">
        <v>247</v>
      </c>
    </row>
    <row r="43" spans="1:9" ht="25.5" x14ac:dyDescent="0.2">
      <c r="A43" s="244" t="s">
        <v>96</v>
      </c>
      <c r="B43" s="243"/>
      <c r="C43" s="243"/>
      <c r="D43" s="247" t="s">
        <v>248</v>
      </c>
      <c r="E43" s="243"/>
      <c r="F43" s="243"/>
      <c r="H43" s="128" t="s">
        <v>219</v>
      </c>
      <c r="I43" s="128" t="s">
        <v>249</v>
      </c>
    </row>
    <row r="44" spans="1:9" ht="28.5" x14ac:dyDescent="0.2">
      <c r="A44" s="244" t="s">
        <v>250</v>
      </c>
      <c r="B44" s="243"/>
      <c r="C44" s="243"/>
      <c r="D44" s="243"/>
      <c r="E44" s="243"/>
      <c r="F44" s="243"/>
    </row>
    <row r="45" spans="1:9" ht="42.75" x14ac:dyDescent="0.2">
      <c r="A45" s="244" t="s">
        <v>251</v>
      </c>
      <c r="B45" s="243"/>
      <c r="C45" s="243"/>
      <c r="D45" s="243"/>
      <c r="E45" s="243"/>
      <c r="F45" s="243"/>
    </row>
    <row r="46" spans="1:9" ht="28.5" x14ac:dyDescent="0.2">
      <c r="A46" s="244" t="s">
        <v>252</v>
      </c>
      <c r="B46" s="243"/>
      <c r="C46" s="243"/>
      <c r="D46" s="243"/>
      <c r="E46" s="243"/>
      <c r="F46" s="243"/>
    </row>
    <row r="47" spans="1:9" ht="42.75" x14ac:dyDescent="0.2">
      <c r="A47" s="244" t="s">
        <v>253</v>
      </c>
      <c r="B47" s="243"/>
      <c r="C47" s="243"/>
      <c r="D47" s="243"/>
      <c r="E47" s="243"/>
      <c r="F47" s="243"/>
    </row>
    <row r="50" spans="1:4" x14ac:dyDescent="0.2">
      <c r="A50" s="479" t="s">
        <v>254</v>
      </c>
      <c r="B50" s="480"/>
      <c r="C50" s="250" t="s">
        <v>255</v>
      </c>
      <c r="D50" s="250" t="s">
        <v>256</v>
      </c>
    </row>
    <row r="51" spans="1:4" ht="14.25" x14ac:dyDescent="0.2">
      <c r="A51" s="487" t="s">
        <v>257</v>
      </c>
      <c r="B51" s="249" t="s">
        <v>143</v>
      </c>
      <c r="C51" s="251">
        <v>0.25</v>
      </c>
      <c r="D51" s="251" t="s">
        <v>149</v>
      </c>
    </row>
    <row r="52" spans="1:4" ht="14.25" x14ac:dyDescent="0.2">
      <c r="A52" s="488"/>
      <c r="B52" s="249" t="s">
        <v>155</v>
      </c>
      <c r="C52" s="251">
        <v>0.15</v>
      </c>
      <c r="D52" s="251" t="s">
        <v>149</v>
      </c>
    </row>
    <row r="53" spans="1:4" ht="14.25" x14ac:dyDescent="0.2">
      <c r="A53" s="489"/>
      <c r="B53" s="249" t="s">
        <v>167</v>
      </c>
      <c r="C53" s="251">
        <v>0.1</v>
      </c>
      <c r="D53" s="251" t="s">
        <v>170</v>
      </c>
    </row>
    <row r="54" spans="1:4" ht="14.25" x14ac:dyDescent="0.2">
      <c r="A54" s="249" t="s">
        <v>258</v>
      </c>
      <c r="B54" s="249" t="s">
        <v>144</v>
      </c>
      <c r="C54" s="251">
        <v>0.25</v>
      </c>
    </row>
    <row r="55" spans="1:4" ht="23.25" x14ac:dyDescent="0.2">
      <c r="A55" s="249" t="s">
        <v>259</v>
      </c>
      <c r="B55" s="249" t="s">
        <v>156</v>
      </c>
      <c r="C55" s="251">
        <v>0.15</v>
      </c>
    </row>
    <row r="58" spans="1:4" ht="15" x14ac:dyDescent="0.25">
      <c r="A58" t="s">
        <v>260</v>
      </c>
      <c r="B58"/>
      <c r="C58"/>
    </row>
    <row r="59" spans="1:4" x14ac:dyDescent="0.2">
      <c r="A59" s="479" t="s">
        <v>254</v>
      </c>
      <c r="B59" s="480"/>
      <c r="C59" s="254" t="s">
        <v>216</v>
      </c>
    </row>
    <row r="60" spans="1:4" ht="80.45" customHeight="1" x14ac:dyDescent="0.2">
      <c r="A60" s="481" t="s">
        <v>132</v>
      </c>
      <c r="B60" s="244" t="s">
        <v>145</v>
      </c>
      <c r="C60" s="244" t="s">
        <v>261</v>
      </c>
    </row>
    <row r="61" spans="1:4" ht="34.5" customHeight="1" x14ac:dyDescent="0.2">
      <c r="A61" s="482"/>
      <c r="B61" s="244" t="s">
        <v>157</v>
      </c>
      <c r="C61" s="244" t="s">
        <v>262</v>
      </c>
    </row>
    <row r="62" spans="1:4" ht="34.5" customHeight="1" x14ac:dyDescent="0.2">
      <c r="A62" s="482"/>
      <c r="B62" s="244" t="s">
        <v>168</v>
      </c>
      <c r="C62" s="244" t="s">
        <v>263</v>
      </c>
    </row>
    <row r="63" spans="1:4" ht="34.5" customHeight="1" x14ac:dyDescent="0.2">
      <c r="A63" s="483"/>
      <c r="B63" s="244" t="s">
        <v>264</v>
      </c>
      <c r="C63" s="244" t="s">
        <v>265</v>
      </c>
    </row>
    <row r="64" spans="1:4" ht="12.75" customHeight="1" x14ac:dyDescent="0.2">
      <c r="A64" s="244" t="s">
        <v>133</v>
      </c>
      <c r="B64" s="244" t="s">
        <v>266</v>
      </c>
      <c r="C64" s="244" t="s">
        <v>267</v>
      </c>
    </row>
    <row r="65" spans="1:3" ht="12.75" customHeight="1" x14ac:dyDescent="0.2">
      <c r="A65" s="244"/>
      <c r="B65" s="244" t="s">
        <v>268</v>
      </c>
      <c r="C65" s="244"/>
    </row>
    <row r="66" spans="1:3" ht="14.25" x14ac:dyDescent="0.2">
      <c r="A66" s="244"/>
      <c r="B66" s="244" t="s">
        <v>269</v>
      </c>
      <c r="C66" s="244"/>
    </row>
    <row r="67" spans="1:3" ht="14.25" x14ac:dyDescent="0.2">
      <c r="A67" s="244"/>
      <c r="B67" s="244" t="s">
        <v>270</v>
      </c>
      <c r="C67" s="244"/>
    </row>
    <row r="68" spans="1:3" ht="14.25" x14ac:dyDescent="0.2">
      <c r="A68" s="244"/>
      <c r="B68" s="244" t="s">
        <v>271</v>
      </c>
      <c r="C68" s="244"/>
    </row>
    <row r="69" spans="1:3" ht="14.25" x14ac:dyDescent="0.2">
      <c r="A69" s="244"/>
      <c r="B69" s="244" t="s">
        <v>272</v>
      </c>
      <c r="C69" s="244"/>
    </row>
    <row r="70" spans="1:3" ht="14.25" x14ac:dyDescent="0.2">
      <c r="A70" s="244"/>
      <c r="B70" s="244" t="s">
        <v>273</v>
      </c>
      <c r="C70" s="244"/>
    </row>
    <row r="71" spans="1:3" ht="12.75" customHeight="1" x14ac:dyDescent="0.2">
      <c r="A71" s="244" t="s">
        <v>274</v>
      </c>
      <c r="B71" s="244" t="s">
        <v>147</v>
      </c>
      <c r="C71" s="244" t="s">
        <v>275</v>
      </c>
    </row>
    <row r="72" spans="1:3" ht="12.75" customHeight="1" x14ac:dyDescent="0.2">
      <c r="A72" s="244"/>
      <c r="B72" s="244" t="s">
        <v>159</v>
      </c>
      <c r="C72" s="244"/>
    </row>
    <row r="73" spans="1:3" ht="14.25" x14ac:dyDescent="0.2">
      <c r="A73" s="244"/>
      <c r="B73" s="244" t="s">
        <v>276</v>
      </c>
      <c r="C73" s="244"/>
    </row>
    <row r="74" spans="1:3" ht="38.25" x14ac:dyDescent="0.2">
      <c r="A74" s="244" t="s">
        <v>277</v>
      </c>
      <c r="B74" s="244" t="s">
        <v>148</v>
      </c>
      <c r="C74" s="244" t="s">
        <v>278</v>
      </c>
    </row>
    <row r="75" spans="1:3" ht="69" customHeight="1" x14ac:dyDescent="0.2">
      <c r="A75" s="244"/>
      <c r="B75" s="244" t="s">
        <v>279</v>
      </c>
      <c r="C75" s="244" t="s">
        <v>280</v>
      </c>
    </row>
    <row r="76" spans="1:3" ht="34.5" customHeight="1" x14ac:dyDescent="0.2">
      <c r="A76" s="244"/>
      <c r="B76" s="244" t="s">
        <v>169</v>
      </c>
      <c r="C76" s="244" t="s">
        <v>281</v>
      </c>
    </row>
  </sheetData>
  <sheetProtection formatCells="0" formatColumns="0" formatRows="0"/>
  <mergeCells count="9">
    <mergeCell ref="A59:B59"/>
    <mergeCell ref="A60:A63"/>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theme="0" tint="-0.249977111117893"/>
  </sheetPr>
  <dimension ref="A1:Y28"/>
  <sheetViews>
    <sheetView showGridLines="0" zoomScale="80" zoomScaleNormal="80" zoomScaleSheetLayoutView="100" workbookViewId="0">
      <pane ySplit="8" topLeftCell="A9" activePane="bottomLeft" state="frozen"/>
      <selection pane="bottomLeft" activeCell="J11" sqref="J11"/>
    </sheetView>
  </sheetViews>
  <sheetFormatPr baseColWidth="10" defaultColWidth="14.42578125" defaultRowHeight="14.25" x14ac:dyDescent="0.25"/>
  <cols>
    <col min="1" max="1" width="15.42578125" style="4" customWidth="1"/>
    <col min="2" max="2" width="56.7109375" style="38" customWidth="1"/>
    <col min="3" max="3" width="15.5703125" style="38" customWidth="1"/>
    <col min="4" max="4" width="20.140625" style="4" customWidth="1"/>
    <col min="5" max="5" width="15.7109375" style="14" customWidth="1"/>
    <col min="6" max="6" width="16.28515625" style="4" customWidth="1"/>
    <col min="7" max="7" width="16.28515625" style="14" customWidth="1"/>
    <col min="8" max="8" width="11.140625" style="14" customWidth="1"/>
    <col min="9" max="9" width="10.42578125" style="14" customWidth="1"/>
    <col min="10" max="10" width="32.140625" style="14" customWidth="1"/>
    <col min="11" max="11" width="10.140625" style="14" customWidth="1"/>
    <col min="12" max="12" width="12.42578125" style="14" customWidth="1"/>
    <col min="13" max="13" width="14" style="192" customWidth="1"/>
    <col min="14" max="14" width="13.7109375" style="192" customWidth="1"/>
    <col min="15" max="15" width="8" style="322" customWidth="1"/>
    <col min="16" max="16" width="21.42578125" style="4" customWidth="1"/>
    <col min="17" max="17" width="32.85546875" style="4" customWidth="1"/>
    <col min="18" max="18" width="9.42578125" style="38" customWidth="1"/>
    <col min="19" max="19" width="8.85546875" style="38" customWidth="1"/>
    <col min="20" max="20" width="17.85546875" style="4" customWidth="1"/>
    <col min="21" max="21" width="5.42578125" style="4" customWidth="1"/>
    <col min="22" max="22" width="14.140625" style="4" bestFit="1" customWidth="1"/>
    <col min="23" max="23" width="14.85546875" style="4" bestFit="1" customWidth="1"/>
    <col min="24" max="24" width="24.140625" style="4" customWidth="1"/>
    <col min="25" max="25" width="57.85546875" style="4" customWidth="1"/>
    <col min="26" max="29" width="24.140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32.25" hidden="1" customHeight="1" x14ac:dyDescent="0.25">
      <c r="A1" s="497"/>
      <c r="B1" s="498" t="str">
        <f>+'2 CONTEXTO E IDENTIFICACIÓN'!A1</f>
        <v>MAPA DE RIESGOS INTEGRAL</v>
      </c>
      <c r="C1" s="507"/>
      <c r="D1" s="508"/>
      <c r="E1" s="13"/>
      <c r="G1" s="13"/>
      <c r="H1" s="13"/>
      <c r="I1" s="13"/>
      <c r="J1" s="13"/>
      <c r="K1" s="13"/>
      <c r="L1" s="13"/>
      <c r="M1" s="187"/>
      <c r="N1" s="187"/>
    </row>
    <row r="2" spans="1:25" s="3" customFormat="1" ht="32.25" hidden="1" customHeight="1" x14ac:dyDescent="0.2">
      <c r="A2" s="497"/>
      <c r="B2" s="498"/>
      <c r="C2" s="39" t="str">
        <f>+'2 CONTEXTO E IDENTIFICACIÓN'!A2</f>
        <v>VERSIÓN DEL MAPA DE RIESGOS:</v>
      </c>
      <c r="D2" s="39">
        <f>'2 CONTEXTO E IDENTIFICACIÓN'!B2</f>
        <v>1</v>
      </c>
      <c r="E2" s="13"/>
      <c r="G2" s="199" t="str">
        <f>+'2 CONTEXTO E IDENTIFICACIÓN'!$I$4</f>
        <v>Elaboración o Actualización:</v>
      </c>
      <c r="H2" s="215">
        <f>'2 CONTEXTO E IDENTIFICACIÓN'!J4</f>
        <v>46048</v>
      </c>
      <c r="I2" s="13"/>
      <c r="J2" s="13"/>
      <c r="K2" s="13"/>
      <c r="L2" s="13"/>
      <c r="M2" s="187"/>
      <c r="N2" s="187"/>
      <c r="O2" s="323"/>
      <c r="R2" s="159"/>
      <c r="S2" s="159"/>
    </row>
    <row r="3" spans="1:25" s="3" customFormat="1" ht="15" hidden="1" x14ac:dyDescent="0.2">
      <c r="A3" s="212"/>
      <c r="B3" s="15"/>
      <c r="C3" s="205"/>
      <c r="D3" s="41"/>
      <c r="E3" s="13"/>
      <c r="G3" s="213"/>
      <c r="H3" s="214"/>
      <c r="I3" s="13"/>
      <c r="J3" s="13"/>
      <c r="K3" s="13"/>
      <c r="L3" s="13"/>
      <c r="M3" s="187"/>
      <c r="N3" s="187"/>
      <c r="O3" s="323"/>
      <c r="R3" s="159"/>
      <c r="S3" s="159"/>
    </row>
    <row r="4" spans="1:25" s="3" customFormat="1" ht="32.25" hidden="1" customHeight="1" x14ac:dyDescent="0.2">
      <c r="A4" s="12" t="s">
        <v>75</v>
      </c>
      <c r="B4" s="509" t="str">
        <f>'2 CONTEXTO E IDENTIFICACIÓN'!B4</f>
        <v>UAERMV</v>
      </c>
      <c r="C4" s="510"/>
      <c r="D4" s="511"/>
      <c r="E4" s="13"/>
      <c r="G4" s="204" t="str">
        <f>+'2 CONTEXTO E IDENTIFICACIÓN'!$E$5</f>
        <v>Vigencia: 2026</v>
      </c>
      <c r="H4" s="202">
        <f>'2 CONTEXTO E IDENTIFICACIÓN'!G5</f>
        <v>46023</v>
      </c>
      <c r="I4" s="203" t="s">
        <v>83</v>
      </c>
      <c r="J4" s="200">
        <f>'2 CONTEXTO E IDENTIFICACIÓN'!J5</f>
        <v>46386</v>
      </c>
      <c r="K4" s="13"/>
      <c r="L4" s="13"/>
      <c r="M4" s="187"/>
      <c r="N4" s="187"/>
      <c r="O4" s="323"/>
      <c r="R4" s="159"/>
      <c r="S4" s="159"/>
    </row>
    <row r="5" spans="1:25" s="3" customFormat="1" ht="15.75" hidden="1" thickBot="1" x14ac:dyDescent="0.25">
      <c r="A5" s="12" t="s">
        <v>77</v>
      </c>
      <c r="B5" s="499" t="str">
        <f>'2 CONTEXTO E IDENTIFICACIÓN'!F4</f>
        <v>4. Estrategia Y Gobierno De TI</v>
      </c>
      <c r="C5" s="500"/>
      <c r="D5" s="500"/>
      <c r="E5" s="16"/>
      <c r="F5" s="16"/>
      <c r="O5" s="323"/>
      <c r="R5" s="159"/>
      <c r="S5" s="159"/>
    </row>
    <row r="6" spans="1:25" s="3" customFormat="1" ht="26.25" customHeight="1" thickBot="1" x14ac:dyDescent="0.25">
      <c r="A6" s="216"/>
      <c r="B6" s="217"/>
      <c r="C6" s="207"/>
      <c r="D6" s="207"/>
      <c r="E6" s="16"/>
      <c r="F6" s="16"/>
      <c r="G6" s="501" t="s">
        <v>282</v>
      </c>
      <c r="H6" s="502"/>
      <c r="I6" s="502"/>
      <c r="J6" s="502"/>
      <c r="K6" s="502"/>
      <c r="L6" s="502"/>
      <c r="M6" s="502"/>
      <c r="N6" s="503"/>
      <c r="O6" s="323"/>
      <c r="R6" s="159"/>
      <c r="S6" s="159"/>
    </row>
    <row r="7" spans="1:25" s="19" customFormat="1" ht="30" customHeight="1" thickBot="1" x14ac:dyDescent="0.3">
      <c r="A7" s="17"/>
      <c r="B7" s="18"/>
      <c r="C7" s="501" t="s">
        <v>283</v>
      </c>
      <c r="D7" s="502"/>
      <c r="E7" s="502"/>
      <c r="F7" s="503"/>
      <c r="G7" s="504" t="s">
        <v>41</v>
      </c>
      <c r="H7" s="505"/>
      <c r="I7" s="506"/>
      <c r="J7" s="504" t="s">
        <v>43</v>
      </c>
      <c r="K7" s="505"/>
      <c r="L7" s="506"/>
      <c r="M7" s="504" t="s">
        <v>284</v>
      </c>
      <c r="N7" s="506"/>
      <c r="O7" s="324"/>
      <c r="P7" s="493" t="s">
        <v>285</v>
      </c>
      <c r="Q7" s="494"/>
      <c r="R7" s="495"/>
      <c r="S7" s="495"/>
      <c r="T7" s="496"/>
      <c r="V7" s="490" t="s">
        <v>286</v>
      </c>
      <c r="W7" s="491"/>
      <c r="X7" s="491"/>
      <c r="Y7" s="492"/>
    </row>
    <row r="8" spans="1:25" s="137" customFormat="1" ht="57" x14ac:dyDescent="0.25">
      <c r="A8" s="175" t="s">
        <v>287</v>
      </c>
      <c r="B8" s="174" t="s">
        <v>288</v>
      </c>
      <c r="C8" s="183" t="s">
        <v>39</v>
      </c>
      <c r="D8" s="184" t="s">
        <v>289</v>
      </c>
      <c r="E8" s="185" t="s">
        <v>290</v>
      </c>
      <c r="F8" s="186" t="s">
        <v>291</v>
      </c>
      <c r="G8" s="164" t="s">
        <v>41</v>
      </c>
      <c r="H8" s="165" t="s">
        <v>292</v>
      </c>
      <c r="I8" s="168" t="s">
        <v>293</v>
      </c>
      <c r="J8" s="164" t="s">
        <v>43</v>
      </c>
      <c r="K8" s="165" t="s">
        <v>292</v>
      </c>
      <c r="L8" s="168" t="s">
        <v>293</v>
      </c>
      <c r="M8" s="164" t="s">
        <v>294</v>
      </c>
      <c r="N8" s="166" t="s">
        <v>295</v>
      </c>
      <c r="O8" s="325"/>
      <c r="P8" s="21" t="s">
        <v>293</v>
      </c>
      <c r="Q8" s="22" t="s">
        <v>289</v>
      </c>
      <c r="R8" s="156" t="s">
        <v>296</v>
      </c>
      <c r="S8" s="156" t="s">
        <v>297</v>
      </c>
      <c r="T8" s="23" t="s">
        <v>149</v>
      </c>
      <c r="V8" s="21" t="s">
        <v>293</v>
      </c>
      <c r="W8" s="22" t="s">
        <v>298</v>
      </c>
      <c r="X8" s="22" t="s">
        <v>299</v>
      </c>
      <c r="Y8" s="23" t="s">
        <v>43</v>
      </c>
    </row>
    <row r="9" spans="1:25" ht="130.5" customHeight="1" x14ac:dyDescent="0.25">
      <c r="A9" s="24" t="str">
        <f>'2 CONTEXTO E IDENTIFICACIÓN'!A9</f>
        <v>R1</v>
      </c>
      <c r="B9" s="180" t="str">
        <f>+'2 CONTEXTO E IDENTIFICACIÓN'!J9</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C9" s="383">
        <v>252</v>
      </c>
      <c r="D9" s="160" t="str">
        <f t="shared" ref="D9:D28" si="0">+IF(C9="","",IF(C9&lt;=$S$9,$Q$9,IF(C9&lt;=$S$10,$Q$10,IF(C9&lt;=$S$11,$Q$11,IF(C9&lt;=$S$12,$Q$12,IF(C9&gt;=$R$13,$Q$13,""))))))</f>
        <v>La actividad que conlleva el riesgo se ejecuta de 24 a 500 veces por año</v>
      </c>
      <c r="E9" s="161">
        <f t="shared" ref="E9:E28" si="1">+IF(D9="","",IF(D9=$Q$9,$T$9,IF(D9=$Q$10,$T$10,IF(D9=$Q$11,$T$11,IF(D9=$Q$12,$T$12,IF(D9=$Q$13,$T$13))))))</f>
        <v>0.6</v>
      </c>
      <c r="F9" s="25" t="str">
        <f t="shared" ref="F9:F28" si="2">+IF(D9="","",IF(D9=$Q$9,$P$9,IF(D9=$Q$10,$P$10,IF(D9=$Q$11,$P$11,IF(D9=$Q$12,$P$12,IF(D9=$Q$13,$P$13))))))</f>
        <v>Media</v>
      </c>
      <c r="G9" s="171"/>
      <c r="H9" s="163" t="str">
        <f>+IF(G9="","",IF(G9="N/A","",IF(OR(G9=$X$9,G9=$Y$9),$W$9,IF(OR(G9=$X$10,G9=$Y$10),$W$10,IF(OR(G9=$X$11,G9=$Y$11),$W$11,IF(OR(G9=$X$12,G9=$Y$12),$W$12,IF(OR(G9=$X$13,G9=$Y$13),$W$13)))))))</f>
        <v/>
      </c>
      <c r="I9" s="169" t="str">
        <f t="shared" ref="I9:I28" si="3">+IF(G9="","",IF(G9="N/A","",IF(OR(G9=$X$9,G9=$Y$9),$V$9,IF(OR(G9=$X$10,G9=$Y$10),$V$10,IF(OR(G9=$X$11,G9=$Y$11),$V$11,IF(OR(G9=$X$12,G9=$Y$12),$V$12,IF(OR(G9=$X$13,G9=$Y$13),$V$13)))))))</f>
        <v/>
      </c>
      <c r="J9" s="384" t="s">
        <v>300</v>
      </c>
      <c r="K9" s="163">
        <f t="shared" ref="K9:K28" si="4">+IF(J9="","",IF(J9="N/A","",IF(OR(J9=$X$9,J9=$Y$9),$W$9,IF(OR(J9=$X$10,J9=$Y$10),$W$10,IF(OR(J9=$X$11,J9=$Y$11),$W$11,IF(OR(J9=$X$12,J9=$Y$12),$W$12,IF(OR(J9=$X$13,J9=$Y$13),$W$13)))))))</f>
        <v>0.6</v>
      </c>
      <c r="L9" s="169" t="str">
        <f t="shared" ref="L9:L28" si="5">+IF(J9="","",IF(J9="N/A","",IF(OR(J9=$X$9,J9=$Y$9),$V$9,IF(OR(J9=$X$10,J9=$Y$10),$V$10,IF(OR(J9=$X$11,J9=$Y$11),$V$11,IF(OR(J9=$X$12,J9=$Y$12),$V$12,IF(OR(J9=$X$13,J9=$Y$13),$V$13)))))))</f>
        <v>Moderado</v>
      </c>
      <c r="M9" s="188">
        <f>+IF(H9="",K9,IF(K9="",H9,IF(H9&gt;K9,H9,K9)))</f>
        <v>0.6</v>
      </c>
      <c r="N9" s="189" t="str">
        <f>+IF(M9="","",IF(M9=$W$9,$V$9,IF(M9=$W$10,$V$10,IF(M9=$W$11,$V$11,IF(M9=$W$12,$V$12,IF(M9=$W$13,$V$13))))))</f>
        <v>Moderado</v>
      </c>
      <c r="P9" s="235" t="s">
        <v>301</v>
      </c>
      <c r="Q9" s="26" t="s">
        <v>302</v>
      </c>
      <c r="R9" s="157">
        <v>0</v>
      </c>
      <c r="S9" s="157">
        <v>2</v>
      </c>
      <c r="T9" s="27">
        <v>0.2</v>
      </c>
      <c r="V9" s="235" t="s">
        <v>303</v>
      </c>
      <c r="W9" s="28">
        <v>0.2</v>
      </c>
      <c r="X9" s="26" t="s">
        <v>304</v>
      </c>
      <c r="Y9" s="29" t="s">
        <v>305</v>
      </c>
    </row>
    <row r="10" spans="1:25" ht="93" customHeight="1" x14ac:dyDescent="0.25">
      <c r="A10" s="24" t="str">
        <f>'2 CONTEXTO E IDENTIFICACIÓN'!A10</f>
        <v>R2</v>
      </c>
      <c r="B10" s="180" t="str">
        <f>+'2 CONTEXTO E IDENTIFICACIÓN'!J10</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C10" s="181">
        <v>492</v>
      </c>
      <c r="D10" s="160" t="str">
        <f t="shared" si="0"/>
        <v>La actividad que conlleva el riesgo se ejecuta de 24 a 500 veces por año</v>
      </c>
      <c r="E10" s="161">
        <f t="shared" si="1"/>
        <v>0.6</v>
      </c>
      <c r="F10" s="25" t="str">
        <f t="shared" si="2"/>
        <v>Media</v>
      </c>
      <c r="G10" s="171"/>
      <c r="H10" s="163" t="str">
        <f t="shared" ref="H10:H28" si="6">+IF(G10="","",IF(G10="N/A","",IF(OR(G10=$X$9,G10=$Y$9),$W$9,IF(OR(G10=$X$10,G10=$Y$10),$W$10,IF(OR(G10=$X$11,G10=$Y$11),$W$11,IF(OR(G10=$X$12,G10=$Y$12),$W$12,IF(OR(G10=$X$13,G10=$Y$13),$W$13)))))))</f>
        <v/>
      </c>
      <c r="I10" s="169" t="str">
        <f t="shared" si="3"/>
        <v/>
      </c>
      <c r="J10" s="171" t="s">
        <v>306</v>
      </c>
      <c r="K10" s="163">
        <f t="shared" si="4"/>
        <v>0.8</v>
      </c>
      <c r="L10" s="169" t="str">
        <f t="shared" si="5"/>
        <v>Mayor</v>
      </c>
      <c r="M10" s="188">
        <f>+IF(H10="",K10,IF(K10="",H10,IF(H10&gt;K10,H10,K10)))</f>
        <v>0.8</v>
      </c>
      <c r="N10" s="189" t="str">
        <f t="shared" ref="N10:N28" si="7">+IF(M10="","",IF(M10=$W$9,$V$9,IF(M10=$W$10,$V$10,IF(M10=$W$11,$V$11,IF(M10=$W$12,$V$12,IF(M10=$W$13,$V$13))))))</f>
        <v>Mayor</v>
      </c>
      <c r="P10" s="236" t="s">
        <v>307</v>
      </c>
      <c r="Q10" s="30" t="s">
        <v>308</v>
      </c>
      <c r="R10" s="157">
        <v>3</v>
      </c>
      <c r="S10" s="157">
        <v>24</v>
      </c>
      <c r="T10" s="27">
        <v>0.4</v>
      </c>
      <c r="V10" s="236" t="s">
        <v>309</v>
      </c>
      <c r="W10" s="28">
        <v>0.4</v>
      </c>
      <c r="X10" s="30" t="s">
        <v>310</v>
      </c>
      <c r="Y10" s="31" t="s">
        <v>311</v>
      </c>
    </row>
    <row r="11" spans="1:25" ht="93" customHeight="1" x14ac:dyDescent="0.25">
      <c r="A11" s="24" t="str">
        <f>'2 CONTEXTO E IDENTIFICACIÓN'!A11</f>
        <v>R3</v>
      </c>
      <c r="B11" s="180" t="str">
        <f>+'2 CONTEXTO E IDENTIFICACIÓN'!J11</f>
        <v xml:space="preserve"> por a causa de </v>
      </c>
      <c r="C11" s="181"/>
      <c r="D11" s="160" t="str">
        <f t="shared" si="0"/>
        <v/>
      </c>
      <c r="E11" s="161" t="str">
        <f t="shared" si="1"/>
        <v/>
      </c>
      <c r="F11" s="25" t="str">
        <f t="shared" si="2"/>
        <v/>
      </c>
      <c r="G11" s="171"/>
      <c r="H11" s="163" t="str">
        <f t="shared" si="6"/>
        <v/>
      </c>
      <c r="I11" s="169" t="str">
        <f t="shared" si="3"/>
        <v/>
      </c>
      <c r="J11" s="171"/>
      <c r="K11" s="163" t="str">
        <f t="shared" si="4"/>
        <v/>
      </c>
      <c r="L11" s="169" t="str">
        <f t="shared" si="5"/>
        <v/>
      </c>
      <c r="M11" s="188" t="str">
        <f t="shared" ref="M11:M28" si="8">+IF(H11="",K11,IF(K11="",H11,IF(H11&gt;K11,H11,K11)))</f>
        <v/>
      </c>
      <c r="N11" s="189" t="str">
        <f t="shared" si="7"/>
        <v/>
      </c>
      <c r="P11" s="237" t="s">
        <v>312</v>
      </c>
      <c r="Q11" s="30" t="s">
        <v>313</v>
      </c>
      <c r="R11" s="157">
        <v>25</v>
      </c>
      <c r="S11" s="157">
        <v>500</v>
      </c>
      <c r="T11" s="27">
        <v>0.6</v>
      </c>
      <c r="V11" s="237" t="s">
        <v>314</v>
      </c>
      <c r="W11" s="28">
        <v>0.6</v>
      </c>
      <c r="X11" s="30" t="s">
        <v>315</v>
      </c>
      <c r="Y11" s="31" t="s">
        <v>300</v>
      </c>
    </row>
    <row r="12" spans="1:25" ht="111.75" customHeight="1" x14ac:dyDescent="0.25">
      <c r="A12" s="24" t="str">
        <f>'2 CONTEXTO E IDENTIFICACIÓN'!A12</f>
        <v>R4</v>
      </c>
      <c r="B12" s="180" t="str">
        <f>+'2 CONTEXTO E IDENTIFICACIÓN'!J12</f>
        <v xml:space="preserve"> por a causa de </v>
      </c>
      <c r="C12" s="181"/>
      <c r="D12" s="160" t="str">
        <f t="shared" si="0"/>
        <v/>
      </c>
      <c r="E12" s="161" t="str">
        <f t="shared" si="1"/>
        <v/>
      </c>
      <c r="F12" s="25" t="str">
        <f t="shared" si="2"/>
        <v/>
      </c>
      <c r="G12" s="171"/>
      <c r="H12" s="163" t="str">
        <f t="shared" si="6"/>
        <v/>
      </c>
      <c r="I12" s="169" t="str">
        <f t="shared" si="3"/>
        <v/>
      </c>
      <c r="J12" s="171"/>
      <c r="K12" s="163" t="str">
        <f t="shared" si="4"/>
        <v/>
      </c>
      <c r="L12" s="169" t="str">
        <f t="shared" si="5"/>
        <v/>
      </c>
      <c r="M12" s="188" t="str">
        <f t="shared" si="8"/>
        <v/>
      </c>
      <c r="N12" s="189" t="str">
        <f t="shared" si="7"/>
        <v/>
      </c>
      <c r="P12" s="32" t="s">
        <v>316</v>
      </c>
      <c r="Q12" s="30" t="s">
        <v>317</v>
      </c>
      <c r="R12" s="157">
        <v>5001</v>
      </c>
      <c r="S12" s="157">
        <v>5000</v>
      </c>
      <c r="T12" s="27">
        <v>0.8</v>
      </c>
      <c r="V12" s="32" t="s">
        <v>318</v>
      </c>
      <c r="W12" s="28">
        <v>0.8</v>
      </c>
      <c r="X12" s="30" t="s">
        <v>319</v>
      </c>
      <c r="Y12" s="31" t="s">
        <v>306</v>
      </c>
    </row>
    <row r="13" spans="1:25" ht="93" customHeight="1" x14ac:dyDescent="0.25">
      <c r="A13" s="24" t="str">
        <f>'2 CONTEXTO E IDENTIFICACIÓN'!A13</f>
        <v>R5</v>
      </c>
      <c r="B13" s="180" t="str">
        <f>+'2 CONTEXTO E IDENTIFICACIÓN'!J13</f>
        <v xml:space="preserve"> por a causa de </v>
      </c>
      <c r="C13" s="181"/>
      <c r="D13" s="160" t="str">
        <f t="shared" si="0"/>
        <v/>
      </c>
      <c r="E13" s="161" t="str">
        <f t="shared" si="1"/>
        <v/>
      </c>
      <c r="F13" s="25" t="str">
        <f t="shared" si="2"/>
        <v/>
      </c>
      <c r="G13" s="171"/>
      <c r="H13" s="163" t="str">
        <f t="shared" si="6"/>
        <v/>
      </c>
      <c r="I13" s="169" t="str">
        <f t="shared" si="3"/>
        <v/>
      </c>
      <c r="J13" s="171"/>
      <c r="K13" s="163" t="str">
        <f t="shared" si="4"/>
        <v/>
      </c>
      <c r="L13" s="169" t="str">
        <f t="shared" si="5"/>
        <v/>
      </c>
      <c r="M13" s="188" t="str">
        <f t="shared" si="8"/>
        <v/>
      </c>
      <c r="N13" s="189" t="str">
        <f t="shared" si="7"/>
        <v/>
      </c>
      <c r="P13" s="238" t="s">
        <v>320</v>
      </c>
      <c r="Q13" s="30" t="s">
        <v>321</v>
      </c>
      <c r="R13" s="157">
        <v>5001</v>
      </c>
      <c r="S13" s="157"/>
      <c r="T13" s="27">
        <v>1</v>
      </c>
      <c r="V13" s="238" t="s">
        <v>322</v>
      </c>
      <c r="W13" s="28">
        <v>1</v>
      </c>
      <c r="X13" s="30" t="s">
        <v>323</v>
      </c>
      <c r="Y13" s="31" t="s">
        <v>324</v>
      </c>
    </row>
    <row r="14" spans="1:25" ht="93" customHeight="1" thickBot="1" x14ac:dyDescent="0.3">
      <c r="A14" s="24" t="str">
        <f>'2 CONTEXTO E IDENTIFICACIÓN'!A14</f>
        <v>R6</v>
      </c>
      <c r="B14" s="180" t="str">
        <f>+'2 CONTEXTO E IDENTIFICACIÓN'!J14</f>
        <v xml:space="preserve"> por a causa de </v>
      </c>
      <c r="C14" s="181"/>
      <c r="D14" s="160" t="str">
        <f t="shared" si="0"/>
        <v/>
      </c>
      <c r="E14" s="161" t="str">
        <f t="shared" si="1"/>
        <v/>
      </c>
      <c r="F14" s="25" t="str">
        <f t="shared" si="2"/>
        <v/>
      </c>
      <c r="G14" s="171"/>
      <c r="H14" s="163" t="str">
        <f t="shared" si="6"/>
        <v/>
      </c>
      <c r="I14" s="169" t="str">
        <f t="shared" si="3"/>
        <v/>
      </c>
      <c r="J14" s="171"/>
      <c r="K14" s="163" t="str">
        <f t="shared" si="4"/>
        <v/>
      </c>
      <c r="L14" s="169" t="str">
        <f t="shared" si="5"/>
        <v/>
      </c>
      <c r="M14" s="188" t="str">
        <f t="shared" si="8"/>
        <v/>
      </c>
      <c r="N14" s="189" t="str">
        <f t="shared" si="7"/>
        <v/>
      </c>
      <c r="P14" s="33"/>
      <c r="Q14" s="34"/>
      <c r="R14" s="158"/>
      <c r="S14" s="158"/>
      <c r="T14" s="35"/>
      <c r="V14" s="33"/>
      <c r="W14" s="34"/>
      <c r="X14" s="34" t="s">
        <v>325</v>
      </c>
      <c r="Y14" s="35" t="s">
        <v>325</v>
      </c>
    </row>
    <row r="15" spans="1:25" ht="93" customHeight="1" x14ac:dyDescent="0.25">
      <c r="A15" s="24" t="str">
        <f>'2 CONTEXTO E IDENTIFICACIÓN'!A15</f>
        <v>R7</v>
      </c>
      <c r="B15" s="180" t="str">
        <f>+'2 CONTEXTO E IDENTIFICACIÓN'!J15</f>
        <v xml:space="preserve"> por a causa de </v>
      </c>
      <c r="C15" s="181"/>
      <c r="D15" s="160" t="str">
        <f t="shared" si="0"/>
        <v/>
      </c>
      <c r="E15" s="161" t="str">
        <f t="shared" si="1"/>
        <v/>
      </c>
      <c r="F15" s="25" t="str">
        <f t="shared" si="2"/>
        <v/>
      </c>
      <c r="G15" s="171"/>
      <c r="H15" s="163" t="str">
        <f t="shared" si="6"/>
        <v/>
      </c>
      <c r="I15" s="169" t="str">
        <f t="shared" si="3"/>
        <v/>
      </c>
      <c r="J15" s="171"/>
      <c r="K15" s="163" t="str">
        <f t="shared" si="4"/>
        <v/>
      </c>
      <c r="L15" s="169" t="str">
        <f t="shared" si="5"/>
        <v/>
      </c>
      <c r="M15" s="188" t="str">
        <f t="shared" si="8"/>
        <v/>
      </c>
      <c r="N15" s="189" t="str">
        <f t="shared" si="7"/>
        <v/>
      </c>
    </row>
    <row r="16" spans="1:25" ht="93" customHeight="1" x14ac:dyDescent="0.25">
      <c r="A16" s="24" t="str">
        <f>'2 CONTEXTO E IDENTIFICACIÓN'!A16</f>
        <v>R8</v>
      </c>
      <c r="B16" s="180" t="str">
        <f>+'2 CONTEXTO E IDENTIFICACIÓN'!J16</f>
        <v xml:space="preserve"> por a causa de </v>
      </c>
      <c r="C16" s="181"/>
      <c r="D16" s="160" t="str">
        <f t="shared" si="0"/>
        <v/>
      </c>
      <c r="E16" s="161" t="str">
        <f t="shared" si="1"/>
        <v/>
      </c>
      <c r="F16" s="25" t="str">
        <f t="shared" si="2"/>
        <v/>
      </c>
      <c r="G16" s="171"/>
      <c r="H16" s="163" t="str">
        <f t="shared" si="6"/>
        <v/>
      </c>
      <c r="I16" s="169" t="str">
        <f t="shared" si="3"/>
        <v/>
      </c>
      <c r="J16" s="171"/>
      <c r="K16" s="163" t="str">
        <f t="shared" si="4"/>
        <v/>
      </c>
      <c r="L16" s="169" t="str">
        <f t="shared" si="5"/>
        <v/>
      </c>
      <c r="M16" s="188" t="str">
        <f t="shared" si="8"/>
        <v/>
      </c>
      <c r="N16" s="189" t="str">
        <f t="shared" si="7"/>
        <v/>
      </c>
    </row>
    <row r="17" spans="1:14" ht="93" customHeight="1" x14ac:dyDescent="0.25">
      <c r="A17" s="24" t="str">
        <f>'2 CONTEXTO E IDENTIFICACIÓN'!A17</f>
        <v>R9</v>
      </c>
      <c r="B17" s="180" t="str">
        <f>+'2 CONTEXTO E IDENTIFICACIÓN'!J17</f>
        <v xml:space="preserve"> por a causa de </v>
      </c>
      <c r="C17" s="181"/>
      <c r="D17" s="160" t="str">
        <f t="shared" si="0"/>
        <v/>
      </c>
      <c r="E17" s="161" t="str">
        <f t="shared" si="1"/>
        <v/>
      </c>
      <c r="F17" s="25" t="str">
        <f t="shared" si="2"/>
        <v/>
      </c>
      <c r="G17" s="171"/>
      <c r="H17" s="163" t="str">
        <f t="shared" si="6"/>
        <v/>
      </c>
      <c r="I17" s="169" t="str">
        <f t="shared" si="3"/>
        <v/>
      </c>
      <c r="J17" s="171"/>
      <c r="K17" s="163" t="str">
        <f t="shared" si="4"/>
        <v/>
      </c>
      <c r="L17" s="169" t="str">
        <f t="shared" si="5"/>
        <v/>
      </c>
      <c r="M17" s="188" t="str">
        <f t="shared" si="8"/>
        <v/>
      </c>
      <c r="N17" s="189" t="str">
        <f t="shared" si="7"/>
        <v/>
      </c>
    </row>
    <row r="18" spans="1:14" ht="93" customHeight="1" x14ac:dyDescent="0.25">
      <c r="A18" s="24" t="str">
        <f>'2 CONTEXTO E IDENTIFICACIÓN'!A18</f>
        <v>R10</v>
      </c>
      <c r="B18" s="180" t="str">
        <f>+'2 CONTEXTO E IDENTIFICACIÓN'!J18</f>
        <v xml:space="preserve"> por a causa de </v>
      </c>
      <c r="C18" s="181"/>
      <c r="D18" s="160" t="str">
        <f t="shared" si="0"/>
        <v/>
      </c>
      <c r="E18" s="161" t="str">
        <f t="shared" si="1"/>
        <v/>
      </c>
      <c r="F18" s="25" t="str">
        <f t="shared" si="2"/>
        <v/>
      </c>
      <c r="G18" s="171"/>
      <c r="H18" s="163" t="str">
        <f t="shared" si="6"/>
        <v/>
      </c>
      <c r="I18" s="169" t="str">
        <f t="shared" si="3"/>
        <v/>
      </c>
      <c r="J18" s="171"/>
      <c r="K18" s="163" t="str">
        <f t="shared" si="4"/>
        <v/>
      </c>
      <c r="L18" s="169" t="str">
        <f t="shared" si="5"/>
        <v/>
      </c>
      <c r="M18" s="188" t="str">
        <f t="shared" si="8"/>
        <v/>
      </c>
      <c r="N18" s="189" t="str">
        <f t="shared" si="7"/>
        <v/>
      </c>
    </row>
    <row r="19" spans="1:14" ht="93" customHeight="1" x14ac:dyDescent="0.25">
      <c r="A19" s="24" t="str">
        <f>'2 CONTEXTO E IDENTIFICACIÓN'!A19</f>
        <v>R11</v>
      </c>
      <c r="B19" s="180" t="str">
        <f>+'2 CONTEXTO E IDENTIFICACIÓN'!J19</f>
        <v xml:space="preserve"> por a causa de </v>
      </c>
      <c r="C19" s="181"/>
      <c r="D19" s="160" t="str">
        <f t="shared" si="0"/>
        <v/>
      </c>
      <c r="E19" s="161" t="str">
        <f t="shared" si="1"/>
        <v/>
      </c>
      <c r="F19" s="25" t="str">
        <f t="shared" si="2"/>
        <v/>
      </c>
      <c r="G19" s="171"/>
      <c r="H19" s="163" t="str">
        <f t="shared" si="6"/>
        <v/>
      </c>
      <c r="I19" s="169" t="str">
        <f t="shared" si="3"/>
        <v/>
      </c>
      <c r="J19" s="171"/>
      <c r="K19" s="163" t="str">
        <f t="shared" si="4"/>
        <v/>
      </c>
      <c r="L19" s="169" t="str">
        <f t="shared" si="5"/>
        <v/>
      </c>
      <c r="M19" s="188" t="str">
        <f t="shared" si="8"/>
        <v/>
      </c>
      <c r="N19" s="189" t="str">
        <f t="shared" si="7"/>
        <v/>
      </c>
    </row>
    <row r="20" spans="1:14" ht="93" customHeight="1" x14ac:dyDescent="0.25">
      <c r="A20" s="24" t="str">
        <f>'2 CONTEXTO E IDENTIFICACIÓN'!A20</f>
        <v>R12</v>
      </c>
      <c r="B20" s="180" t="str">
        <f>+'2 CONTEXTO E IDENTIFICACIÓN'!J20</f>
        <v xml:space="preserve"> por a causa de </v>
      </c>
      <c r="C20" s="181"/>
      <c r="D20" s="160" t="str">
        <f t="shared" si="0"/>
        <v/>
      </c>
      <c r="E20" s="161" t="str">
        <f t="shared" si="1"/>
        <v/>
      </c>
      <c r="F20" s="25" t="str">
        <f t="shared" si="2"/>
        <v/>
      </c>
      <c r="G20" s="171"/>
      <c r="H20" s="163" t="str">
        <f t="shared" si="6"/>
        <v/>
      </c>
      <c r="I20" s="169" t="str">
        <f t="shared" si="3"/>
        <v/>
      </c>
      <c r="J20" s="171"/>
      <c r="K20" s="163" t="str">
        <f t="shared" si="4"/>
        <v/>
      </c>
      <c r="L20" s="169" t="str">
        <f t="shared" si="5"/>
        <v/>
      </c>
      <c r="M20" s="188" t="str">
        <f t="shared" si="8"/>
        <v/>
      </c>
      <c r="N20" s="189" t="str">
        <f t="shared" si="7"/>
        <v/>
      </c>
    </row>
    <row r="21" spans="1:14" ht="93" customHeight="1" x14ac:dyDescent="0.25">
      <c r="A21" s="24" t="str">
        <f>'2 CONTEXTO E IDENTIFICACIÓN'!A21</f>
        <v>R13</v>
      </c>
      <c r="B21" s="180" t="str">
        <f>+'2 CONTEXTO E IDENTIFICACIÓN'!J21</f>
        <v xml:space="preserve"> por a causa de </v>
      </c>
      <c r="C21" s="181"/>
      <c r="D21" s="160" t="str">
        <f t="shared" si="0"/>
        <v/>
      </c>
      <c r="E21" s="161" t="str">
        <f t="shared" si="1"/>
        <v/>
      </c>
      <c r="F21" s="25" t="str">
        <f t="shared" si="2"/>
        <v/>
      </c>
      <c r="G21" s="171"/>
      <c r="H21" s="163" t="str">
        <f t="shared" si="6"/>
        <v/>
      </c>
      <c r="I21" s="169" t="str">
        <f t="shared" si="3"/>
        <v/>
      </c>
      <c r="J21" s="171"/>
      <c r="K21" s="163" t="str">
        <f t="shared" si="4"/>
        <v/>
      </c>
      <c r="L21" s="169" t="str">
        <f t="shared" si="5"/>
        <v/>
      </c>
      <c r="M21" s="188" t="str">
        <f t="shared" si="8"/>
        <v/>
      </c>
      <c r="N21" s="189" t="str">
        <f t="shared" si="7"/>
        <v/>
      </c>
    </row>
    <row r="22" spans="1:14" ht="93" customHeight="1" x14ac:dyDescent="0.25">
      <c r="A22" s="24" t="str">
        <f>'2 CONTEXTO E IDENTIFICACIÓN'!A22</f>
        <v>R14</v>
      </c>
      <c r="B22" s="180" t="str">
        <f>+'2 CONTEXTO E IDENTIFICACIÓN'!J22</f>
        <v xml:space="preserve"> por a causa de </v>
      </c>
      <c r="C22" s="181"/>
      <c r="D22" s="160" t="str">
        <f t="shared" si="0"/>
        <v/>
      </c>
      <c r="E22" s="161" t="str">
        <f t="shared" si="1"/>
        <v/>
      </c>
      <c r="F22" s="25" t="str">
        <f t="shared" si="2"/>
        <v/>
      </c>
      <c r="G22" s="171"/>
      <c r="H22" s="163" t="str">
        <f t="shared" si="6"/>
        <v/>
      </c>
      <c r="I22" s="169" t="str">
        <f t="shared" si="3"/>
        <v/>
      </c>
      <c r="J22" s="171"/>
      <c r="K22" s="163" t="str">
        <f t="shared" si="4"/>
        <v/>
      </c>
      <c r="L22" s="169" t="str">
        <f t="shared" si="5"/>
        <v/>
      </c>
      <c r="M22" s="188" t="str">
        <f t="shared" si="8"/>
        <v/>
      </c>
      <c r="N22" s="189" t="str">
        <f t="shared" si="7"/>
        <v/>
      </c>
    </row>
    <row r="23" spans="1:14" ht="93" customHeight="1" x14ac:dyDescent="0.25">
      <c r="A23" s="24" t="str">
        <f>'2 CONTEXTO E IDENTIFICACIÓN'!A23</f>
        <v>R15</v>
      </c>
      <c r="B23" s="180" t="str">
        <f>+'2 CONTEXTO E IDENTIFICACIÓN'!J23</f>
        <v xml:space="preserve"> por a causa de </v>
      </c>
      <c r="C23" s="181"/>
      <c r="D23" s="160" t="str">
        <f t="shared" si="0"/>
        <v/>
      </c>
      <c r="E23" s="161" t="str">
        <f t="shared" si="1"/>
        <v/>
      </c>
      <c r="F23" s="25" t="str">
        <f t="shared" si="2"/>
        <v/>
      </c>
      <c r="G23" s="171"/>
      <c r="H23" s="163" t="str">
        <f t="shared" si="6"/>
        <v/>
      </c>
      <c r="I23" s="169" t="str">
        <f t="shared" si="3"/>
        <v/>
      </c>
      <c r="J23" s="171"/>
      <c r="K23" s="163" t="str">
        <f t="shared" si="4"/>
        <v/>
      </c>
      <c r="L23" s="169" t="str">
        <f t="shared" si="5"/>
        <v/>
      </c>
      <c r="M23" s="188" t="str">
        <f t="shared" si="8"/>
        <v/>
      </c>
      <c r="N23" s="189" t="str">
        <f t="shared" si="7"/>
        <v/>
      </c>
    </row>
    <row r="24" spans="1:14" ht="93" customHeight="1" x14ac:dyDescent="0.25">
      <c r="A24" s="24" t="str">
        <f>'2 CONTEXTO E IDENTIFICACIÓN'!A24</f>
        <v>R16</v>
      </c>
      <c r="B24" s="180" t="str">
        <f>+'2 CONTEXTO E IDENTIFICACIÓN'!J24</f>
        <v xml:space="preserve"> por a causa de </v>
      </c>
      <c r="C24" s="181"/>
      <c r="D24" s="160" t="str">
        <f t="shared" si="0"/>
        <v/>
      </c>
      <c r="E24" s="161" t="str">
        <f t="shared" si="1"/>
        <v/>
      </c>
      <c r="F24" s="25" t="str">
        <f t="shared" si="2"/>
        <v/>
      </c>
      <c r="G24" s="171"/>
      <c r="H24" s="163" t="str">
        <f t="shared" si="6"/>
        <v/>
      </c>
      <c r="I24" s="169" t="str">
        <f t="shared" si="3"/>
        <v/>
      </c>
      <c r="J24" s="171"/>
      <c r="K24" s="163" t="str">
        <f t="shared" si="4"/>
        <v/>
      </c>
      <c r="L24" s="169" t="str">
        <f t="shared" si="5"/>
        <v/>
      </c>
      <c r="M24" s="188" t="str">
        <f t="shared" si="8"/>
        <v/>
      </c>
      <c r="N24" s="189" t="str">
        <f t="shared" si="7"/>
        <v/>
      </c>
    </row>
    <row r="25" spans="1:14" ht="93" customHeight="1" x14ac:dyDescent="0.25">
      <c r="A25" s="24" t="str">
        <f>'2 CONTEXTO E IDENTIFICACIÓN'!A25</f>
        <v>R17</v>
      </c>
      <c r="B25" s="180" t="str">
        <f>+'2 CONTEXTO E IDENTIFICACIÓN'!J25</f>
        <v xml:space="preserve"> por a causa de </v>
      </c>
      <c r="C25" s="181"/>
      <c r="D25" s="160" t="str">
        <f t="shared" si="0"/>
        <v/>
      </c>
      <c r="E25" s="161" t="str">
        <f t="shared" si="1"/>
        <v/>
      </c>
      <c r="F25" s="25" t="str">
        <f t="shared" si="2"/>
        <v/>
      </c>
      <c r="G25" s="171"/>
      <c r="H25" s="163" t="str">
        <f t="shared" si="6"/>
        <v/>
      </c>
      <c r="I25" s="169" t="str">
        <f t="shared" si="3"/>
        <v/>
      </c>
      <c r="J25" s="171"/>
      <c r="K25" s="163" t="str">
        <f t="shared" si="4"/>
        <v/>
      </c>
      <c r="L25" s="169" t="str">
        <f t="shared" si="5"/>
        <v/>
      </c>
      <c r="M25" s="188" t="str">
        <f t="shared" si="8"/>
        <v/>
      </c>
      <c r="N25" s="189" t="str">
        <f t="shared" si="7"/>
        <v/>
      </c>
    </row>
    <row r="26" spans="1:14" ht="93" customHeight="1" x14ac:dyDescent="0.25">
      <c r="A26" s="24" t="str">
        <f>'2 CONTEXTO E IDENTIFICACIÓN'!A26</f>
        <v>R18</v>
      </c>
      <c r="B26" s="180" t="str">
        <f>+'2 CONTEXTO E IDENTIFICACIÓN'!J26</f>
        <v xml:space="preserve"> por a causa de </v>
      </c>
      <c r="C26" s="181"/>
      <c r="D26" s="160" t="str">
        <f t="shared" si="0"/>
        <v/>
      </c>
      <c r="E26" s="161" t="str">
        <f t="shared" si="1"/>
        <v/>
      </c>
      <c r="F26" s="25" t="str">
        <f t="shared" si="2"/>
        <v/>
      </c>
      <c r="G26" s="171"/>
      <c r="H26" s="163" t="str">
        <f t="shared" si="6"/>
        <v/>
      </c>
      <c r="I26" s="169" t="str">
        <f t="shared" si="3"/>
        <v/>
      </c>
      <c r="J26" s="171"/>
      <c r="K26" s="163" t="str">
        <f t="shared" si="4"/>
        <v/>
      </c>
      <c r="L26" s="169" t="str">
        <f t="shared" si="5"/>
        <v/>
      </c>
      <c r="M26" s="188" t="str">
        <f t="shared" si="8"/>
        <v/>
      </c>
      <c r="N26" s="189" t="str">
        <f t="shared" si="7"/>
        <v/>
      </c>
    </row>
    <row r="27" spans="1:14" ht="93" customHeight="1" x14ac:dyDescent="0.25">
      <c r="A27" s="24" t="str">
        <f>'2 CONTEXTO E IDENTIFICACIÓN'!A27</f>
        <v>R19</v>
      </c>
      <c r="B27" s="180" t="str">
        <f>+'2 CONTEXTO E IDENTIFICACIÓN'!J27</f>
        <v xml:space="preserve"> por a causa de </v>
      </c>
      <c r="C27" s="181"/>
      <c r="D27" s="160" t="str">
        <f t="shared" si="0"/>
        <v/>
      </c>
      <c r="E27" s="161" t="str">
        <f t="shared" si="1"/>
        <v/>
      </c>
      <c r="F27" s="25" t="str">
        <f t="shared" si="2"/>
        <v/>
      </c>
      <c r="G27" s="171"/>
      <c r="H27" s="163" t="str">
        <f t="shared" si="6"/>
        <v/>
      </c>
      <c r="I27" s="169" t="str">
        <f t="shared" si="3"/>
        <v/>
      </c>
      <c r="J27" s="171"/>
      <c r="K27" s="163" t="str">
        <f t="shared" si="4"/>
        <v/>
      </c>
      <c r="L27" s="169" t="str">
        <f t="shared" si="5"/>
        <v/>
      </c>
      <c r="M27" s="188" t="str">
        <f t="shared" si="8"/>
        <v/>
      </c>
      <c r="N27" s="189" t="str">
        <f t="shared" si="7"/>
        <v/>
      </c>
    </row>
    <row r="28" spans="1:14" ht="93" customHeight="1" thickBot="1" x14ac:dyDescent="0.3">
      <c r="A28" s="36" t="str">
        <f>'2 CONTEXTO E IDENTIFICACIÓN'!A28</f>
        <v>R20</v>
      </c>
      <c r="B28" s="180" t="str">
        <f>+'2 CONTEXTO E IDENTIFICACIÓN'!J28</f>
        <v xml:space="preserve"> por a causa de </v>
      </c>
      <c r="C28" s="182"/>
      <c r="D28" s="173" t="str">
        <f t="shared" si="0"/>
        <v/>
      </c>
      <c r="E28" s="162" t="str">
        <f t="shared" si="1"/>
        <v/>
      </c>
      <c r="F28" s="37" t="str">
        <f t="shared" si="2"/>
        <v/>
      </c>
      <c r="G28" s="172"/>
      <c r="H28" s="167" t="str">
        <f t="shared" si="6"/>
        <v/>
      </c>
      <c r="I28" s="170" t="str">
        <f t="shared" si="3"/>
        <v/>
      </c>
      <c r="J28" s="172"/>
      <c r="K28" s="167" t="str">
        <f t="shared" si="4"/>
        <v/>
      </c>
      <c r="L28" s="170" t="str">
        <f t="shared" si="5"/>
        <v/>
      </c>
      <c r="M28" s="190" t="str">
        <f t="shared" si="8"/>
        <v/>
      </c>
      <c r="N28" s="191" t="str">
        <f t="shared" si="7"/>
        <v/>
      </c>
    </row>
  </sheetData>
  <sheetProtection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1:D1"/>
    <mergeCell ref="B4:D4"/>
  </mergeCells>
  <conditionalFormatting sqref="E9:E28 G9:G28">
    <cfRule type="cellIs" dxfId="95" priority="1" operator="equal">
      <formula>$T$9</formula>
    </cfRule>
    <cfRule type="cellIs" dxfId="94" priority="2" operator="equal">
      <formula>$T$10</formula>
    </cfRule>
    <cfRule type="cellIs" dxfId="93" priority="3" operator="equal">
      <formula>$T$11</formula>
    </cfRule>
    <cfRule type="cellIs" dxfId="92" priority="4" operator="equal">
      <formula>$T$12</formula>
    </cfRule>
    <cfRule type="cellIs" dxfId="91" priority="5" operator="equal">
      <formula>$T$13</formula>
    </cfRule>
  </conditionalFormatting>
  <conditionalFormatting sqref="F9:F28">
    <cfRule type="cellIs" dxfId="90" priority="163" operator="equal">
      <formula>$P$13</formula>
    </cfRule>
    <cfRule type="cellIs" dxfId="89" priority="159" operator="equal">
      <formula>$P$9</formula>
    </cfRule>
    <cfRule type="cellIs" dxfId="88" priority="160" operator="equal">
      <formula>$P$10</formula>
    </cfRule>
    <cfRule type="cellIs" dxfId="87" priority="161" operator="equal">
      <formula>$P$11</formula>
    </cfRule>
    <cfRule type="cellIs" dxfId="86" priority="162" operator="equal">
      <formula>$P$12</formula>
    </cfRule>
  </conditionalFormatting>
  <conditionalFormatting sqref="H9:H28">
    <cfRule type="cellIs" dxfId="85" priority="77" operator="equal">
      <formula>$W$10</formula>
    </cfRule>
    <cfRule type="cellIs" dxfId="84" priority="78" operator="equal">
      <formula>$W$11</formula>
    </cfRule>
    <cfRule type="cellIs" dxfId="83" priority="79" operator="equal">
      <formula>$W$12</formula>
    </cfRule>
    <cfRule type="cellIs" dxfId="82" priority="80" operator="equal">
      <formula>$W$13</formula>
    </cfRule>
    <cfRule type="cellIs" dxfId="81" priority="76" operator="equal">
      <formula>$W$9</formula>
    </cfRule>
  </conditionalFormatting>
  <conditionalFormatting sqref="I9:J28">
    <cfRule type="cellIs" dxfId="80" priority="81" operator="equal">
      <formula>$V$9</formula>
    </cfRule>
    <cfRule type="cellIs" dxfId="79" priority="82" operator="equal">
      <formula>$V$10</formula>
    </cfRule>
    <cfRule type="cellIs" dxfId="78" priority="83" operator="equal">
      <formula>$V$11</formula>
    </cfRule>
    <cfRule type="cellIs" dxfId="77" priority="84" operator="equal">
      <formula>$V$12</formula>
    </cfRule>
    <cfRule type="cellIs" dxfId="76" priority="85" operator="equal">
      <formula>$V$13</formula>
    </cfRule>
  </conditionalFormatting>
  <conditionalFormatting sqref="K9:K28">
    <cfRule type="cellIs" dxfId="75" priority="61" operator="equal">
      <formula>$W$9</formula>
    </cfRule>
    <cfRule type="cellIs" dxfId="74" priority="62" operator="equal">
      <formula>$W$10</formula>
    </cfRule>
    <cfRule type="cellIs" dxfId="73" priority="63" operator="equal">
      <formula>$W$11</formula>
    </cfRule>
    <cfRule type="cellIs" dxfId="72" priority="64" operator="equal">
      <formula>$W$12</formula>
    </cfRule>
    <cfRule type="cellIs" dxfId="71" priority="65" operator="equal">
      <formula>$W$13</formula>
    </cfRule>
  </conditionalFormatting>
  <conditionalFormatting sqref="L9:L28">
    <cfRule type="cellIs" dxfId="70" priority="96" operator="equal">
      <formula>$V$9</formula>
    </cfRule>
    <cfRule type="cellIs" dxfId="69" priority="97" operator="equal">
      <formula>$V$10</formula>
    </cfRule>
    <cfRule type="cellIs" dxfId="68" priority="98" operator="equal">
      <formula>$V$11</formula>
    </cfRule>
    <cfRule type="cellIs" dxfId="67" priority="99" operator="equal">
      <formula>$V$12</formula>
    </cfRule>
    <cfRule type="cellIs" dxfId="66" priority="100" operator="equal">
      <formula>$V$13</formula>
    </cfRule>
  </conditionalFormatting>
  <conditionalFormatting sqref="M9:M28">
    <cfRule type="cellIs" dxfId="65" priority="6" operator="equal">
      <formula>$W$9</formula>
    </cfRule>
    <cfRule type="cellIs" dxfId="64" priority="7" operator="equal">
      <formula>$W$10</formula>
    </cfRule>
    <cfRule type="cellIs" dxfId="63" priority="8" operator="equal">
      <formula>$W$11</formula>
    </cfRule>
    <cfRule type="cellIs" dxfId="62" priority="9" operator="equal">
      <formula>$W$12</formula>
    </cfRule>
    <cfRule type="cellIs" dxfId="61" priority="10" operator="equal">
      <formula>$W$13</formula>
    </cfRule>
  </conditionalFormatting>
  <conditionalFormatting sqref="N9:N28">
    <cfRule type="cellIs" dxfId="60" priority="31" operator="equal">
      <formula>$V$9</formula>
    </cfRule>
    <cfRule type="cellIs" dxfId="59" priority="32" operator="equal">
      <formula>$V$10</formula>
    </cfRule>
    <cfRule type="cellIs" dxfId="58" priority="33" operator="equal">
      <formula>$V$11</formula>
    </cfRule>
    <cfRule type="cellIs" dxfId="57" priority="34" operator="equal">
      <formula>$V$12</formula>
    </cfRule>
    <cfRule type="cellIs" dxfId="56"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6"/>
  <sheetViews>
    <sheetView showGridLines="0" zoomScale="70" zoomScaleNormal="70" workbookViewId="0">
      <pane xSplit="1" ySplit="9" topLeftCell="B10" activePane="bottomRight" state="frozen"/>
      <selection pane="topRight" activeCell="B1" sqref="B1"/>
      <selection pane="bottomLeft" activeCell="A7" sqref="A7"/>
      <selection pane="bottomRight" activeCell="E10" sqref="E10"/>
    </sheetView>
  </sheetViews>
  <sheetFormatPr baseColWidth="10" defaultColWidth="0" defaultRowHeight="12.75" x14ac:dyDescent="0.25"/>
  <cols>
    <col min="1" max="1" width="12.85546875" style="68" customWidth="1"/>
    <col min="2" max="2" width="56.7109375" style="73" customWidth="1"/>
    <col min="3" max="3" width="16.42578125" style="68" customWidth="1"/>
    <col min="4" max="4" width="17.5703125" style="73" customWidth="1"/>
    <col min="5" max="5" width="25" style="73" customWidth="1"/>
    <col min="6" max="6" width="3.85546875" style="73" customWidth="1"/>
    <col min="7" max="7" width="7.42578125" style="73" customWidth="1"/>
    <col min="8" max="13" width="18.7109375" style="73" customWidth="1"/>
    <col min="14" max="14" width="3.85546875" style="73" customWidth="1"/>
    <col min="15" max="15" width="4.85546875" style="68" hidden="1" customWidth="1"/>
    <col min="16" max="16" width="6.42578125" style="68" hidden="1" customWidth="1"/>
    <col min="17" max="17" width="11" style="68" hidden="1" customWidth="1"/>
    <col min="18" max="22" width="12" style="68" hidden="1" customWidth="1"/>
    <col min="23" max="23" width="11.42578125" style="68" customWidth="1"/>
    <col min="24" max="27" width="11.42578125" style="68" hidden="1" customWidth="1"/>
    <col min="28" max="28" width="5.42578125" style="68" hidden="1" customWidth="1"/>
    <col min="29" max="29" width="26.85546875" style="68" hidden="1" customWidth="1"/>
    <col min="30" max="34" width="22.85546875" style="73" hidden="1" customWidth="1"/>
    <col min="35" max="35" width="23.42578125" style="68" hidden="1" customWidth="1"/>
    <col min="36" max="263" width="11.42578125" style="68" hidden="1" customWidth="1"/>
    <col min="264" max="264" width="12.42578125" style="68" hidden="1" customWidth="1"/>
    <col min="265" max="265" width="47" style="68" hidden="1" customWidth="1"/>
    <col min="266" max="266" width="35" style="68" hidden="1" customWidth="1"/>
    <col min="267" max="16384" width="14.42578125" style="68" hidden="1"/>
  </cols>
  <sheetData>
    <row r="1" spans="1:36" s="56" customFormat="1" ht="12" customHeight="1" x14ac:dyDescent="0.2">
      <c r="A1" s="514"/>
      <c r="B1" s="520" t="str">
        <f>+'2 CONTEXTO E IDENTIFICACIÓN'!A1</f>
        <v>MAPA DE RIESGOS INTEGRAL</v>
      </c>
      <c r="C1" s="507"/>
      <c r="D1" s="508"/>
      <c r="AD1" s="57"/>
      <c r="AE1" s="57"/>
      <c r="AF1" s="57"/>
      <c r="AG1" s="57"/>
      <c r="AH1" s="57"/>
    </row>
    <row r="2" spans="1:36" s="56" customFormat="1" ht="12" customHeight="1" x14ac:dyDescent="0.2">
      <c r="A2" s="514"/>
      <c r="B2" s="520"/>
      <c r="C2" s="39" t="str">
        <f>+'2 CONTEXTO E IDENTIFICACIÓN'!A2</f>
        <v>VERSIÓN DEL MAPA DE RIESGOS:</v>
      </c>
      <c r="D2" s="55">
        <f>'2 CONTEXTO E IDENTIFICACIÓN'!B2</f>
        <v>1</v>
      </c>
      <c r="E2" s="58"/>
      <c r="F2" s="58"/>
      <c r="G2" s="58"/>
      <c r="H2" s="3"/>
      <c r="I2" s="201" t="str">
        <f>+'2 CONTEXTO E IDENTIFICACIÓN'!$I$4</f>
        <v>Elaboración o Actualización:</v>
      </c>
      <c r="J2" s="215">
        <f>'2 CONTEXTO E IDENTIFICACIÓN'!J4</f>
        <v>46048</v>
      </c>
      <c r="K2" s="13"/>
      <c r="L2" s="13"/>
      <c r="M2" s="59"/>
      <c r="N2" s="58"/>
      <c r="AD2" s="57"/>
      <c r="AE2" s="57"/>
      <c r="AF2" s="57"/>
      <c r="AG2" s="57"/>
      <c r="AH2" s="57"/>
    </row>
    <row r="3" spans="1:36" s="56" customFormat="1" ht="21" customHeight="1" x14ac:dyDescent="0.2">
      <c r="A3" s="60"/>
      <c r="B3" s="58"/>
      <c r="C3" s="41"/>
      <c r="D3" s="59"/>
      <c r="E3" s="58"/>
      <c r="F3" s="58"/>
      <c r="G3" s="58"/>
      <c r="I3" s="204" t="str">
        <f>+'2 CONTEXTO E IDENTIFICACIÓN'!$E$5</f>
        <v>Vigencia: 2026</v>
      </c>
      <c r="J3" s="202">
        <f>'2 CONTEXTO E IDENTIFICACIÓN'!G5</f>
        <v>46023</v>
      </c>
      <c r="K3" s="203" t="s">
        <v>83</v>
      </c>
      <c r="L3" s="200">
        <f>'2 CONTEXTO E IDENTIFICACIÓN'!J5</f>
        <v>46386</v>
      </c>
      <c r="M3" s="59"/>
      <c r="N3" s="58"/>
      <c r="AD3" s="57"/>
      <c r="AE3" s="57"/>
      <c r="AF3" s="57"/>
      <c r="AG3" s="57"/>
      <c r="AH3" s="57"/>
    </row>
    <row r="4" spans="1:36" s="56" customFormat="1" ht="18" customHeight="1" thickBot="1" x14ac:dyDescent="0.25">
      <c r="A4" s="60"/>
      <c r="B4" s="58"/>
      <c r="C4" s="41"/>
      <c r="D4" s="59"/>
      <c r="E4" s="58"/>
      <c r="F4" s="58"/>
      <c r="G4" s="58"/>
      <c r="I4" s="16"/>
      <c r="J4" s="218"/>
      <c r="K4" s="219"/>
      <c r="L4" s="198"/>
      <c r="M4" s="59"/>
      <c r="N4" s="58"/>
      <c r="AD4" s="57"/>
      <c r="AE4" s="57"/>
      <c r="AF4" s="57"/>
      <c r="AG4" s="57"/>
      <c r="AH4" s="57"/>
    </row>
    <row r="5" spans="1:36" s="56" customFormat="1" ht="23.25" thickBot="1" x14ac:dyDescent="0.25">
      <c r="A5" s="12" t="s">
        <v>75</v>
      </c>
      <c r="B5" s="509" t="str">
        <f>'2 CONTEXTO E IDENTIFICACIÓN'!B4</f>
        <v>UAERMV</v>
      </c>
      <c r="C5" s="510"/>
      <c r="D5" s="511"/>
      <c r="I5" s="317" t="s">
        <v>326</v>
      </c>
      <c r="J5" s="318" t="s">
        <v>327</v>
      </c>
      <c r="K5" s="319" t="s">
        <v>328</v>
      </c>
      <c r="L5" s="320" t="s">
        <v>329</v>
      </c>
      <c r="AD5" s="57"/>
      <c r="AE5" s="57"/>
      <c r="AF5" s="57"/>
      <c r="AG5" s="57"/>
      <c r="AH5" s="57"/>
    </row>
    <row r="6" spans="1:36" s="56" customFormat="1" ht="15.75" thickBot="1" x14ac:dyDescent="0.25">
      <c r="A6" s="12" t="s">
        <v>77</v>
      </c>
      <c r="B6" s="499" t="str">
        <f>'2 CONTEXTO E IDENTIFICACIÓN'!F4</f>
        <v>4. Estrategia Y Gobierno De TI</v>
      </c>
      <c r="C6" s="500"/>
      <c r="D6" s="500"/>
      <c r="AD6" s="57"/>
      <c r="AE6" s="57"/>
      <c r="AF6" s="57"/>
      <c r="AG6" s="57"/>
      <c r="AH6" s="57"/>
    </row>
    <row r="7" spans="1:36" s="56" customFormat="1" ht="15.75" thickBot="1" x14ac:dyDescent="0.25">
      <c r="A7" s="208"/>
      <c r="B7" s="207"/>
      <c r="C7" s="207"/>
      <c r="D7" s="59"/>
      <c r="G7" s="521" t="s">
        <v>330</v>
      </c>
      <c r="H7" s="522"/>
      <c r="I7" s="522"/>
      <c r="J7" s="522"/>
      <c r="K7" s="522"/>
      <c r="L7" s="522"/>
      <c r="M7" s="523"/>
      <c r="O7" s="61"/>
      <c r="P7" s="61"/>
      <c r="Q7" s="62"/>
      <c r="R7" s="512" t="s">
        <v>170</v>
      </c>
      <c r="S7" s="512"/>
      <c r="T7" s="512"/>
      <c r="U7" s="512"/>
      <c r="V7" s="513"/>
      <c r="AD7" s="57"/>
      <c r="AE7" s="57"/>
      <c r="AF7" s="57"/>
      <c r="AG7" s="57"/>
      <c r="AH7" s="57"/>
    </row>
    <row r="8" spans="1:36" x14ac:dyDescent="0.25">
      <c r="A8" s="63"/>
      <c r="B8" s="64"/>
      <c r="C8" s="515" t="s">
        <v>331</v>
      </c>
      <c r="D8" s="515"/>
      <c r="E8" s="515"/>
      <c r="F8" s="65"/>
      <c r="G8" s="66"/>
      <c r="H8" s="67"/>
      <c r="I8" s="512" t="s">
        <v>170</v>
      </c>
      <c r="J8" s="512"/>
      <c r="K8" s="512"/>
      <c r="L8" s="512"/>
      <c r="M8" s="513"/>
      <c r="N8" s="65"/>
      <c r="O8" s="69"/>
      <c r="P8" s="69"/>
      <c r="R8" s="70">
        <v>0.2</v>
      </c>
      <c r="S8" s="70">
        <v>0.4</v>
      </c>
      <c r="T8" s="70">
        <v>0.6</v>
      </c>
      <c r="U8" s="70">
        <v>0.8</v>
      </c>
      <c r="V8" s="71">
        <v>1</v>
      </c>
      <c r="W8" s="72"/>
      <c r="X8" s="72"/>
      <c r="Y8" s="72"/>
      <c r="Z8" s="72"/>
      <c r="AA8" s="72"/>
      <c r="AB8" s="72"/>
      <c r="AC8" s="72"/>
    </row>
    <row r="9" spans="1:36" ht="25.5" x14ac:dyDescent="0.2">
      <c r="A9" s="74" t="s">
        <v>332</v>
      </c>
      <c r="B9" s="75" t="s">
        <v>333</v>
      </c>
      <c r="C9" s="76" t="s">
        <v>285</v>
      </c>
      <c r="D9" s="76" t="s">
        <v>286</v>
      </c>
      <c r="E9" s="77" t="s">
        <v>334</v>
      </c>
      <c r="F9" s="65"/>
      <c r="G9" s="69"/>
      <c r="H9" s="78"/>
      <c r="I9" s="79" t="s">
        <v>303</v>
      </c>
      <c r="J9" s="79" t="s">
        <v>309</v>
      </c>
      <c r="K9" s="79" t="s">
        <v>314</v>
      </c>
      <c r="L9" s="79" t="s">
        <v>318</v>
      </c>
      <c r="M9" s="80" t="s">
        <v>322</v>
      </c>
      <c r="N9" s="65"/>
      <c r="O9" s="69"/>
      <c r="P9" s="69"/>
      <c r="Q9" s="81"/>
      <c r="R9" s="82" t="s">
        <v>303</v>
      </c>
      <c r="S9" s="82" t="s">
        <v>309</v>
      </c>
      <c r="T9" s="82" t="s">
        <v>314</v>
      </c>
      <c r="U9" s="82" t="s">
        <v>318</v>
      </c>
      <c r="V9" s="83" t="s">
        <v>322</v>
      </c>
      <c r="Y9" s="72"/>
      <c r="Z9" s="72"/>
      <c r="AA9" s="84"/>
      <c r="AB9" s="84"/>
      <c r="AC9" s="84"/>
      <c r="AD9" s="84"/>
      <c r="AE9" s="84"/>
      <c r="AF9" s="84"/>
      <c r="AG9" s="84"/>
      <c r="AH9" s="84"/>
      <c r="AI9" s="84"/>
      <c r="AJ9" s="84"/>
    </row>
    <row r="10" spans="1:36" ht="125.25" customHeight="1" x14ac:dyDescent="0.2">
      <c r="A10" s="85" t="str">
        <f>'2 CONTEXTO E IDENTIFICACIÓN'!A9</f>
        <v>R1</v>
      </c>
      <c r="B10" s="86" t="str">
        <f>+'2 CONTEXTO E IDENTIFICACIÓN'!J9</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C10" s="87" t="str">
        <f>+'3 PROBABIL E IMPACTO INHERENTE'!F9</f>
        <v>Media</v>
      </c>
      <c r="D10" s="87" t="str">
        <f>+'3 PROBABIL E IMPACTO INHERENTE'!N9</f>
        <v>Moderado</v>
      </c>
      <c r="E10" s="366"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88"/>
      <c r="G10" s="518" t="s">
        <v>149</v>
      </c>
      <c r="H10" s="79" t="s">
        <v>320</v>
      </c>
      <c r="I10" s="89"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"&amp;IF(AND(C29=$Q$10,D29=$R$9),A29,"")</f>
        <v xml:space="preserve">                   </v>
      </c>
      <c r="J10" s="89"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"&amp;IF(AND(C29=$Q$10,D29=$S$9),A29,"")</f>
        <v xml:space="preserve">                   </v>
      </c>
      <c r="K10" s="89"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"&amp;IF(AND(C29=$Q$10,D29=$T$9),A29,"")</f>
        <v xml:space="preserve">                   </v>
      </c>
      <c r="L10" s="89"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"&amp;IF(AND(C29=$Q$10,D29=$U$9),A29,"")</f>
        <v xml:space="preserve">                   </v>
      </c>
      <c r="M10" s="90"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"&amp;IF(AND(C29=$Q$10,D29=$V$9),A29,"")</f>
        <v xml:space="preserve">                   </v>
      </c>
      <c r="N10" s="88"/>
      <c r="O10" s="516" t="s">
        <v>149</v>
      </c>
      <c r="P10" s="91">
        <v>1</v>
      </c>
      <c r="Q10" s="82" t="s">
        <v>320</v>
      </c>
      <c r="R10" s="89" t="s">
        <v>335</v>
      </c>
      <c r="S10" s="89" t="s">
        <v>335</v>
      </c>
      <c r="T10" s="89" t="s">
        <v>335</v>
      </c>
      <c r="U10" s="89" t="s">
        <v>335</v>
      </c>
      <c r="V10" s="90" t="s">
        <v>336</v>
      </c>
      <c r="Y10" s="72"/>
      <c r="Z10" s="72"/>
      <c r="AA10" s="84"/>
      <c r="AB10" s="84"/>
      <c r="AC10" s="84"/>
      <c r="AD10" s="92"/>
      <c r="AE10" s="92"/>
      <c r="AF10" s="92"/>
      <c r="AG10" s="92"/>
      <c r="AH10" s="92"/>
      <c r="AI10" s="84"/>
      <c r="AJ10" s="84"/>
    </row>
    <row r="11" spans="1:36" ht="93" customHeight="1" x14ac:dyDescent="0.2">
      <c r="A11" s="85" t="str">
        <f>'2 CONTEXTO E IDENTIFICACIÓN'!A10</f>
        <v>R2</v>
      </c>
      <c r="B11" s="86" t="str">
        <f>+'2 CONTEXTO E IDENTIFICACIÓN'!J10</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C11" s="87" t="str">
        <f>+'3 PROBABIL E IMPACTO INHERENTE'!F10</f>
        <v>Media</v>
      </c>
      <c r="D11" s="87" t="str">
        <f>+'3 PROBABIL E IMPACTO INHERENTE'!N10</f>
        <v>Mayor</v>
      </c>
      <c r="E11" s="366"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Alto</v>
      </c>
      <c r="F11" s="88"/>
      <c r="G11" s="518"/>
      <c r="H11" s="79" t="s">
        <v>316</v>
      </c>
      <c r="I11" s="93"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"&amp;IF(AND(C29=$Q$11,D29=$R$9),A29,"")</f>
        <v xml:space="preserve">                   </v>
      </c>
      <c r="J11" s="93"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"&amp;IF(AND(C29=$Q$11,D29=$S$9),A29,"")</f>
        <v xml:space="preserve">                   </v>
      </c>
      <c r="K11" s="89"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"&amp;IF(AND(C29=$Q$11,D29=$T$9),A29,"")</f>
        <v xml:space="preserve">                   </v>
      </c>
      <c r="L11" s="89"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"&amp;IF(AND(C29=$Q$11,D29=$U$9),A29,"")</f>
        <v xml:space="preserve">                   </v>
      </c>
      <c r="M11" s="90"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"&amp;IF(AND(C29=$Q$11,D29=$V$9),A29,"")</f>
        <v xml:space="preserve">                   </v>
      </c>
      <c r="N11" s="88"/>
      <c r="O11" s="516"/>
      <c r="P11" s="91">
        <v>0.8</v>
      </c>
      <c r="Q11" s="82" t="s">
        <v>316</v>
      </c>
      <c r="R11" s="93" t="s">
        <v>314</v>
      </c>
      <c r="S11" s="93" t="s">
        <v>314</v>
      </c>
      <c r="T11" s="89" t="s">
        <v>335</v>
      </c>
      <c r="U11" s="89" t="s">
        <v>335</v>
      </c>
      <c r="V11" s="90" t="s">
        <v>336</v>
      </c>
      <c r="Y11" s="72"/>
      <c r="Z11" s="72"/>
      <c r="AA11" s="84"/>
      <c r="AB11" s="94"/>
      <c r="AC11" s="95"/>
      <c r="AD11" s="92"/>
      <c r="AE11" s="92"/>
      <c r="AF11" s="92"/>
      <c r="AG11" s="92"/>
      <c r="AH11" s="92"/>
      <c r="AI11" s="84"/>
      <c r="AJ11" s="84"/>
    </row>
    <row r="12" spans="1:36" ht="93" customHeight="1" x14ac:dyDescent="0.2">
      <c r="A12" s="85" t="str">
        <f>'2 CONTEXTO E IDENTIFICACIÓN'!A11</f>
        <v>R3</v>
      </c>
      <c r="B12" s="86" t="str">
        <f>+'2 CONTEXTO E IDENTIFICACIÓN'!J11</f>
        <v xml:space="preserve"> por a causa de </v>
      </c>
      <c r="C12" s="87" t="str">
        <f>+'3 PROBABIL E IMPACTO INHERENTE'!F11</f>
        <v/>
      </c>
      <c r="D12" s="87" t="str">
        <f>+'3 PROBABIL E IMPACTO INHERENTE'!N11</f>
        <v/>
      </c>
      <c r="E12" s="366"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
      </c>
      <c r="F12" s="88"/>
      <c r="G12" s="518"/>
      <c r="H12" s="79" t="s">
        <v>312</v>
      </c>
      <c r="I12" s="93"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"&amp;IF(AND(C29=$Q$12,D29=$R$9),A29,"")</f>
        <v xml:space="preserve">                   </v>
      </c>
      <c r="J12" s="93"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"&amp;IF(AND(C29=$Q$12,D29=$S$9),A29,"")</f>
        <v xml:space="preserve">                   </v>
      </c>
      <c r="K12" s="93"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"&amp;IF(AND(C29=$Q$12,D29=$T$9),A29,"")</f>
        <v xml:space="preserve">R1                   </v>
      </c>
      <c r="L12" s="89"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"&amp;IF(AND(C29=$Q$12,D29=$U$9),A29,"")</f>
        <v xml:space="preserve"> R2                  </v>
      </c>
      <c r="M12" s="90"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"&amp;IF(AND(C29=$Q$12,D29=$V$9),A29,"")</f>
        <v xml:space="preserve">                   </v>
      </c>
      <c r="N12" s="88"/>
      <c r="O12" s="516"/>
      <c r="P12" s="91">
        <v>0.6</v>
      </c>
      <c r="Q12" s="82" t="s">
        <v>312</v>
      </c>
      <c r="R12" s="93" t="s">
        <v>314</v>
      </c>
      <c r="S12" s="93" t="s">
        <v>314</v>
      </c>
      <c r="T12" s="93" t="s">
        <v>314</v>
      </c>
      <c r="U12" s="89" t="s">
        <v>335</v>
      </c>
      <c r="V12" s="90" t="s">
        <v>336</v>
      </c>
      <c r="Y12" s="72"/>
      <c r="Z12" s="72"/>
      <c r="AA12" s="84"/>
      <c r="AB12" s="94"/>
      <c r="AC12" s="95"/>
      <c r="AD12" s="92"/>
      <c r="AE12" s="92"/>
      <c r="AF12" s="92"/>
      <c r="AG12" s="92"/>
      <c r="AH12" s="96"/>
      <c r="AI12" s="84"/>
      <c r="AJ12" s="84"/>
    </row>
    <row r="13" spans="1:36" ht="93" customHeight="1" x14ac:dyDescent="0.2">
      <c r="A13" s="85" t="str">
        <f>'2 CONTEXTO E IDENTIFICACIÓN'!A12</f>
        <v>R4</v>
      </c>
      <c r="B13" s="86" t="str">
        <f>+'2 CONTEXTO E IDENTIFICACIÓN'!J12</f>
        <v xml:space="preserve"> por a causa de </v>
      </c>
      <c r="C13" s="87" t="str">
        <f>+'3 PROBABIL E IMPACTO INHERENTE'!F12</f>
        <v/>
      </c>
      <c r="D13" s="87" t="str">
        <f>+'3 PROBABIL E IMPACTO INHERENTE'!N12</f>
        <v/>
      </c>
      <c r="E13" s="366" t="str">
        <f t="shared" ref="E13:E2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
      </c>
      <c r="F13" s="88"/>
      <c r="G13" s="518"/>
      <c r="H13" s="79" t="s">
        <v>307</v>
      </c>
      <c r="I13" s="97"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"&amp;IF(AND(C29=$Q$13,D29=$R$9),A29,"")</f>
        <v xml:space="preserve">                   </v>
      </c>
      <c r="J13" s="93"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"&amp;IF(AND(C29=$Q$13,D29=$S$9),A29,"")</f>
        <v xml:space="preserve">                   </v>
      </c>
      <c r="K13" s="93"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"&amp;IF(AND(C29=$Q$13,D29=$T$9),A29,"")</f>
        <v xml:space="preserve">                   </v>
      </c>
      <c r="L13" s="89"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"&amp;IF(AND(C29=$Q$13,D29=$U$9),A29,"")</f>
        <v xml:space="preserve">                   </v>
      </c>
      <c r="M13" s="90"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"&amp;IF(AND(C29=$Q$13,D29=$V$9),A29,"")</f>
        <v xml:space="preserve">                   </v>
      </c>
      <c r="N13" s="88"/>
      <c r="O13" s="516"/>
      <c r="P13" s="91">
        <v>0.4</v>
      </c>
      <c r="Q13" s="82" t="s">
        <v>307</v>
      </c>
      <c r="R13" s="97" t="s">
        <v>337</v>
      </c>
      <c r="S13" s="93" t="s">
        <v>314</v>
      </c>
      <c r="T13" s="93" t="s">
        <v>314</v>
      </c>
      <c r="U13" s="89" t="s">
        <v>335</v>
      </c>
      <c r="V13" s="90" t="s">
        <v>336</v>
      </c>
      <c r="Y13" s="72"/>
      <c r="Z13" s="72"/>
      <c r="AA13" s="84"/>
      <c r="AB13" s="94"/>
      <c r="AC13" s="95"/>
      <c r="AD13" s="92"/>
      <c r="AE13" s="92"/>
      <c r="AF13" s="92"/>
      <c r="AG13" s="96"/>
      <c r="AH13" s="92"/>
      <c r="AI13" s="84"/>
      <c r="AJ13" s="84"/>
    </row>
    <row r="14" spans="1:36" ht="93" customHeight="1" thickBot="1" x14ac:dyDescent="0.25">
      <c r="A14" s="85" t="str">
        <f>'2 CONTEXTO E IDENTIFICACIÓN'!A13</f>
        <v>R5</v>
      </c>
      <c r="B14" s="86" t="str">
        <f>+'2 CONTEXTO E IDENTIFICACIÓN'!J13</f>
        <v xml:space="preserve"> por a causa de </v>
      </c>
      <c r="C14" s="87" t="str">
        <f>+'3 PROBABIL E IMPACTO INHERENTE'!F13</f>
        <v/>
      </c>
      <c r="D14" s="87" t="str">
        <f>+'3 PROBABIL E IMPACTO INHERENTE'!N13</f>
        <v/>
      </c>
      <c r="E14" s="86" t="str">
        <f t="shared" si="0"/>
        <v/>
      </c>
      <c r="F14" s="88"/>
      <c r="G14" s="519"/>
      <c r="H14" s="98" t="s">
        <v>301</v>
      </c>
      <c r="I14" s="99"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"&amp;IF(AND(C29=$Q$14,D29=$R$9),A29,"")</f>
        <v xml:space="preserve">                   </v>
      </c>
      <c r="J14" s="99"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"&amp;IF(AND(C29=$Q$14,D29=$S$9),A29,"")</f>
        <v xml:space="preserve">                   </v>
      </c>
      <c r="K14" s="100"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"&amp;IF(AND(C29=$Q$14,D29=$T$9),A29,"")</f>
        <v xml:space="preserve">                   </v>
      </c>
      <c r="L14" s="101"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"&amp;IF(AND(C29=$Q$14,D29=$U$9),A29,"")</f>
        <v xml:space="preserve">                   </v>
      </c>
      <c r="M14" s="102"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"&amp;IF(AND(C29=$Q$14,D29=$V$9),A29,"")</f>
        <v xml:space="preserve">                   </v>
      </c>
      <c r="N14" s="88"/>
      <c r="O14" s="517"/>
      <c r="P14" s="103">
        <v>0.2</v>
      </c>
      <c r="Q14" s="104" t="s">
        <v>301</v>
      </c>
      <c r="R14" s="99" t="s">
        <v>337</v>
      </c>
      <c r="S14" s="99" t="s">
        <v>337</v>
      </c>
      <c r="T14" s="100" t="s">
        <v>314</v>
      </c>
      <c r="U14" s="101" t="s">
        <v>335</v>
      </c>
      <c r="V14" s="102" t="s">
        <v>336</v>
      </c>
      <c r="Y14" s="72"/>
      <c r="Z14" s="72"/>
      <c r="AA14" s="84"/>
      <c r="AB14" s="94"/>
      <c r="AC14" s="95"/>
      <c r="AD14" s="92"/>
      <c r="AE14" s="92"/>
      <c r="AF14" s="92"/>
      <c r="AG14" s="105"/>
      <c r="AH14" s="92"/>
      <c r="AI14" s="84"/>
      <c r="AJ14" s="84"/>
    </row>
    <row r="15" spans="1:36" ht="93" customHeight="1" x14ac:dyDescent="0.2">
      <c r="A15" s="85" t="str">
        <f>'2 CONTEXTO E IDENTIFICACIÓN'!A14</f>
        <v>R6</v>
      </c>
      <c r="B15" s="86" t="str">
        <f>+'2 CONTEXTO E IDENTIFICACIÓN'!J14</f>
        <v xml:space="preserve"> por a causa de </v>
      </c>
      <c r="C15" s="87" t="str">
        <f>+'3 PROBABIL E IMPACTO INHERENTE'!F14</f>
        <v/>
      </c>
      <c r="D15" s="87" t="str">
        <f>+'3 PROBABIL E IMPACTO INHERENTE'!N14</f>
        <v/>
      </c>
      <c r="E15" s="86" t="str">
        <f t="shared" si="0"/>
        <v/>
      </c>
      <c r="F15" s="88"/>
      <c r="G15" s="88"/>
      <c r="H15" s="88"/>
      <c r="I15" s="88"/>
      <c r="J15" s="88"/>
      <c r="K15" s="88"/>
      <c r="L15" s="88"/>
      <c r="M15" s="88"/>
      <c r="N15" s="88"/>
      <c r="Y15" s="72"/>
      <c r="Z15" s="72"/>
      <c r="AA15" s="84"/>
      <c r="AB15" s="94"/>
      <c r="AC15" s="95"/>
      <c r="AD15" s="92"/>
      <c r="AE15" s="92"/>
      <c r="AF15" s="92"/>
      <c r="AG15" s="92"/>
      <c r="AH15" s="92"/>
      <c r="AI15" s="84"/>
      <c r="AJ15" s="84"/>
    </row>
    <row r="16" spans="1:36" ht="93" customHeight="1" x14ac:dyDescent="0.2">
      <c r="A16" s="85" t="str">
        <f>'2 CONTEXTO E IDENTIFICACIÓN'!A15</f>
        <v>R7</v>
      </c>
      <c r="B16" s="86" t="str">
        <f>+'2 CONTEXTO E IDENTIFICACIÓN'!J15</f>
        <v xml:space="preserve"> por a causa de </v>
      </c>
      <c r="C16" s="87" t="str">
        <f>+'3 PROBABIL E IMPACTO INHERENTE'!F15</f>
        <v/>
      </c>
      <c r="D16" s="87" t="str">
        <f>+'3 PROBABIL E IMPACTO INHERENTE'!N15</f>
        <v/>
      </c>
      <c r="E16" s="86" t="str">
        <f t="shared" si="0"/>
        <v/>
      </c>
      <c r="F16" s="88"/>
      <c r="G16" s="88"/>
      <c r="H16" s="88"/>
      <c r="I16" s="88"/>
      <c r="J16" s="88"/>
      <c r="K16" s="88"/>
      <c r="L16" s="88"/>
      <c r="M16" s="88"/>
      <c r="N16" s="88"/>
      <c r="R16" s="76" t="s">
        <v>338</v>
      </c>
      <c r="T16" s="72"/>
      <c r="U16" s="72"/>
      <c r="V16" s="72"/>
      <c r="W16" s="72"/>
      <c r="X16" s="72"/>
      <c r="Y16" s="72"/>
      <c r="Z16" s="72"/>
      <c r="AA16" s="84"/>
      <c r="AB16" s="94"/>
      <c r="AC16" s="84"/>
      <c r="AD16" s="95"/>
      <c r="AE16" s="95"/>
      <c r="AF16" s="95"/>
      <c r="AG16" s="95"/>
      <c r="AH16" s="95"/>
      <c r="AI16" s="84"/>
      <c r="AJ16" s="84"/>
    </row>
    <row r="17" spans="1:36" ht="93" customHeight="1" x14ac:dyDescent="0.2">
      <c r="A17" s="85" t="str">
        <f>'2 CONTEXTO E IDENTIFICACIÓN'!A16</f>
        <v>R8</v>
      </c>
      <c r="B17" s="86" t="str">
        <f>+'2 CONTEXTO E IDENTIFICACIÓN'!J16</f>
        <v xml:space="preserve"> por a causa de </v>
      </c>
      <c r="C17" s="87" t="str">
        <f>+'3 PROBABIL E IMPACTO INHERENTE'!F16</f>
        <v/>
      </c>
      <c r="D17" s="87" t="str">
        <f>+'3 PROBABIL E IMPACTO INHERENTE'!N16</f>
        <v/>
      </c>
      <c r="E17" s="86" t="str">
        <f t="shared" si="0"/>
        <v/>
      </c>
      <c r="F17" s="88"/>
      <c r="G17" s="88"/>
      <c r="H17" s="88"/>
      <c r="I17" s="88"/>
      <c r="J17" s="88"/>
      <c r="K17" s="88"/>
      <c r="L17" s="88"/>
      <c r="M17" s="88"/>
      <c r="N17" s="88"/>
      <c r="R17" s="106" t="s">
        <v>336</v>
      </c>
      <c r="T17" s="72"/>
      <c r="U17" s="72"/>
      <c r="V17" s="72"/>
      <c r="W17" s="72"/>
      <c r="X17" s="72"/>
      <c r="Y17" s="72"/>
      <c r="Z17" s="72"/>
      <c r="AA17" s="84"/>
      <c r="AB17" s="84"/>
      <c r="AC17" s="84"/>
      <c r="AD17" s="92"/>
      <c r="AE17" s="92"/>
      <c r="AF17" s="92"/>
      <c r="AG17" s="92"/>
      <c r="AH17" s="92"/>
      <c r="AI17" s="84"/>
      <c r="AJ17" s="84"/>
    </row>
    <row r="18" spans="1:36" ht="93" customHeight="1" x14ac:dyDescent="0.2">
      <c r="A18" s="85" t="str">
        <f>'2 CONTEXTO E IDENTIFICACIÓN'!A17</f>
        <v>R9</v>
      </c>
      <c r="B18" s="86" t="str">
        <f>+'2 CONTEXTO E IDENTIFICACIÓN'!J17</f>
        <v xml:space="preserve"> por a causa de </v>
      </c>
      <c r="C18" s="87" t="str">
        <f>+'3 PROBABIL E IMPACTO INHERENTE'!F17</f>
        <v/>
      </c>
      <c r="D18" s="87" t="str">
        <f>+'3 PROBABIL E IMPACTO INHERENTE'!N17</f>
        <v/>
      </c>
      <c r="E18" s="86" t="str">
        <f t="shared" si="0"/>
        <v/>
      </c>
      <c r="F18" s="88"/>
      <c r="G18" s="88"/>
      <c r="H18" s="88"/>
      <c r="I18" s="88"/>
      <c r="J18" s="88"/>
      <c r="K18" s="88"/>
      <c r="L18" s="88"/>
      <c r="M18" s="88"/>
      <c r="N18" s="88"/>
      <c r="R18" s="89" t="s">
        <v>335</v>
      </c>
      <c r="S18" s="72"/>
      <c r="T18" s="72"/>
      <c r="U18" s="72"/>
      <c r="V18" s="72"/>
      <c r="W18" s="72"/>
      <c r="X18" s="72"/>
      <c r="Y18" s="72"/>
      <c r="Z18" s="72"/>
      <c r="AA18" s="84"/>
      <c r="AB18" s="84"/>
      <c r="AC18" s="84"/>
      <c r="AD18" s="92"/>
      <c r="AE18" s="92"/>
      <c r="AF18" s="92"/>
      <c r="AG18" s="92"/>
      <c r="AH18" s="92"/>
      <c r="AI18" s="84"/>
      <c r="AJ18" s="84"/>
    </row>
    <row r="19" spans="1:36" ht="93" customHeight="1" x14ac:dyDescent="0.2">
      <c r="A19" s="85" t="str">
        <f>'2 CONTEXTO E IDENTIFICACIÓN'!A18</f>
        <v>R10</v>
      </c>
      <c r="B19" s="86" t="str">
        <f>+'2 CONTEXTO E IDENTIFICACIÓN'!J18</f>
        <v xml:space="preserve"> por a causa de </v>
      </c>
      <c r="C19" s="87" t="str">
        <f>+'3 PROBABIL E IMPACTO INHERENTE'!F18</f>
        <v/>
      </c>
      <c r="D19" s="87" t="str">
        <f>+'3 PROBABIL E IMPACTO INHERENTE'!N18</f>
        <v/>
      </c>
      <c r="E19" s="86" t="str">
        <f t="shared" si="0"/>
        <v/>
      </c>
      <c r="F19" s="88"/>
      <c r="G19" s="88"/>
      <c r="H19" s="88"/>
      <c r="I19" s="88"/>
      <c r="J19" s="88"/>
      <c r="K19" s="88"/>
      <c r="L19" s="88"/>
      <c r="M19" s="88"/>
      <c r="N19" s="88"/>
      <c r="Q19" s="107"/>
      <c r="R19" s="93" t="s">
        <v>314</v>
      </c>
      <c r="S19" s="107"/>
      <c r="T19" s="107"/>
      <c r="U19" s="107"/>
      <c r="V19" s="107"/>
      <c r="W19" s="107"/>
      <c r="X19" s="107"/>
      <c r="Y19" s="107"/>
      <c r="Z19" s="107"/>
      <c r="AA19" s="84"/>
      <c r="AB19" s="84"/>
      <c r="AC19" s="108"/>
      <c r="AD19" s="108"/>
      <c r="AE19" s="108"/>
      <c r="AF19" s="108"/>
      <c r="AG19" s="108"/>
      <c r="AH19" s="108"/>
      <c r="AI19" s="84"/>
      <c r="AJ19" s="84"/>
    </row>
    <row r="20" spans="1:36" ht="93" customHeight="1" x14ac:dyDescent="0.2">
      <c r="A20" s="85" t="str">
        <f>'2 CONTEXTO E IDENTIFICACIÓN'!A19</f>
        <v>R11</v>
      </c>
      <c r="B20" s="86" t="str">
        <f>+'2 CONTEXTO E IDENTIFICACIÓN'!J19</f>
        <v xml:space="preserve"> por a causa de </v>
      </c>
      <c r="C20" s="87" t="str">
        <f>+'3 PROBABIL E IMPACTO INHERENTE'!F19</f>
        <v/>
      </c>
      <c r="D20" s="87" t="str">
        <f>+'3 PROBABIL E IMPACTO INHERENTE'!N19</f>
        <v/>
      </c>
      <c r="E20" s="86" t="str">
        <f t="shared" si="0"/>
        <v/>
      </c>
      <c r="F20" s="88"/>
      <c r="G20" s="88"/>
      <c r="H20" s="88"/>
      <c r="I20" s="88"/>
      <c r="J20" s="88"/>
      <c r="K20" s="88"/>
      <c r="L20" s="88"/>
      <c r="M20" s="88"/>
      <c r="N20" s="88"/>
      <c r="Q20" s="107"/>
      <c r="R20" s="97" t="s">
        <v>337</v>
      </c>
      <c r="Y20" s="107"/>
      <c r="Z20" s="107"/>
      <c r="AA20" s="84"/>
      <c r="AB20" s="84"/>
      <c r="AC20" s="84"/>
      <c r="AD20" s="92"/>
      <c r="AE20" s="92"/>
      <c r="AF20" s="92"/>
      <c r="AG20" s="92"/>
      <c r="AH20" s="92"/>
      <c r="AI20" s="84"/>
      <c r="AJ20" s="84"/>
    </row>
    <row r="21" spans="1:36" ht="93" customHeight="1" x14ac:dyDescent="0.2">
      <c r="A21" s="85" t="str">
        <f>'2 CONTEXTO E IDENTIFICACIÓN'!A20</f>
        <v>R12</v>
      </c>
      <c r="B21" s="86" t="str">
        <f>+'2 CONTEXTO E IDENTIFICACIÓN'!J20</f>
        <v xml:space="preserve"> por a causa de </v>
      </c>
      <c r="C21" s="87" t="str">
        <f>+'3 PROBABIL E IMPACTO INHERENTE'!F20</f>
        <v/>
      </c>
      <c r="D21" s="87" t="str">
        <f>+'3 PROBABIL E IMPACTO INHERENTE'!N20</f>
        <v/>
      </c>
      <c r="E21" s="86" t="str">
        <f t="shared" si="0"/>
        <v/>
      </c>
      <c r="F21" s="88"/>
      <c r="G21" s="88"/>
      <c r="H21" s="88"/>
      <c r="I21" s="88"/>
      <c r="J21" s="88"/>
      <c r="K21" s="88"/>
      <c r="L21" s="88"/>
      <c r="M21" s="88"/>
      <c r="N21" s="88"/>
      <c r="O21" s="109"/>
      <c r="P21" s="109"/>
      <c r="Q21" s="107"/>
      <c r="Y21" s="107"/>
      <c r="Z21" s="107"/>
      <c r="AA21" s="84"/>
      <c r="AB21" s="84"/>
      <c r="AC21" s="84"/>
      <c r="AD21" s="92"/>
      <c r="AE21" s="92"/>
      <c r="AF21" s="92"/>
      <c r="AG21" s="92"/>
      <c r="AH21" s="92"/>
      <c r="AI21" s="84"/>
      <c r="AJ21" s="84"/>
    </row>
    <row r="22" spans="1:36" ht="93" customHeight="1" x14ac:dyDescent="0.2">
      <c r="A22" s="85" t="str">
        <f>'2 CONTEXTO E IDENTIFICACIÓN'!A21</f>
        <v>R13</v>
      </c>
      <c r="B22" s="86" t="str">
        <f>+'2 CONTEXTO E IDENTIFICACIÓN'!J21</f>
        <v xml:space="preserve"> por a causa de </v>
      </c>
      <c r="C22" s="87" t="str">
        <f>+'3 PROBABIL E IMPACTO INHERENTE'!F21</f>
        <v/>
      </c>
      <c r="D22" s="87" t="str">
        <f>+'3 PROBABIL E IMPACTO INHERENTE'!N21</f>
        <v/>
      </c>
      <c r="E22" s="86" t="str">
        <f t="shared" si="0"/>
        <v/>
      </c>
      <c r="F22" s="88"/>
      <c r="G22" s="88"/>
      <c r="H22" s="88"/>
      <c r="I22" s="88"/>
      <c r="J22" s="88"/>
      <c r="K22" s="88"/>
      <c r="L22" s="88"/>
      <c r="M22" s="88"/>
      <c r="N22" s="88"/>
      <c r="O22" s="109"/>
      <c r="P22" s="109"/>
      <c r="Q22" s="110"/>
      <c r="Y22" s="107"/>
      <c r="Z22" s="107"/>
      <c r="AA22" s="84"/>
      <c r="AB22" s="105"/>
      <c r="AC22" s="105"/>
      <c r="AD22" s="105"/>
      <c r="AE22" s="105"/>
      <c r="AF22" s="105"/>
      <c r="AG22" s="105"/>
      <c r="AH22" s="92"/>
      <c r="AI22" s="84"/>
      <c r="AJ22" s="84"/>
    </row>
    <row r="23" spans="1:36" ht="93" customHeight="1" x14ac:dyDescent="0.2">
      <c r="A23" s="85" t="str">
        <f>'2 CONTEXTO E IDENTIFICACIÓN'!A22</f>
        <v>R14</v>
      </c>
      <c r="B23" s="86" t="str">
        <f>+'2 CONTEXTO E IDENTIFICACIÓN'!J22</f>
        <v xml:space="preserve"> por a causa de </v>
      </c>
      <c r="C23" s="87" t="str">
        <f>+'3 PROBABIL E IMPACTO INHERENTE'!F22</f>
        <v/>
      </c>
      <c r="D23" s="87" t="str">
        <f>+'3 PROBABIL E IMPACTO INHERENTE'!N22</f>
        <v/>
      </c>
      <c r="E23" s="86" t="str">
        <f t="shared" si="0"/>
        <v/>
      </c>
      <c r="F23" s="88"/>
      <c r="G23" s="88"/>
      <c r="H23" s="88"/>
      <c r="I23" s="88"/>
      <c r="J23" s="88"/>
      <c r="K23" s="88"/>
      <c r="L23" s="88"/>
      <c r="M23" s="88"/>
      <c r="N23" s="88"/>
      <c r="O23" s="109"/>
      <c r="P23" s="109"/>
      <c r="AA23" s="84"/>
      <c r="AB23" s="111"/>
      <c r="AC23" s="111"/>
      <c r="AD23" s="111"/>
      <c r="AE23" s="111"/>
      <c r="AF23" s="111"/>
      <c r="AG23" s="111"/>
      <c r="AH23" s="92"/>
      <c r="AI23" s="84"/>
      <c r="AJ23" s="84"/>
    </row>
    <row r="24" spans="1:36" ht="93" customHeight="1" x14ac:dyDescent="0.2">
      <c r="A24" s="85" t="str">
        <f>'2 CONTEXTO E IDENTIFICACIÓN'!A23</f>
        <v>R15</v>
      </c>
      <c r="B24" s="86" t="str">
        <f>+'2 CONTEXTO E IDENTIFICACIÓN'!J23</f>
        <v xml:space="preserve"> por a causa de </v>
      </c>
      <c r="C24" s="87" t="str">
        <f>+'3 PROBABIL E IMPACTO INHERENTE'!F23</f>
        <v/>
      </c>
      <c r="D24" s="87" t="str">
        <f>+'3 PROBABIL E IMPACTO INHERENTE'!N23</f>
        <v/>
      </c>
      <c r="E24" s="86" t="str">
        <f t="shared" si="0"/>
        <v/>
      </c>
      <c r="F24" s="88"/>
      <c r="G24" s="88"/>
      <c r="H24" s="88"/>
      <c r="I24" s="88"/>
      <c r="J24" s="88"/>
      <c r="K24" s="88"/>
      <c r="L24" s="88"/>
      <c r="M24" s="88"/>
      <c r="N24" s="88"/>
      <c r="O24" s="109"/>
      <c r="P24" s="109"/>
      <c r="AA24" s="84"/>
      <c r="AB24" s="105"/>
      <c r="AC24" s="105"/>
      <c r="AD24" s="105"/>
      <c r="AE24" s="105"/>
      <c r="AF24" s="105"/>
      <c r="AG24" s="105"/>
      <c r="AH24" s="92"/>
      <c r="AI24" s="84"/>
      <c r="AJ24" s="84"/>
    </row>
    <row r="25" spans="1:36" ht="93" customHeight="1" x14ac:dyDescent="0.2">
      <c r="A25" s="85" t="str">
        <f>'2 CONTEXTO E IDENTIFICACIÓN'!A24</f>
        <v>R16</v>
      </c>
      <c r="B25" s="86" t="str">
        <f>+'2 CONTEXTO E IDENTIFICACIÓN'!J24</f>
        <v xml:space="preserve"> por a causa de </v>
      </c>
      <c r="C25" s="87" t="str">
        <f>+'3 PROBABIL E IMPACTO INHERENTE'!F24</f>
        <v/>
      </c>
      <c r="D25" s="87" t="str">
        <f>+'3 PROBABIL E IMPACTO INHERENTE'!N24</f>
        <v/>
      </c>
      <c r="E25" s="86" t="str">
        <f t="shared" si="0"/>
        <v/>
      </c>
      <c r="F25" s="88"/>
      <c r="G25" s="88"/>
      <c r="H25" s="88"/>
      <c r="I25" s="88"/>
      <c r="J25" s="88"/>
      <c r="K25" s="88"/>
      <c r="L25" s="88"/>
      <c r="M25" s="88"/>
      <c r="N25" s="88"/>
      <c r="AA25" s="84"/>
      <c r="AB25" s="105"/>
      <c r="AC25" s="105"/>
      <c r="AD25" s="105"/>
      <c r="AE25" s="105"/>
      <c r="AF25" s="105"/>
      <c r="AG25" s="105"/>
      <c r="AH25" s="92"/>
      <c r="AI25" s="84"/>
      <c r="AJ25" s="84"/>
    </row>
    <row r="26" spans="1:36" ht="93" customHeight="1" x14ac:dyDescent="0.25">
      <c r="A26" s="85" t="str">
        <f>'2 CONTEXTO E IDENTIFICACIÓN'!A25</f>
        <v>R17</v>
      </c>
      <c r="B26" s="86" t="str">
        <f>+'2 CONTEXTO E IDENTIFICACIÓN'!J25</f>
        <v xml:space="preserve"> por a causa de </v>
      </c>
      <c r="C26" s="87" t="str">
        <f>+'3 PROBABIL E IMPACTO INHERENTE'!F25</f>
        <v/>
      </c>
      <c r="D26" s="87" t="str">
        <f>+'3 PROBABIL E IMPACTO INHERENTE'!N25</f>
        <v/>
      </c>
      <c r="E26" s="86" t="str">
        <f t="shared" si="0"/>
        <v/>
      </c>
      <c r="F26" s="88"/>
      <c r="G26" s="88"/>
      <c r="H26" s="88"/>
      <c r="I26" s="88"/>
      <c r="J26" s="88"/>
      <c r="K26" s="88"/>
      <c r="L26" s="88"/>
      <c r="M26" s="88"/>
      <c r="N26" s="88"/>
    </row>
    <row r="27" spans="1:36" ht="93" customHeight="1" x14ac:dyDescent="0.25">
      <c r="A27" s="85" t="str">
        <f>'2 CONTEXTO E IDENTIFICACIÓN'!A26</f>
        <v>R18</v>
      </c>
      <c r="B27" s="86" t="str">
        <f>+'2 CONTEXTO E IDENTIFICACIÓN'!J26</f>
        <v xml:space="preserve"> por a causa de </v>
      </c>
      <c r="C27" s="87" t="str">
        <f>+'3 PROBABIL E IMPACTO INHERENTE'!F26</f>
        <v/>
      </c>
      <c r="D27" s="87" t="str">
        <f>+'3 PROBABIL E IMPACTO INHERENTE'!N26</f>
        <v/>
      </c>
      <c r="E27" s="86" t="str">
        <f t="shared" si="0"/>
        <v/>
      </c>
      <c r="F27" s="88"/>
      <c r="G27" s="88"/>
      <c r="H27" s="88"/>
      <c r="I27" s="88"/>
      <c r="J27" s="88"/>
      <c r="K27" s="88"/>
      <c r="L27" s="88"/>
      <c r="M27" s="88"/>
      <c r="N27" s="88"/>
    </row>
    <row r="28" spans="1:36" ht="93" customHeight="1" x14ac:dyDescent="0.25">
      <c r="A28" s="85" t="str">
        <f>'2 CONTEXTO E IDENTIFICACIÓN'!A27</f>
        <v>R19</v>
      </c>
      <c r="B28" s="86" t="str">
        <f>+'2 CONTEXTO E IDENTIFICACIÓN'!J27</f>
        <v xml:space="preserve"> por a causa de </v>
      </c>
      <c r="C28" s="87" t="str">
        <f>+'3 PROBABIL E IMPACTO INHERENTE'!F27</f>
        <v/>
      </c>
      <c r="D28" s="87" t="str">
        <f>+'3 PROBABIL E IMPACTO INHERENTE'!N27</f>
        <v/>
      </c>
      <c r="E28" s="86" t="str">
        <f t="shared" si="0"/>
        <v/>
      </c>
      <c r="F28" s="88"/>
      <c r="G28" s="88"/>
      <c r="H28" s="88"/>
      <c r="I28" s="88"/>
      <c r="J28" s="88"/>
      <c r="K28" s="88"/>
      <c r="L28" s="88"/>
      <c r="M28" s="88"/>
      <c r="N28" s="88"/>
    </row>
    <row r="29" spans="1:36" ht="93" customHeight="1" x14ac:dyDescent="0.25">
      <c r="A29" s="85" t="str">
        <f>'2 CONTEXTO E IDENTIFICACIÓN'!A28</f>
        <v>R20</v>
      </c>
      <c r="B29" s="86" t="str">
        <f>+'2 CONTEXTO E IDENTIFICACIÓN'!J28</f>
        <v xml:space="preserve"> por a causa de </v>
      </c>
      <c r="C29" s="87" t="str">
        <f>+'3 PROBABIL E IMPACTO INHERENTE'!F28</f>
        <v/>
      </c>
      <c r="D29" s="87" t="str">
        <f>+'3 PROBABIL E IMPACTO INHERENTE'!N28</f>
        <v/>
      </c>
      <c r="E29" s="86" t="str">
        <f t="shared" si="0"/>
        <v/>
      </c>
      <c r="F29" s="88"/>
      <c r="G29" s="88"/>
      <c r="H29" s="88"/>
      <c r="I29" s="88"/>
      <c r="J29" s="88"/>
      <c r="K29" s="88"/>
      <c r="L29" s="88"/>
      <c r="M29" s="88"/>
      <c r="N29" s="88"/>
    </row>
    <row r="30" spans="1:36" ht="14.45" customHeight="1" x14ac:dyDescent="0.25">
      <c r="B30" s="68"/>
      <c r="D30" s="68"/>
      <c r="E30" s="68"/>
      <c r="F30" s="68"/>
      <c r="G30" s="68"/>
      <c r="H30" s="68"/>
      <c r="I30" s="68"/>
      <c r="J30" s="68"/>
      <c r="K30" s="68"/>
      <c r="L30" s="68"/>
      <c r="M30" s="68"/>
      <c r="N30" s="68"/>
      <c r="Y30" s="73"/>
      <c r="Z30" s="73"/>
      <c r="AA30" s="73"/>
      <c r="AB30" s="73"/>
      <c r="AC30" s="73"/>
      <c r="AD30" s="68"/>
      <c r="AE30" s="68"/>
      <c r="AF30" s="68"/>
      <c r="AG30" s="68"/>
      <c r="AH30" s="68"/>
    </row>
    <row r="31" spans="1:36" ht="39" customHeight="1" x14ac:dyDescent="0.25">
      <c r="B31" s="68"/>
      <c r="D31" s="68"/>
      <c r="E31" s="68"/>
      <c r="F31" s="68"/>
      <c r="G31" s="68"/>
      <c r="H31" s="68"/>
      <c r="I31" s="68"/>
      <c r="J31" s="68"/>
      <c r="K31" s="68"/>
      <c r="L31" s="68"/>
      <c r="M31" s="68"/>
      <c r="N31" s="68"/>
      <c r="Y31" s="73"/>
      <c r="Z31" s="73"/>
      <c r="AA31" s="73"/>
      <c r="AB31" s="73"/>
      <c r="AC31" s="73"/>
      <c r="AD31" s="68"/>
      <c r="AE31" s="68"/>
      <c r="AF31" s="68"/>
      <c r="AG31" s="68"/>
      <c r="AH31" s="68"/>
    </row>
    <row r="32" spans="1:36" ht="19.5" customHeight="1" x14ac:dyDescent="0.25">
      <c r="B32" s="68"/>
      <c r="D32" s="68"/>
      <c r="E32" s="68"/>
      <c r="F32" s="68"/>
      <c r="G32" s="68"/>
      <c r="H32" s="68"/>
      <c r="I32" s="68"/>
      <c r="J32" s="68"/>
      <c r="K32" s="68"/>
      <c r="L32" s="68"/>
      <c r="M32" s="68"/>
      <c r="N32" s="68"/>
      <c r="Y32" s="73"/>
      <c r="Z32" s="73"/>
      <c r="AA32" s="73"/>
      <c r="AB32" s="73"/>
      <c r="AC32" s="73"/>
      <c r="AD32" s="68"/>
      <c r="AE32" s="68"/>
      <c r="AF32" s="68"/>
      <c r="AG32" s="68"/>
      <c r="AH32" s="68"/>
    </row>
    <row r="33" spans="25:29" s="68" customFormat="1" ht="19.5" customHeight="1" x14ac:dyDescent="0.25">
      <c r="Y33" s="73"/>
      <c r="Z33" s="73"/>
      <c r="AA33" s="73"/>
      <c r="AB33" s="73"/>
      <c r="AC33" s="73"/>
    </row>
    <row r="34" spans="25:29" s="68" customFormat="1" ht="19.5" customHeight="1" x14ac:dyDescent="0.25">
      <c r="Y34" s="73"/>
      <c r="Z34" s="73"/>
      <c r="AA34" s="73"/>
      <c r="AB34" s="73"/>
      <c r="AC34" s="73"/>
    </row>
    <row r="35" spans="25:29" s="68" customFormat="1" ht="19.5" customHeight="1" x14ac:dyDescent="0.25">
      <c r="Y35" s="73"/>
      <c r="Z35" s="73"/>
      <c r="AA35" s="73"/>
      <c r="AB35" s="73"/>
      <c r="AC35" s="73"/>
    </row>
    <row r="36" spans="25:29" s="68" customFormat="1" ht="19.5" customHeight="1" x14ac:dyDescent="0.25">
      <c r="Y36" s="73"/>
      <c r="Z36" s="73"/>
      <c r="AA36" s="73"/>
      <c r="AB36" s="73"/>
      <c r="AC36" s="73"/>
    </row>
  </sheetData>
  <sheetProtection formatCells="0" formatColumns="0" formatRows="0" sort="0" autoFilter="0" pivotTables="0"/>
  <dataConsolidate/>
  <mergeCells count="11">
    <mergeCell ref="R7:V7"/>
    <mergeCell ref="A1:A2"/>
    <mergeCell ref="C8:E8"/>
    <mergeCell ref="O10:O14"/>
    <mergeCell ref="I8:M8"/>
    <mergeCell ref="G10:G14"/>
    <mergeCell ref="B1:B2"/>
    <mergeCell ref="G7:M7"/>
    <mergeCell ref="B5:D5"/>
    <mergeCell ref="B6:D6"/>
    <mergeCell ref="C1:D1"/>
  </mergeCells>
  <conditionalFormatting sqref="C10:C29">
    <cfRule type="cellIs" dxfId="55" priority="6" operator="equal">
      <formula>$Q$14</formula>
    </cfRule>
    <cfRule type="cellIs" dxfId="54" priority="7" operator="equal">
      <formula>$Q$13</formula>
    </cfRule>
    <cfRule type="cellIs" dxfId="53" priority="8" operator="equal">
      <formula>$Q$12</formula>
    </cfRule>
    <cfRule type="cellIs" dxfId="52" priority="9" operator="equal">
      <formula>$Q$11</formula>
    </cfRule>
    <cfRule type="cellIs" dxfId="51" priority="10" operator="equal">
      <formula>$Q$10</formula>
    </cfRule>
  </conditionalFormatting>
  <conditionalFormatting sqref="D10:D29">
    <cfRule type="cellIs" dxfId="50" priority="1" operator="equal">
      <formula>$R$9</formula>
    </cfRule>
    <cfRule type="cellIs" dxfId="49" priority="2" operator="equal">
      <formula>$S$9</formula>
    </cfRule>
    <cfRule type="cellIs" dxfId="48" priority="3" operator="equal">
      <formula>$T$9</formula>
    </cfRule>
    <cfRule type="cellIs" dxfId="47" priority="4" operator="equal">
      <formula>$U$9</formula>
    </cfRule>
    <cfRule type="cellIs" dxfId="46" priority="5" operator="equal">
      <formula>$V$9</formula>
    </cfRule>
  </conditionalFormatting>
  <conditionalFormatting sqref="E10:E29">
    <cfRule type="cellIs" dxfId="45" priority="102" operator="equal">
      <formula>$R$17</formula>
    </cfRule>
    <cfRule type="cellIs" dxfId="44" priority="103" operator="equal">
      <formula>$R$18</formula>
    </cfRule>
    <cfRule type="cellIs" dxfId="43" priority="104" operator="equal">
      <formula>$R$19</formula>
    </cfRule>
    <cfRule type="cellIs" dxfId="42"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theme="0" tint="-0.249977111117893"/>
  </sheetPr>
  <dimension ref="A1:Z128"/>
  <sheetViews>
    <sheetView showGridLines="0" topLeftCell="A8" zoomScale="70" zoomScaleNormal="70" zoomScaleSheetLayoutView="85" workbookViewId="0">
      <selection activeCell="T14" sqref="T14"/>
    </sheetView>
  </sheetViews>
  <sheetFormatPr baseColWidth="10" defaultColWidth="11.42578125" defaultRowHeight="14.25" x14ac:dyDescent="0.25"/>
  <cols>
    <col min="1" max="1" width="14.85546875" style="44" customWidth="1"/>
    <col min="2" max="2" width="61.7109375" style="44" customWidth="1"/>
    <col min="3" max="3" width="15.42578125" style="44" customWidth="1"/>
    <col min="4" max="4" width="13.140625" style="44" customWidth="1"/>
    <col min="5" max="5" width="10.140625" style="44" customWidth="1"/>
    <col min="6" max="6" width="17.42578125" style="44" customWidth="1"/>
    <col min="7" max="7" width="20.85546875" style="44" customWidth="1"/>
    <col min="8" max="8" width="59.5703125" style="44" customWidth="1"/>
    <col min="9" max="9" width="51.140625" style="44" customWidth="1"/>
    <col min="10" max="10" width="17.5703125" style="44" customWidth="1"/>
    <col min="11" max="11" width="12.140625" style="51" customWidth="1"/>
    <col min="12" max="12" width="11.7109375" style="51" customWidth="1"/>
    <col min="13" max="13" width="13.42578125" style="44" customWidth="1"/>
    <col min="14" max="14" width="14.85546875" style="51" customWidth="1"/>
    <col min="15" max="16" width="10.5703125" style="51" customWidth="1"/>
    <col min="17" max="17" width="16.42578125" style="51" customWidth="1"/>
    <col min="18" max="18" width="16.85546875" style="51" customWidth="1"/>
    <col min="19" max="21" width="17.140625" style="231" customWidth="1"/>
    <col min="22" max="22" width="31.28515625"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hidden="1" customHeight="1" x14ac:dyDescent="0.2">
      <c r="A1" s="497"/>
      <c r="B1" s="524" t="str">
        <f>+'2 CONTEXTO E IDENTIFICACIÓN'!A1</f>
        <v>MAPA DE RIESGOS INTEGRAL</v>
      </c>
      <c r="C1" s="507"/>
      <c r="D1" s="508"/>
      <c r="E1" s="228"/>
      <c r="F1" s="3"/>
      <c r="G1" s="201" t="str">
        <f>+'2 CONTEXTO E IDENTIFICACIÓN'!$I$4</f>
        <v>Elaboración o Actualización:</v>
      </c>
      <c r="H1" s="215">
        <f>'2 CONTEXTO E IDENTIFICACIÓN'!J4</f>
        <v>46048</v>
      </c>
      <c r="I1" s="13"/>
      <c r="J1" s="13"/>
      <c r="K1" s="13"/>
      <c r="L1" s="43"/>
      <c r="M1" s="42"/>
      <c r="N1" s="43"/>
      <c r="O1" s="43"/>
      <c r="P1" s="43"/>
      <c r="Q1" s="43"/>
      <c r="R1" s="43"/>
      <c r="S1" s="225"/>
      <c r="T1" s="225"/>
      <c r="U1" s="225"/>
      <c r="V1" s="137"/>
      <c r="W1" s="38"/>
      <c r="X1" s="4"/>
      <c r="Y1" s="4"/>
      <c r="Z1" s="4"/>
    </row>
    <row r="2" spans="1:26" s="40" customFormat="1" ht="45" hidden="1" customHeight="1" x14ac:dyDescent="0.2">
      <c r="A2" s="497"/>
      <c r="B2" s="525"/>
      <c r="C2" s="39" t="str">
        <f>+'2 CONTEXTO E IDENTIFICACIÓN'!A2</f>
        <v>VERSIÓN DEL MAPA DE RIESGOS:</v>
      </c>
      <c r="D2" s="39">
        <f>'2 CONTEXTO E IDENTIFICACIÓN'!B2</f>
        <v>1</v>
      </c>
      <c r="E2" s="228"/>
      <c r="F2" s="228"/>
      <c r="G2" s="204" t="str">
        <f>+'2 CONTEXTO E IDENTIFICACIÓN'!$E$5</f>
        <v>Vigencia: 2026</v>
      </c>
      <c r="H2" s="202">
        <f>'2 CONTEXTO E IDENTIFICACIÓN'!G5</f>
        <v>46023</v>
      </c>
      <c r="I2" s="203" t="s">
        <v>83</v>
      </c>
      <c r="J2" s="200">
        <f>'2 CONTEXTO E IDENTIFICACIÓN'!J5</f>
        <v>46386</v>
      </c>
      <c r="K2" s="228"/>
      <c r="L2" s="46"/>
      <c r="M2" s="45"/>
      <c r="N2" s="46"/>
      <c r="O2" s="46"/>
      <c r="P2" s="46"/>
      <c r="Q2" s="46"/>
      <c r="R2" s="46"/>
      <c r="S2" s="225"/>
      <c r="T2" s="225"/>
      <c r="U2" s="225"/>
      <c r="V2" s="137"/>
      <c r="W2" s="38"/>
      <c r="X2" s="3"/>
      <c r="Y2" s="3"/>
      <c r="Z2" s="3"/>
    </row>
    <row r="3" spans="1:26" s="40" customFormat="1" ht="15.75" hidden="1" thickBot="1" x14ac:dyDescent="0.25">
      <c r="A3" s="12" t="s">
        <v>75</v>
      </c>
      <c r="B3" s="499" t="str">
        <f>'2 CONTEXTO E IDENTIFICACIÓN'!B4</f>
        <v>UAERMV</v>
      </c>
      <c r="C3" s="499"/>
      <c r="D3" s="499"/>
      <c r="E3" s="273"/>
      <c r="F3" s="228"/>
      <c r="G3" s="273"/>
      <c r="H3" s="273"/>
      <c r="I3" s="273"/>
      <c r="J3" s="273"/>
      <c r="K3" s="274"/>
      <c r="L3" s="274"/>
      <c r="M3" s="273"/>
      <c r="N3" s="274"/>
      <c r="O3" s="274"/>
      <c r="P3" s="274"/>
      <c r="Q3" s="274"/>
      <c r="R3" s="274"/>
      <c r="S3" s="229"/>
      <c r="T3" s="229"/>
      <c r="U3" s="229"/>
      <c r="V3" s="137"/>
      <c r="W3" s="38"/>
      <c r="X3" s="3"/>
      <c r="Y3" s="3"/>
      <c r="Z3" s="3"/>
    </row>
    <row r="4" spans="1:26" s="48" customFormat="1" ht="16.5" hidden="1" customHeight="1" x14ac:dyDescent="0.25">
      <c r="A4" s="12" t="s">
        <v>77</v>
      </c>
      <c r="B4" s="499" t="str">
        <f>'2 CONTEXTO E IDENTIFICACIÓN'!F4</f>
        <v>4. Estrategia Y Gobierno De TI</v>
      </c>
      <c r="C4" s="500"/>
      <c r="D4" s="500"/>
      <c r="E4" s="47" t="s">
        <v>339</v>
      </c>
      <c r="F4" s="45" t="s">
        <v>340</v>
      </c>
      <c r="G4" s="47"/>
      <c r="H4" s="47"/>
      <c r="I4" s="47"/>
      <c r="J4" s="537" t="s">
        <v>341</v>
      </c>
      <c r="K4" s="538"/>
      <c r="L4" s="538"/>
      <c r="M4" s="538"/>
      <c r="N4" s="538"/>
      <c r="O4" s="538"/>
      <c r="P4" s="538"/>
      <c r="Q4" s="538"/>
      <c r="R4" s="539"/>
      <c r="S4" s="534" t="s">
        <v>342</v>
      </c>
      <c r="T4" s="533" t="s">
        <v>343</v>
      </c>
      <c r="U4" s="533"/>
      <c r="V4" s="569" t="s">
        <v>344</v>
      </c>
      <c r="W4" s="38"/>
      <c r="X4" s="490" t="s">
        <v>345</v>
      </c>
      <c r="Y4" s="491"/>
      <c r="Z4" s="492"/>
    </row>
    <row r="5" spans="1:26" s="48" customFormat="1" ht="33" customHeight="1" x14ac:dyDescent="0.25">
      <c r="A5" s="208"/>
      <c r="B5" s="207"/>
      <c r="C5" s="207"/>
      <c r="D5" s="137"/>
      <c r="E5" s="47"/>
      <c r="F5" s="47"/>
      <c r="G5" s="47"/>
      <c r="H5" s="47"/>
      <c r="I5" s="47"/>
      <c r="J5" s="540"/>
      <c r="K5" s="541"/>
      <c r="L5" s="541"/>
      <c r="M5" s="541"/>
      <c r="N5" s="541"/>
      <c r="O5" s="541"/>
      <c r="P5" s="541"/>
      <c r="Q5" s="541"/>
      <c r="R5" s="542"/>
      <c r="S5" s="535"/>
      <c r="T5" s="533"/>
      <c r="U5" s="533"/>
      <c r="V5" s="569"/>
      <c r="W5" s="38"/>
      <c r="X5" s="21" t="s">
        <v>293</v>
      </c>
      <c r="Y5" s="22" t="s">
        <v>346</v>
      </c>
      <c r="Z5" s="23" t="s">
        <v>347</v>
      </c>
    </row>
    <row r="6" spans="1:26" ht="29.25" customHeight="1" x14ac:dyDescent="0.25">
      <c r="A6" s="526" t="s">
        <v>287</v>
      </c>
      <c r="B6" s="526" t="s">
        <v>288</v>
      </c>
      <c r="C6" s="526" t="s">
        <v>348</v>
      </c>
      <c r="D6" s="526" t="s">
        <v>349</v>
      </c>
      <c r="E6" s="528" t="s">
        <v>350</v>
      </c>
      <c r="F6" s="559" t="s">
        <v>49</v>
      </c>
      <c r="G6" s="560"/>
      <c r="H6" s="560"/>
      <c r="I6" s="528"/>
      <c r="J6" s="530" t="s">
        <v>351</v>
      </c>
      <c r="K6" s="531"/>
      <c r="L6" s="531"/>
      <c r="M6" s="531"/>
      <c r="N6" s="532"/>
      <c r="O6" s="530" t="s">
        <v>352</v>
      </c>
      <c r="P6" s="531"/>
      <c r="Q6" s="531"/>
      <c r="R6" s="532"/>
      <c r="S6" s="536"/>
      <c r="T6" s="533"/>
      <c r="U6" s="533"/>
      <c r="V6" s="569"/>
      <c r="W6" s="38"/>
      <c r="X6" s="235" t="s">
        <v>301</v>
      </c>
      <c r="Y6" s="28">
        <v>0.01</v>
      </c>
      <c r="Z6" s="27">
        <v>0.2</v>
      </c>
    </row>
    <row r="7" spans="1:26" s="38" customFormat="1" ht="68.25" customHeight="1" thickBot="1" x14ac:dyDescent="0.3">
      <c r="A7" s="527"/>
      <c r="B7" s="527"/>
      <c r="C7" s="527"/>
      <c r="D7" s="527"/>
      <c r="E7" s="529"/>
      <c r="F7" s="49" t="s">
        <v>353</v>
      </c>
      <c r="G7" s="136" t="s">
        <v>354</v>
      </c>
      <c r="H7" s="136" t="s">
        <v>355</v>
      </c>
      <c r="I7" s="136" t="s">
        <v>356</v>
      </c>
      <c r="J7" s="49" t="s">
        <v>357</v>
      </c>
      <c r="K7" s="50" t="s">
        <v>53</v>
      </c>
      <c r="L7" s="50" t="s">
        <v>55</v>
      </c>
      <c r="M7" s="49" t="s">
        <v>56</v>
      </c>
      <c r="N7" s="50" t="s">
        <v>58</v>
      </c>
      <c r="O7" s="50" t="s">
        <v>132</v>
      </c>
      <c r="P7" s="50" t="s">
        <v>133</v>
      </c>
      <c r="Q7" s="50" t="s">
        <v>358</v>
      </c>
      <c r="R7" s="353" t="s">
        <v>359</v>
      </c>
      <c r="S7" s="50" t="s">
        <v>360</v>
      </c>
      <c r="T7" s="50" t="s">
        <v>361</v>
      </c>
      <c r="U7" s="50" t="s">
        <v>362</v>
      </c>
      <c r="V7" s="321" t="s">
        <v>363</v>
      </c>
      <c r="X7" s="236" t="s">
        <v>307</v>
      </c>
      <c r="Y7" s="28">
        <v>0.21</v>
      </c>
      <c r="Z7" s="27">
        <v>0.4</v>
      </c>
    </row>
    <row r="8" spans="1:26" ht="188.25" customHeight="1" x14ac:dyDescent="0.25">
      <c r="A8" s="543" t="str">
        <f>'2 CONTEXTO E IDENTIFICACIÓN'!A9</f>
        <v>R1</v>
      </c>
      <c r="B8" s="546" t="str">
        <f>+'2 CONTEXTO E IDENTIFICACIÓN'!J9</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C8" s="549">
        <f>+'3 PROBABIL E IMPACTO INHERENTE'!E9</f>
        <v>0.6</v>
      </c>
      <c r="D8" s="552">
        <f>+'3 PROBABIL E IMPACTO INHERENTE'!M9</f>
        <v>0.6</v>
      </c>
      <c r="E8" s="339">
        <v>1</v>
      </c>
      <c r="F8" s="350" t="s">
        <v>364</v>
      </c>
      <c r="G8" s="350" t="s">
        <v>365</v>
      </c>
      <c r="H8" s="386" t="s">
        <v>366</v>
      </c>
      <c r="I8" s="351" t="str">
        <f t="shared" ref="I8:I71" si="0">+CONCATENATE(F8," ",G8," ",H8)</f>
        <v>El jefe de la Oficina de Tecnologías de la Información (OTI) Revisa quincenal se realicen reuniones de seguimiento con los responsables de cada proyecto, utilizando herramientas de gestión como cronogramas, logros alcanzados, tareas realizadas, puntos de atención y tableros de control. para identificar el cumplimiento de la ejecución de los proyectos asociados al PAA en la vigencia actual y que estrategicamente se relacionan con el PETI
Evidencia: Matriz quincenal del avance con su correspondiente acta de reunión de seguimiento.</v>
      </c>
      <c r="J8" s="52" t="s">
        <v>143</v>
      </c>
      <c r="K8" s="343">
        <f>+IFERROR(VLOOKUP($J8,'10 FORMULAS'!$B$51:$C$53,2,0),"")</f>
        <v>0.25</v>
      </c>
      <c r="L8" s="343" t="str">
        <f>+IF(J8="Preventivo","Probabilidad",IF(J8="Detectivo","Probabilidad",IF(#REF!="Correctivo","Impacto","")))</f>
        <v>Probabilidad</v>
      </c>
      <c r="M8" s="344" t="s">
        <v>156</v>
      </c>
      <c r="N8" s="343">
        <f>+IFERROR(VLOOKUP($M8,'10 FORMULAS'!$B$54:$C$55,2,0),"")</f>
        <v>0.15</v>
      </c>
      <c r="O8" s="345" t="s">
        <v>145</v>
      </c>
      <c r="P8" s="345" t="s">
        <v>266</v>
      </c>
      <c r="Q8" s="345" t="s">
        <v>147</v>
      </c>
      <c r="R8" s="345" t="s">
        <v>148</v>
      </c>
      <c r="S8" s="343">
        <f t="shared" ref="S8:S39" si="1">+IFERROR($K8+$N8,"")</f>
        <v>0.4</v>
      </c>
      <c r="T8" s="343">
        <f>+IFERROR(C8*S8,"")</f>
        <v>0.24</v>
      </c>
      <c r="U8" s="343">
        <f>+IFERROR(C8-T8,"")</f>
        <v>0.36</v>
      </c>
      <c r="V8" s="563">
        <v>0.36</v>
      </c>
      <c r="W8" s="38"/>
      <c r="X8" s="237" t="s">
        <v>312</v>
      </c>
      <c r="Y8" s="28">
        <v>0.41</v>
      </c>
      <c r="Z8" s="27">
        <v>0.6</v>
      </c>
    </row>
    <row r="9" spans="1:26" ht="15.75" thickBot="1" x14ac:dyDescent="0.3">
      <c r="A9" s="544"/>
      <c r="B9" s="547"/>
      <c r="C9" s="550"/>
      <c r="D9" s="553"/>
      <c r="E9" s="275">
        <v>2</v>
      </c>
      <c r="F9" s="326"/>
      <c r="G9" s="327"/>
      <c r="H9" s="387"/>
      <c r="I9" s="281" t="str">
        <f t="shared" si="0"/>
        <v xml:space="preserve">  </v>
      </c>
      <c r="J9" s="193"/>
      <c r="K9" s="230" t="str">
        <f>+IFERROR(VLOOKUP($J9,'10 FORMULAS'!$B$51:$C$53,2,0),"")</f>
        <v/>
      </c>
      <c r="L9" s="343" t="e">
        <f>+IF(J9="Preventivo","Probabilidad",IF(J9="Detectivo","Probabilidad",IF(#REF!="Correctivo","Impacto","")))</f>
        <v>#REF!</v>
      </c>
      <c r="M9" s="276"/>
      <c r="N9" s="230" t="str">
        <f>+IFERROR(VLOOKUP($M9,'10 FORMULAS'!$B$54:$C$55,2,0),"")</f>
        <v/>
      </c>
      <c r="O9" s="277"/>
      <c r="P9" s="277"/>
      <c r="Q9" s="277"/>
      <c r="R9" s="277"/>
      <c r="S9" s="230" t="str">
        <f t="shared" si="1"/>
        <v/>
      </c>
      <c r="T9" s="230" t="str">
        <f>+IFERROR(U8*S9,"")</f>
        <v/>
      </c>
      <c r="U9" s="230" t="str">
        <f>+IFERROR(U8-T9,"")</f>
        <v/>
      </c>
      <c r="V9" s="564"/>
      <c r="W9" s="38"/>
      <c r="X9" s="32" t="s">
        <v>316</v>
      </c>
      <c r="Y9" s="28">
        <v>0.61</v>
      </c>
      <c r="Z9" s="27">
        <v>0.8</v>
      </c>
    </row>
    <row r="10" spans="1:26" ht="21.75" customHeight="1" thickBot="1" x14ac:dyDescent="0.3">
      <c r="A10" s="544"/>
      <c r="B10" s="547"/>
      <c r="C10" s="550"/>
      <c r="D10" s="553"/>
      <c r="E10" s="275">
        <v>3</v>
      </c>
      <c r="F10" s="282"/>
      <c r="G10" s="283"/>
      <c r="H10" s="283"/>
      <c r="I10" s="281" t="str">
        <f t="shared" si="0"/>
        <v xml:space="preserve">  </v>
      </c>
      <c r="J10" s="193"/>
      <c r="K10" s="230" t="str">
        <f>+IFERROR(VLOOKUP($J10,'10 FORMULAS'!$B$51:$C$53,2,0),"")</f>
        <v/>
      </c>
      <c r="L10" s="343" t="e">
        <f>+IF(J10="Preventivo","Probabilidad",IF(J10="Detectivo","Probabilidad",IF(#REF!="Correctivo","Impacto","")))</f>
        <v>#REF!</v>
      </c>
      <c r="M10" s="276"/>
      <c r="N10" s="230" t="str">
        <f>+IFERROR(VLOOKUP($M10,'10 FORMULAS'!$B$54:$C$55,2,0),"")</f>
        <v/>
      </c>
      <c r="O10" s="277"/>
      <c r="P10" s="277"/>
      <c r="Q10" s="277"/>
      <c r="R10" s="277"/>
      <c r="S10" s="230" t="str">
        <f t="shared" si="1"/>
        <v/>
      </c>
      <c r="T10" s="230" t="str">
        <f>+IFERROR(U9*S10,"")</f>
        <v/>
      </c>
      <c r="U10" s="230" t="str">
        <f>+IFERROR(U9-T10,"")</f>
        <v/>
      </c>
      <c r="V10" s="564"/>
      <c r="W10" s="38"/>
      <c r="X10" s="238" t="s">
        <v>320</v>
      </c>
      <c r="Y10" s="28">
        <v>0.81</v>
      </c>
      <c r="Z10" s="27">
        <v>1</v>
      </c>
    </row>
    <row r="11" spans="1:26" ht="21.75" customHeight="1" thickBot="1" x14ac:dyDescent="0.3">
      <c r="A11" s="544"/>
      <c r="B11" s="547"/>
      <c r="C11" s="550"/>
      <c r="D11" s="553"/>
      <c r="E11" s="275">
        <v>4</v>
      </c>
      <c r="F11" s="282"/>
      <c r="G11" s="283"/>
      <c r="H11" s="283"/>
      <c r="I11" s="281"/>
      <c r="J11" s="193"/>
      <c r="K11" s="230" t="str">
        <f>+IFERROR(VLOOKUP($J11,'10 FORMULAS'!$B$51:$C$53,2,0),"")</f>
        <v/>
      </c>
      <c r="L11" s="343" t="e">
        <f>+IF(J11="Preventivo","Probabilidad",IF(J11="Detectivo","Probabilidad",IF(#REF!="Correctivo","Impacto","")))</f>
        <v>#REF!</v>
      </c>
      <c r="M11" s="276"/>
      <c r="N11" s="230" t="str">
        <f>+IFERROR(VLOOKUP($M11,'10 FORMULAS'!$B$54:$C$55,2,0),"")</f>
        <v/>
      </c>
      <c r="O11" s="277"/>
      <c r="P11" s="277"/>
      <c r="Q11" s="277"/>
      <c r="R11" s="277"/>
      <c r="S11" s="230" t="str">
        <f t="shared" si="1"/>
        <v/>
      </c>
      <c r="T11" s="230" t="str">
        <f>+IFERROR(U10*S11,"")</f>
        <v/>
      </c>
      <c r="U11" s="230" t="str">
        <f>+IFERROR(U10-T11,"")</f>
        <v/>
      </c>
      <c r="V11" s="564"/>
      <c r="W11" s="38"/>
      <c r="X11" s="226"/>
      <c r="Y11" s="226"/>
      <c r="Z11" s="226"/>
    </row>
    <row r="12" spans="1:26" ht="21.75" customHeight="1" thickBot="1" x14ac:dyDescent="0.3">
      <c r="A12" s="544"/>
      <c r="B12" s="547"/>
      <c r="C12" s="550"/>
      <c r="D12" s="553"/>
      <c r="E12" s="275">
        <v>5</v>
      </c>
      <c r="F12" s="282"/>
      <c r="G12" s="283"/>
      <c r="H12" s="283"/>
      <c r="I12" s="220" t="str">
        <f t="shared" si="0"/>
        <v xml:space="preserve">  </v>
      </c>
      <c r="J12" s="193"/>
      <c r="K12" s="230" t="str">
        <f>+IFERROR(VLOOKUP($J12,'10 FORMULAS'!$B$51:$C$53,2,0),"")</f>
        <v/>
      </c>
      <c r="L12" s="343" t="e">
        <f>+IF(J12="Preventivo","Probabilidad",IF(J12="Detectivo","Probabilidad",IF(#REF!="Correctivo","Impacto","")))</f>
        <v>#REF!</v>
      </c>
      <c r="M12" s="276"/>
      <c r="N12" s="230" t="str">
        <f>+IFERROR(VLOOKUP($M12,'10 FORMULAS'!$B$54:$C$55,2,0),"")</f>
        <v/>
      </c>
      <c r="O12" s="277"/>
      <c r="P12" s="277"/>
      <c r="Q12" s="277"/>
      <c r="R12" s="277"/>
      <c r="S12" s="230" t="str">
        <f t="shared" si="1"/>
        <v/>
      </c>
      <c r="T12" s="230" t="str">
        <f>+IFERROR(U11*S12,"")</f>
        <v/>
      </c>
      <c r="U12" s="230" t="str">
        <f>+IFERROR(U11-T12,"")</f>
        <v/>
      </c>
      <c r="V12" s="564"/>
      <c r="W12" s="38"/>
      <c r="X12" s="226"/>
      <c r="Y12" s="226"/>
      <c r="Z12" s="226"/>
    </row>
    <row r="13" spans="1:26" ht="21.75" customHeight="1" thickBot="1" x14ac:dyDescent="0.3">
      <c r="A13" s="545"/>
      <c r="B13" s="548"/>
      <c r="C13" s="551"/>
      <c r="D13" s="554"/>
      <c r="E13" s="278">
        <v>6</v>
      </c>
      <c r="F13" s="284"/>
      <c r="G13" s="285"/>
      <c r="H13" s="285"/>
      <c r="I13" s="346" t="str">
        <f t="shared" si="0"/>
        <v xml:space="preserve">  </v>
      </c>
      <c r="J13" s="194"/>
      <c r="K13" s="347" t="str">
        <f>+IFERROR(VLOOKUP($J13,'10 FORMULAS'!$B$51:$C$53,2,0),"")</f>
        <v/>
      </c>
      <c r="L13" s="343" t="e">
        <f>+IF(J13="Preventivo","Probabilidad",IF(J13="Detectivo","Probabilidad",IF(#REF!="Correctivo","Impacto","")))</f>
        <v>#REF!</v>
      </c>
      <c r="M13" s="348"/>
      <c r="N13" s="347" t="str">
        <f>+IFERROR(VLOOKUP($M13,'10 FORMULAS'!$B$54:$C$55,2,0),"")</f>
        <v/>
      </c>
      <c r="O13" s="349"/>
      <c r="P13" s="349"/>
      <c r="Q13" s="349"/>
      <c r="R13" s="349"/>
      <c r="S13" s="347" t="str">
        <f t="shared" si="1"/>
        <v/>
      </c>
      <c r="T13" s="347" t="str">
        <f>+IFERROR(U12*S13,"")</f>
        <v/>
      </c>
      <c r="U13" s="347" t="str">
        <f>+IFERROR(U12-T13,"")</f>
        <v/>
      </c>
      <c r="V13" s="565"/>
      <c r="W13" s="38"/>
      <c r="X13" s="226"/>
      <c r="Y13" s="226"/>
      <c r="Z13" s="226"/>
    </row>
    <row r="14" spans="1:26" ht="263.45" customHeight="1" x14ac:dyDescent="0.25">
      <c r="A14" s="555" t="str">
        <f>'2 CONTEXTO E IDENTIFICACIÓN'!A10</f>
        <v>R2</v>
      </c>
      <c r="B14" s="557" t="str">
        <f>+'2 CONTEXTO E IDENTIFICACIÓN'!J10</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C14" s="572">
        <f>+'3 PROBABIL E IMPACTO INHERENTE'!E10</f>
        <v>0.6</v>
      </c>
      <c r="D14" s="562">
        <f>+'3 PROBABIL E IMPACTO INHERENTE'!M10</f>
        <v>0.8</v>
      </c>
      <c r="E14" s="279">
        <v>1</v>
      </c>
      <c r="F14" s="326" t="s">
        <v>367</v>
      </c>
      <c r="G14" s="327" t="s">
        <v>365</v>
      </c>
      <c r="H14" s="389" t="s">
        <v>368</v>
      </c>
      <c r="I14" s="281" t="str">
        <f t="shared" ref="I14" si="2">+CONCATENATE(F14," ",G14," ",H14)</f>
        <v>El supervisor del contrato Revisa Mensualmente, los productos o servicios entregados conforme a lo establecido en la minuta del contrato, asegurando el cumplimiento de las especificaciones pactadas y los estándares de calidad requeridos.
Cómo se realiza: La verificación será llevada a cabo por el supervisor designado, mediante la comparación de los productos o servicios entregados con las condiciones establecidas en el contrato y sus anexos, incluyendo características, cantidades, plazos y especificaciones técnicas.
Evidencia: Actas de recepción firmadas por ambas partes, informes o documentación necesaria de conformidad con la ficha técnica de cada contrato, y registros fotográficos o documentales de los productos o servicios entregados si lo requiere.</v>
      </c>
      <c r="J14" s="193" t="s">
        <v>155</v>
      </c>
      <c r="K14" s="230">
        <f>+IFERROR(VLOOKUP($J14,'10 FORMULAS'!$B$51:$C$53,2,0),"")</f>
        <v>0.15</v>
      </c>
      <c r="L14" s="343" t="str">
        <f>+IF(J14="Preventivo","Probabilidad",IF(J14="Detectivo","Probabilidad",IF(#REF!="Correctivo","Impacto","")))</f>
        <v>Probabilidad</v>
      </c>
      <c r="M14" s="276" t="s">
        <v>156</v>
      </c>
      <c r="N14" s="230">
        <f>+IFERROR(VLOOKUP($M14,'10 FORMULAS'!$B$54:$C$55,2,0),"")</f>
        <v>0.15</v>
      </c>
      <c r="O14" s="277" t="s">
        <v>145</v>
      </c>
      <c r="P14" s="277" t="s">
        <v>269</v>
      </c>
      <c r="Q14" s="277" t="s">
        <v>147</v>
      </c>
      <c r="R14" s="277" t="s">
        <v>148</v>
      </c>
      <c r="S14" s="230">
        <f t="shared" si="1"/>
        <v>0.3</v>
      </c>
      <c r="T14" s="343">
        <f>+IFERROR(C14*S14,"")</f>
        <v>0.18</v>
      </c>
      <c r="U14" s="343">
        <f>+IFERROR(C14-T14,"")</f>
        <v>0.42</v>
      </c>
      <c r="V14" s="566">
        <v>0.42</v>
      </c>
      <c r="W14" s="38"/>
      <c r="X14" s="226"/>
      <c r="Y14" s="227"/>
      <c r="Z14" s="227"/>
    </row>
    <row r="15" spans="1:26" ht="29.45" customHeight="1" x14ac:dyDescent="0.25">
      <c r="A15" s="544"/>
      <c r="B15" s="547"/>
      <c r="C15" s="572"/>
      <c r="D15" s="553"/>
      <c r="E15" s="275">
        <v>2</v>
      </c>
      <c r="F15" s="326"/>
      <c r="G15" s="327"/>
      <c r="H15" s="326"/>
      <c r="I15" s="220" t="str">
        <f t="shared" si="0"/>
        <v xml:space="preserve">  </v>
      </c>
      <c r="J15" s="193"/>
      <c r="K15" s="230" t="str">
        <f>+IFERROR(VLOOKUP($J15,'10 FORMULAS'!$B$51:$C$53,2,0),"")</f>
        <v/>
      </c>
      <c r="L15" s="230" t="e">
        <f>+IF(J15="Preventivo","Probabilidad",IF(J15="Detectivo","Probabilidad",IF(#REF!="Correctivo","Impacto","")))</f>
        <v>#REF!</v>
      </c>
      <c r="M15" s="276"/>
      <c r="N15" s="230" t="str">
        <f>+IFERROR(VLOOKUP($M15,'10 FORMULAS'!$B$54:$C$55,2,0),"")</f>
        <v/>
      </c>
      <c r="O15" s="277"/>
      <c r="P15" s="277"/>
      <c r="Q15" s="277"/>
      <c r="R15" s="277"/>
      <c r="S15" s="230" t="str">
        <f t="shared" si="1"/>
        <v/>
      </c>
      <c r="T15" s="230" t="str">
        <f>+IFERROR(U14*S15,"")</f>
        <v/>
      </c>
      <c r="U15" s="230" t="str">
        <f>+IFERROR(U14-T15,"")</f>
        <v/>
      </c>
      <c r="V15" s="567"/>
      <c r="W15" s="38"/>
      <c r="X15" s="226"/>
      <c r="Y15" s="227"/>
      <c r="Z15" s="227"/>
    </row>
    <row r="16" spans="1:26" ht="29.45" customHeight="1" x14ac:dyDescent="0.25">
      <c r="A16" s="544"/>
      <c r="B16" s="547"/>
      <c r="C16" s="572"/>
      <c r="D16" s="553"/>
      <c r="E16" s="275">
        <v>3</v>
      </c>
      <c r="F16" s="256"/>
      <c r="G16" s="193"/>
      <c r="H16" s="193"/>
      <c r="I16" s="220" t="str">
        <f t="shared" si="0"/>
        <v xml:space="preserve">  </v>
      </c>
      <c r="J16" s="193"/>
      <c r="K16" s="230" t="str">
        <f>+IFERROR(VLOOKUP($J16,'10 FORMULAS'!$B$51:$C$53,2,0),"")</f>
        <v/>
      </c>
      <c r="L16" s="230" t="e">
        <f>+IF(J16="Preventivo","Probabilidad",IF(J16="Detectivo","Probabilidad",IF(#REF!="Correctivo","Impacto","")))</f>
        <v>#REF!</v>
      </c>
      <c r="M16" s="276"/>
      <c r="N16" s="230" t="str">
        <f>+IFERROR(VLOOKUP($M16,'10 FORMULAS'!$B$54:$C$55,2,0),"")</f>
        <v/>
      </c>
      <c r="O16" s="277"/>
      <c r="P16" s="277"/>
      <c r="Q16" s="277"/>
      <c r="R16" s="277"/>
      <c r="S16" s="230" t="str">
        <f t="shared" si="1"/>
        <v/>
      </c>
      <c r="T16" s="230" t="str">
        <f>+IFERROR(U15*S16,"")</f>
        <v/>
      </c>
      <c r="U16" s="230" t="str">
        <f>+IFERROR(U15-T16,"")</f>
        <v/>
      </c>
      <c r="V16" s="567"/>
      <c r="W16" s="38"/>
      <c r="X16" s="226"/>
      <c r="Y16" s="227"/>
      <c r="Z16" s="227"/>
    </row>
    <row r="17" spans="1:26" ht="29.45" customHeight="1" x14ac:dyDescent="0.25">
      <c r="A17" s="556"/>
      <c r="B17" s="558"/>
      <c r="C17" s="572"/>
      <c r="D17" s="573"/>
      <c r="E17" s="275">
        <v>4</v>
      </c>
      <c r="F17" s="258"/>
      <c r="G17" s="253"/>
      <c r="H17" s="253"/>
      <c r="I17" s="220" t="str">
        <f t="shared" si="0"/>
        <v xml:space="preserve">  </v>
      </c>
      <c r="J17" s="193"/>
      <c r="K17" s="230" t="str">
        <f>+IFERROR(VLOOKUP($J17,'10 FORMULAS'!$B$51:$C$53,2,0),"")</f>
        <v/>
      </c>
      <c r="L17" s="230" t="e">
        <f>+IF(J17="Preventivo","Probabilidad",IF(J17="Detectivo","Probabilidad",IF(#REF!="Correctivo","Impacto","")))</f>
        <v>#REF!</v>
      </c>
      <c r="M17" s="276"/>
      <c r="N17" s="230" t="str">
        <f>+IFERROR(VLOOKUP($M17,'10 FORMULAS'!$B$54:$C$55,2,0),"")</f>
        <v/>
      </c>
      <c r="O17" s="277"/>
      <c r="P17" s="277"/>
      <c r="Q17" s="277"/>
      <c r="R17" s="277"/>
      <c r="S17" s="230" t="str">
        <f t="shared" si="1"/>
        <v/>
      </c>
      <c r="T17" s="230" t="str">
        <f>+IFERROR(U16*S17,"")</f>
        <v/>
      </c>
      <c r="U17" s="230" t="str">
        <f>+IFERROR(U16-T17,"")</f>
        <v/>
      </c>
      <c r="V17" s="568"/>
      <c r="W17" s="38"/>
      <c r="X17" s="226"/>
      <c r="Y17" s="227"/>
      <c r="Z17" s="227"/>
    </row>
    <row r="18" spans="1:26" ht="29.45" customHeight="1" x14ac:dyDescent="0.25">
      <c r="A18" s="556"/>
      <c r="B18" s="558"/>
      <c r="C18" s="572"/>
      <c r="D18" s="573"/>
      <c r="E18" s="275">
        <v>5</v>
      </c>
      <c r="F18" s="258"/>
      <c r="G18" s="253"/>
      <c r="H18" s="253"/>
      <c r="I18" s="220" t="str">
        <f t="shared" si="0"/>
        <v xml:space="preserve">  </v>
      </c>
      <c r="J18" s="193"/>
      <c r="K18" s="230" t="str">
        <f>+IFERROR(VLOOKUP($J18,'10 FORMULAS'!$B$51:$C$53,2,0),"")</f>
        <v/>
      </c>
      <c r="L18" s="230" t="e">
        <f>+IF(J18="Preventivo","Probabilidad",IF(J18="Detectivo","Probabilidad",IF(#REF!="Correctivo","Impacto","")))</f>
        <v>#REF!</v>
      </c>
      <c r="M18" s="276"/>
      <c r="N18" s="230" t="str">
        <f>+IFERROR(VLOOKUP($M18,'10 FORMULAS'!$B$54:$C$55,2,0),"")</f>
        <v/>
      </c>
      <c r="O18" s="277"/>
      <c r="P18" s="277"/>
      <c r="Q18" s="277"/>
      <c r="R18" s="277"/>
      <c r="S18" s="230" t="str">
        <f t="shared" si="1"/>
        <v/>
      </c>
      <c r="T18" s="230" t="str">
        <f>+IFERROR(U17*S18,"")</f>
        <v/>
      </c>
      <c r="U18" s="230" t="str">
        <f>+IFERROR(U17-T18,"")</f>
        <v/>
      </c>
      <c r="V18" s="568"/>
      <c r="W18" s="38"/>
      <c r="X18" s="226"/>
      <c r="Y18" s="227"/>
      <c r="Z18" s="227"/>
    </row>
    <row r="19" spans="1:26" ht="29.45" customHeight="1" thickBot="1" x14ac:dyDescent="0.3">
      <c r="A19" s="556"/>
      <c r="B19" s="558"/>
      <c r="C19" s="572"/>
      <c r="D19" s="573"/>
      <c r="E19" s="330">
        <v>6</v>
      </c>
      <c r="F19" s="258"/>
      <c r="G19" s="253"/>
      <c r="H19" s="253"/>
      <c r="I19" s="331" t="str">
        <f t="shared" si="0"/>
        <v xml:space="preserve">  </v>
      </c>
      <c r="J19" s="253"/>
      <c r="K19" s="332" t="str">
        <f>+IFERROR(VLOOKUP($J19,'10 FORMULAS'!$B$51:$C$53,2,0),"")</f>
        <v/>
      </c>
      <c r="L19" s="332" t="e">
        <f>+IF(J19="Preventivo","Probabilidad",IF(J19="Detectivo","Probabilidad",IF(#REF!="Correctivo","Impacto","")))</f>
        <v>#REF!</v>
      </c>
      <c r="M19" s="333"/>
      <c r="N19" s="332" t="str">
        <f>+IFERROR(VLOOKUP($M19,'10 FORMULAS'!$B$54:$C$55,2,0),"")</f>
        <v/>
      </c>
      <c r="O19" s="334"/>
      <c r="P19" s="334"/>
      <c r="Q19" s="334"/>
      <c r="R19" s="334"/>
      <c r="S19" s="332" t="str">
        <f t="shared" si="1"/>
        <v/>
      </c>
      <c r="T19" s="332" t="str">
        <f>+IFERROR(U18*S19,"")</f>
        <v/>
      </c>
      <c r="U19" s="332" t="str">
        <f>+IFERROR(U18-T19,"")</f>
        <v/>
      </c>
      <c r="V19" s="568"/>
      <c r="W19" s="38"/>
    </row>
    <row r="20" spans="1:26" ht="29.45" customHeight="1" x14ac:dyDescent="0.25">
      <c r="A20" s="543" t="str">
        <f>'2 CONTEXTO E IDENTIFICACIÓN'!A11</f>
        <v>R3</v>
      </c>
      <c r="B20" s="546" t="str">
        <f>+'2 CONTEXTO E IDENTIFICACIÓN'!J11</f>
        <v xml:space="preserve"> por a causa de </v>
      </c>
      <c r="C20" s="549" t="str">
        <f>+'3 PROBABIL E IMPACTO INHERENTE'!E11</f>
        <v/>
      </c>
      <c r="D20" s="552" t="str">
        <f>+'3 PROBABIL E IMPACTO INHERENTE'!M11</f>
        <v/>
      </c>
      <c r="E20" s="339">
        <v>1</v>
      </c>
      <c r="F20" s="340"/>
      <c r="G20" s="341"/>
      <c r="H20" s="340"/>
      <c r="I20" s="342" t="str">
        <f t="shared" si="0"/>
        <v xml:space="preserve">  </v>
      </c>
      <c r="J20" s="52"/>
      <c r="K20" s="343" t="str">
        <f>+IFERROR(VLOOKUP($J20,'10 FORMULAS'!$B$51:$C$53,2,0),"")</f>
        <v/>
      </c>
      <c r="L20" s="343" t="e">
        <f>+IF(J20="Preventivo","Probabilidad",IF(J20="Detectivo","Probabilidad",IF(#REF!="Correctivo","Impacto","")))</f>
        <v>#REF!</v>
      </c>
      <c r="M20" s="344"/>
      <c r="N20" s="343" t="str">
        <f>+IFERROR(VLOOKUP($M20,'10 FORMULAS'!$B$54:$C$55,2,0),"")</f>
        <v/>
      </c>
      <c r="O20" s="345"/>
      <c r="P20" s="345"/>
      <c r="Q20" s="345"/>
      <c r="R20" s="345"/>
      <c r="S20" s="343" t="str">
        <f t="shared" si="1"/>
        <v/>
      </c>
      <c r="T20" s="343" t="str">
        <f t="shared" ref="T20:T51" si="3">+IFERROR(C20*S20,"")</f>
        <v/>
      </c>
      <c r="U20" s="343" t="str">
        <f>+IFERROR(C20-T20,"")</f>
        <v/>
      </c>
      <c r="V20" s="563">
        <v>0</v>
      </c>
      <c r="W20" s="38"/>
      <c r="X20" s="226"/>
      <c r="Y20" s="227"/>
      <c r="Z20" s="227"/>
    </row>
    <row r="21" spans="1:26" ht="29.45" customHeight="1" x14ac:dyDescent="0.25">
      <c r="A21" s="544"/>
      <c r="B21" s="547"/>
      <c r="C21" s="550"/>
      <c r="D21" s="553"/>
      <c r="E21" s="275">
        <v>2</v>
      </c>
      <c r="F21" s="328"/>
      <c r="G21" s="329"/>
      <c r="H21" s="328"/>
      <c r="I21" s="220" t="str">
        <f t="shared" si="0"/>
        <v xml:space="preserve">  </v>
      </c>
      <c r="J21" s="193"/>
      <c r="K21" s="230" t="str">
        <f>+IFERROR(VLOOKUP($J21,'10 FORMULAS'!$B$51:$C$53,2,0),"")</f>
        <v/>
      </c>
      <c r="L21" s="230" t="e">
        <f>+IF(J21="Preventivo","Probabilidad",IF(J21="Detectivo","Probabilidad",IF(#REF!="Correctivo","Impacto","")))</f>
        <v>#REF!</v>
      </c>
      <c r="M21" s="276"/>
      <c r="N21" s="230" t="str">
        <f>+IFERROR(VLOOKUP($M21,'10 FORMULAS'!$B$54:$C$55,2,0),"")</f>
        <v/>
      </c>
      <c r="O21" s="277"/>
      <c r="P21" s="277"/>
      <c r="Q21" s="277"/>
      <c r="R21" s="277"/>
      <c r="S21" s="230" t="str">
        <f t="shared" si="1"/>
        <v/>
      </c>
      <c r="T21" s="230" t="str">
        <f>+IFERROR(U20*S21,"")</f>
        <v/>
      </c>
      <c r="U21" s="230" t="str">
        <f>+IFERROR(S20-T21,"")</f>
        <v/>
      </c>
      <c r="V21" s="564"/>
      <c r="W21" s="38"/>
      <c r="X21" s="226"/>
      <c r="Y21" s="227"/>
      <c r="Z21" s="227"/>
    </row>
    <row r="22" spans="1:26" ht="29.45" customHeight="1" x14ac:dyDescent="0.25">
      <c r="A22" s="544"/>
      <c r="B22" s="547"/>
      <c r="C22" s="550"/>
      <c r="D22" s="553"/>
      <c r="E22" s="275">
        <v>3</v>
      </c>
      <c r="F22" s="256"/>
      <c r="G22" s="193"/>
      <c r="H22" s="193"/>
      <c r="I22" s="220" t="str">
        <f t="shared" si="0"/>
        <v xml:space="preserve">  </v>
      </c>
      <c r="J22" s="193"/>
      <c r="K22" s="230" t="str">
        <f>+IFERROR(VLOOKUP($J22,'10 FORMULAS'!$B$51:$C$53,2,0),"")</f>
        <v/>
      </c>
      <c r="L22" s="230" t="e">
        <f>+IF(J22="Preventivo","Probabilidad",IF(J22="Detectivo","Probabilidad",IF(#REF!="Correctivo","Impacto","")))</f>
        <v>#REF!</v>
      </c>
      <c r="M22" s="276"/>
      <c r="N22" s="230" t="str">
        <f>+IFERROR(VLOOKUP($M22,'10 FORMULAS'!$B$54:$C$55,2,0),"")</f>
        <v/>
      </c>
      <c r="O22" s="277"/>
      <c r="P22" s="277"/>
      <c r="Q22" s="277"/>
      <c r="R22" s="277"/>
      <c r="S22" s="230" t="str">
        <f t="shared" si="1"/>
        <v/>
      </c>
      <c r="T22" s="230" t="str">
        <f t="shared" si="3"/>
        <v/>
      </c>
      <c r="U22" s="230" t="str">
        <f t="shared" ref="U22:U51" si="4">+IFERROR(S22-T22,"")</f>
        <v/>
      </c>
      <c r="V22" s="564"/>
      <c r="W22" s="38"/>
      <c r="X22" s="226"/>
      <c r="Y22" s="227"/>
      <c r="Z22" s="227"/>
    </row>
    <row r="23" spans="1:26" ht="29.45" customHeight="1" x14ac:dyDescent="0.25">
      <c r="A23" s="544"/>
      <c r="B23" s="547"/>
      <c r="C23" s="550"/>
      <c r="D23" s="553"/>
      <c r="E23" s="275">
        <v>4</v>
      </c>
      <c r="F23" s="256"/>
      <c r="G23" s="193"/>
      <c r="H23" s="193"/>
      <c r="I23" s="220" t="str">
        <f t="shared" si="0"/>
        <v xml:space="preserve">  </v>
      </c>
      <c r="J23" s="193"/>
      <c r="K23" s="230" t="str">
        <f>+IFERROR(VLOOKUP($J23,'10 FORMULAS'!$B$51:$C$53,2,0),"")</f>
        <v/>
      </c>
      <c r="L23" s="230" t="e">
        <f>+IF(J23="Preventivo","Probabilidad",IF(J23="Detectivo","Probabilidad",IF(#REF!="Correctivo","Impacto","")))</f>
        <v>#REF!</v>
      </c>
      <c r="M23" s="276"/>
      <c r="N23" s="230" t="str">
        <f>+IFERROR(VLOOKUP($M23,'10 FORMULAS'!$B$54:$C$55,2,0),"")</f>
        <v/>
      </c>
      <c r="O23" s="277"/>
      <c r="P23" s="277"/>
      <c r="Q23" s="277"/>
      <c r="R23" s="277"/>
      <c r="S23" s="230" t="str">
        <f t="shared" si="1"/>
        <v/>
      </c>
      <c r="T23" s="230" t="str">
        <f t="shared" si="3"/>
        <v/>
      </c>
      <c r="U23" s="230" t="str">
        <f t="shared" si="4"/>
        <v/>
      </c>
      <c r="V23" s="564"/>
      <c r="W23" s="38"/>
      <c r="X23" s="226"/>
      <c r="Y23" s="227"/>
      <c r="Z23" s="227"/>
    </row>
    <row r="24" spans="1:26" ht="29.45" customHeight="1" x14ac:dyDescent="0.25">
      <c r="A24" s="544"/>
      <c r="B24" s="547"/>
      <c r="C24" s="550"/>
      <c r="D24" s="553"/>
      <c r="E24" s="275">
        <v>5</v>
      </c>
      <c r="F24" s="256"/>
      <c r="G24" s="193"/>
      <c r="H24" s="193"/>
      <c r="I24" s="220" t="str">
        <f t="shared" si="0"/>
        <v xml:space="preserve">  </v>
      </c>
      <c r="J24" s="193"/>
      <c r="K24" s="230" t="str">
        <f>+IFERROR(VLOOKUP($J24,'10 FORMULAS'!$B$51:$C$53,2,0),"")</f>
        <v/>
      </c>
      <c r="L24" s="230" t="e">
        <f>+IF(J24="Preventivo","Probabilidad",IF(J24="Detectivo","Probabilidad",IF(#REF!="Correctivo","Impacto","")))</f>
        <v>#REF!</v>
      </c>
      <c r="M24" s="276"/>
      <c r="N24" s="230" t="str">
        <f>+IFERROR(VLOOKUP($M24,'10 FORMULAS'!$B$54:$C$55,2,0),"")</f>
        <v/>
      </c>
      <c r="O24" s="277"/>
      <c r="P24" s="277"/>
      <c r="Q24" s="277"/>
      <c r="R24" s="277"/>
      <c r="S24" s="230" t="str">
        <f t="shared" si="1"/>
        <v/>
      </c>
      <c r="T24" s="230" t="str">
        <f t="shared" si="3"/>
        <v/>
      </c>
      <c r="U24" s="230" t="str">
        <f t="shared" si="4"/>
        <v/>
      </c>
      <c r="V24" s="564"/>
      <c r="W24" s="38"/>
      <c r="X24" s="226"/>
      <c r="Y24" s="227"/>
      <c r="Z24" s="227"/>
    </row>
    <row r="25" spans="1:26" ht="29.45" customHeight="1" thickBot="1" x14ac:dyDescent="0.3">
      <c r="A25" s="545"/>
      <c r="B25" s="548"/>
      <c r="C25" s="551"/>
      <c r="D25" s="554"/>
      <c r="E25" s="278">
        <v>6</v>
      </c>
      <c r="F25" s="259"/>
      <c r="G25" s="194"/>
      <c r="H25" s="194"/>
      <c r="I25" s="346" t="str">
        <f t="shared" si="0"/>
        <v xml:space="preserve">  </v>
      </c>
      <c r="J25" s="194"/>
      <c r="K25" s="347" t="str">
        <f>+IFERROR(VLOOKUP($J25,'10 FORMULAS'!$B$51:$C$53,2,0),"")</f>
        <v/>
      </c>
      <c r="L25" s="347" t="e">
        <f>+IF(J25="Preventivo","Probabilidad",IF(J25="Detectivo","Probabilidad",IF(#REF!="Correctivo","Impacto","")))</f>
        <v>#REF!</v>
      </c>
      <c r="M25" s="348"/>
      <c r="N25" s="347" t="str">
        <f>+IFERROR(VLOOKUP($M25,'10 FORMULAS'!$B$54:$C$55,2,0),"")</f>
        <v/>
      </c>
      <c r="O25" s="349"/>
      <c r="P25" s="349"/>
      <c r="Q25" s="349"/>
      <c r="R25" s="349"/>
      <c r="S25" s="347" t="str">
        <f t="shared" si="1"/>
        <v/>
      </c>
      <c r="T25" s="347" t="str">
        <f t="shared" si="3"/>
        <v/>
      </c>
      <c r="U25" s="347" t="str">
        <f t="shared" si="4"/>
        <v/>
      </c>
      <c r="V25" s="565"/>
      <c r="W25" s="38"/>
    </row>
    <row r="26" spans="1:26" ht="29.45" customHeight="1" x14ac:dyDescent="0.25">
      <c r="A26" s="543" t="str">
        <f>'2 CONTEXTO E IDENTIFICACIÓN'!A12</f>
        <v>R4</v>
      </c>
      <c r="B26" s="546" t="str">
        <f>+'2 CONTEXTO E IDENTIFICACIÓN'!J12</f>
        <v xml:space="preserve"> por a causa de </v>
      </c>
      <c r="C26" s="549" t="str">
        <f>+'3 PROBABIL E IMPACTO INHERENTE'!E12</f>
        <v/>
      </c>
      <c r="D26" s="552" t="str">
        <f>+'3 PROBABIL E IMPACTO INHERENTE'!M12</f>
        <v/>
      </c>
      <c r="E26" s="339">
        <v>1</v>
      </c>
      <c r="F26" s="352"/>
      <c r="G26" s="352"/>
      <c r="H26" s="352"/>
      <c r="I26" s="342" t="str">
        <f t="shared" si="0"/>
        <v xml:space="preserve">  </v>
      </c>
      <c r="J26" s="52"/>
      <c r="K26" s="343" t="str">
        <f>+IFERROR(VLOOKUP($J26,'10 FORMULAS'!$B$51:$C$53,2,0),"")</f>
        <v/>
      </c>
      <c r="L26" s="343" t="e">
        <f>+IF(J26="Preventivo","Probabilidad",IF(J26="Detectivo","Probabilidad",IF(#REF!="Correctivo","Impacto","")))</f>
        <v>#REF!</v>
      </c>
      <c r="M26" s="344"/>
      <c r="N26" s="343" t="str">
        <f>+IFERROR(VLOOKUP($M26,'10 FORMULAS'!$B$54:$C$55,2,0),"")</f>
        <v/>
      </c>
      <c r="O26" s="345"/>
      <c r="P26" s="345"/>
      <c r="Q26" s="345"/>
      <c r="R26" s="345"/>
      <c r="S26" s="343" t="str">
        <f t="shared" si="1"/>
        <v/>
      </c>
      <c r="T26" s="343" t="str">
        <f t="shared" si="3"/>
        <v/>
      </c>
      <c r="U26" s="343" t="str">
        <f>+IFERROR(C26-T26,"")</f>
        <v/>
      </c>
      <c r="V26" s="563">
        <v>0</v>
      </c>
      <c r="W26" s="38"/>
      <c r="X26" s="226"/>
      <c r="Y26" s="227"/>
      <c r="Z26" s="227"/>
    </row>
    <row r="27" spans="1:26" ht="29.45" customHeight="1" x14ac:dyDescent="0.25">
      <c r="A27" s="544"/>
      <c r="B27" s="547"/>
      <c r="C27" s="550"/>
      <c r="D27" s="553"/>
      <c r="E27" s="275">
        <v>2</v>
      </c>
      <c r="F27" s="256"/>
      <c r="G27" s="193"/>
      <c r="H27" s="193"/>
      <c r="I27" s="220" t="str">
        <f t="shared" si="0"/>
        <v xml:space="preserve">  </v>
      </c>
      <c r="J27" s="193"/>
      <c r="K27" s="230" t="str">
        <f>+IFERROR(VLOOKUP($J27,'10 FORMULAS'!$B$51:$C$53,2,0),"")</f>
        <v/>
      </c>
      <c r="L27" s="230" t="e">
        <f>+IF(J27="Preventivo","Probabilidad",IF(J27="Detectivo","Probabilidad",IF(#REF!="Correctivo","Impacto","")))</f>
        <v>#REF!</v>
      </c>
      <c r="M27" s="276"/>
      <c r="N27" s="230" t="str">
        <f>+IFERROR(VLOOKUP($M27,'10 FORMULAS'!$B$54:$C$55,2,0),"")</f>
        <v/>
      </c>
      <c r="O27" s="277"/>
      <c r="P27" s="277"/>
      <c r="Q27" s="277"/>
      <c r="R27" s="277"/>
      <c r="S27" s="230" t="str">
        <f t="shared" si="1"/>
        <v/>
      </c>
      <c r="T27" s="230" t="str">
        <f t="shared" si="3"/>
        <v/>
      </c>
      <c r="U27" s="230" t="str">
        <f t="shared" si="4"/>
        <v/>
      </c>
      <c r="V27" s="564"/>
      <c r="W27" s="38"/>
      <c r="X27" s="226"/>
      <c r="Y27" s="227"/>
      <c r="Z27" s="227"/>
    </row>
    <row r="28" spans="1:26" ht="29.45" customHeight="1" x14ac:dyDescent="0.25">
      <c r="A28" s="544"/>
      <c r="B28" s="547"/>
      <c r="C28" s="550"/>
      <c r="D28" s="553"/>
      <c r="E28" s="275">
        <v>3</v>
      </c>
      <c r="F28" s="256"/>
      <c r="G28" s="193"/>
      <c r="H28" s="193"/>
      <c r="I28" s="220" t="str">
        <f t="shared" si="0"/>
        <v xml:space="preserve">  </v>
      </c>
      <c r="J28" s="193"/>
      <c r="K28" s="230" t="str">
        <f>+IFERROR(VLOOKUP($J28,'10 FORMULAS'!$B$51:$C$53,2,0),"")</f>
        <v/>
      </c>
      <c r="L28" s="230" t="e">
        <f>+IF(J28="Preventivo","Probabilidad",IF(J28="Detectivo","Probabilidad",IF(#REF!="Correctivo","Impacto","")))</f>
        <v>#REF!</v>
      </c>
      <c r="M28" s="276"/>
      <c r="N28" s="230" t="str">
        <f>+IFERROR(VLOOKUP($M28,'10 FORMULAS'!$B$54:$C$55,2,0),"")</f>
        <v/>
      </c>
      <c r="O28" s="277"/>
      <c r="P28" s="277"/>
      <c r="Q28" s="277"/>
      <c r="R28" s="277"/>
      <c r="S28" s="230" t="str">
        <f t="shared" si="1"/>
        <v/>
      </c>
      <c r="T28" s="230" t="str">
        <f t="shared" si="3"/>
        <v/>
      </c>
      <c r="U28" s="230" t="str">
        <f t="shared" si="4"/>
        <v/>
      </c>
      <c r="V28" s="564"/>
      <c r="W28" s="38"/>
      <c r="X28" s="226"/>
      <c r="Y28" s="227"/>
      <c r="Z28" s="227"/>
    </row>
    <row r="29" spans="1:26" ht="29.45" customHeight="1" x14ac:dyDescent="0.25">
      <c r="A29" s="544"/>
      <c r="B29" s="547"/>
      <c r="C29" s="550"/>
      <c r="D29" s="553"/>
      <c r="E29" s="275">
        <v>4</v>
      </c>
      <c r="F29" s="256"/>
      <c r="G29" s="193"/>
      <c r="H29" s="193"/>
      <c r="I29" s="220" t="str">
        <f t="shared" si="0"/>
        <v xml:space="preserve">  </v>
      </c>
      <c r="J29" s="193"/>
      <c r="K29" s="230" t="str">
        <f>+IFERROR(VLOOKUP($J29,'10 FORMULAS'!$B$51:$C$53,2,0),"")</f>
        <v/>
      </c>
      <c r="L29" s="230" t="e">
        <f>+IF(J29="Preventivo","Probabilidad",IF(J29="Detectivo","Probabilidad",IF(#REF!="Correctivo","Impacto","")))</f>
        <v>#REF!</v>
      </c>
      <c r="M29" s="276"/>
      <c r="N29" s="230" t="str">
        <f>+IFERROR(VLOOKUP($M29,'10 FORMULAS'!$B$54:$C$55,2,0),"")</f>
        <v/>
      </c>
      <c r="O29" s="277"/>
      <c r="P29" s="277"/>
      <c r="Q29" s="277"/>
      <c r="R29" s="277"/>
      <c r="S29" s="230" t="str">
        <f t="shared" si="1"/>
        <v/>
      </c>
      <c r="T29" s="230" t="str">
        <f t="shared" si="3"/>
        <v/>
      </c>
      <c r="U29" s="230" t="str">
        <f t="shared" si="4"/>
        <v/>
      </c>
      <c r="V29" s="564"/>
      <c r="W29" s="38"/>
      <c r="X29" s="226"/>
      <c r="Y29" s="227"/>
      <c r="Z29" s="227"/>
    </row>
    <row r="30" spans="1:26" ht="29.45" customHeight="1" x14ac:dyDescent="0.25">
      <c r="A30" s="544"/>
      <c r="B30" s="547"/>
      <c r="C30" s="550"/>
      <c r="D30" s="553"/>
      <c r="E30" s="275">
        <v>5</v>
      </c>
      <c r="F30" s="256"/>
      <c r="G30" s="193"/>
      <c r="H30" s="193"/>
      <c r="I30" s="220" t="str">
        <f t="shared" si="0"/>
        <v xml:space="preserve">  </v>
      </c>
      <c r="J30" s="193"/>
      <c r="K30" s="230" t="str">
        <f>+IFERROR(VLOOKUP($J30,'10 FORMULAS'!$B$51:$C$53,2,0),"")</f>
        <v/>
      </c>
      <c r="L30" s="230" t="e">
        <f>+IF(J30="Preventivo","Probabilidad",IF(J30="Detectivo","Probabilidad",IF(#REF!="Correctivo","Impacto","")))</f>
        <v>#REF!</v>
      </c>
      <c r="M30" s="276"/>
      <c r="N30" s="230" t="str">
        <f>+IFERROR(VLOOKUP($M30,'10 FORMULAS'!$B$54:$C$55,2,0),"")</f>
        <v/>
      </c>
      <c r="O30" s="277"/>
      <c r="P30" s="277"/>
      <c r="Q30" s="277"/>
      <c r="R30" s="277"/>
      <c r="S30" s="230" t="str">
        <f t="shared" si="1"/>
        <v/>
      </c>
      <c r="T30" s="230" t="str">
        <f t="shared" si="3"/>
        <v/>
      </c>
      <c r="U30" s="230" t="str">
        <f t="shared" si="4"/>
        <v/>
      </c>
      <c r="V30" s="564"/>
      <c r="W30" s="38"/>
      <c r="X30" s="226"/>
      <c r="Y30" s="227"/>
      <c r="Z30" s="227"/>
    </row>
    <row r="31" spans="1:26" ht="29.45" customHeight="1" thickBot="1" x14ac:dyDescent="0.3">
      <c r="A31" s="545"/>
      <c r="B31" s="548"/>
      <c r="C31" s="551"/>
      <c r="D31" s="554"/>
      <c r="E31" s="278">
        <v>6</v>
      </c>
      <c r="F31" s="259"/>
      <c r="G31" s="194"/>
      <c r="H31" s="194"/>
      <c r="I31" s="346" t="str">
        <f t="shared" si="0"/>
        <v xml:space="preserve">  </v>
      </c>
      <c r="J31" s="194"/>
      <c r="K31" s="347" t="str">
        <f>+IFERROR(VLOOKUP($J31,'10 FORMULAS'!$B$51:$C$53,2,0),"")</f>
        <v/>
      </c>
      <c r="L31" s="347" t="e">
        <f>+IF(J31="Preventivo","Probabilidad",IF(J31="Detectivo","Probabilidad",IF(#REF!="Correctivo","Impacto","")))</f>
        <v>#REF!</v>
      </c>
      <c r="M31" s="348"/>
      <c r="N31" s="347" t="str">
        <f>+IFERROR(VLOOKUP($M31,'10 FORMULAS'!$B$54:$C$55,2,0),"")</f>
        <v/>
      </c>
      <c r="O31" s="349"/>
      <c r="P31" s="349"/>
      <c r="Q31" s="349"/>
      <c r="R31" s="349"/>
      <c r="S31" s="347" t="str">
        <f t="shared" si="1"/>
        <v/>
      </c>
      <c r="T31" s="347" t="str">
        <f t="shared" si="3"/>
        <v/>
      </c>
      <c r="U31" s="347" t="str">
        <f t="shared" si="4"/>
        <v/>
      </c>
      <c r="V31" s="565"/>
      <c r="W31" s="38"/>
    </row>
    <row r="32" spans="1:26" ht="29.45" customHeight="1" x14ac:dyDescent="0.25">
      <c r="A32" s="555" t="str">
        <f>'2 CONTEXTO E IDENTIFICACIÓN'!A13</f>
        <v>R5</v>
      </c>
      <c r="B32" s="557" t="str">
        <f>+'2 CONTEXTO E IDENTIFICACIÓN'!J13</f>
        <v xml:space="preserve"> por a causa de </v>
      </c>
      <c r="C32" s="561" t="str">
        <f>+'3 PROBABIL E IMPACTO INHERENTE'!E13</f>
        <v/>
      </c>
      <c r="D32" s="562" t="str">
        <f>+'3 PROBABIL E IMPACTO INHERENTE'!M13</f>
        <v/>
      </c>
      <c r="E32" s="279">
        <v>1</v>
      </c>
      <c r="F32" s="255"/>
      <c r="G32" s="252"/>
      <c r="H32" s="252"/>
      <c r="I32" s="335" t="str">
        <f t="shared" si="0"/>
        <v xml:space="preserve">  </v>
      </c>
      <c r="J32" s="252"/>
      <c r="K32" s="336" t="str">
        <f>+IFERROR(VLOOKUP($J32,'10 FORMULAS'!$B$51:$C$53,2,0),"")</f>
        <v/>
      </c>
      <c r="L32" s="336" t="e">
        <f>+IF(J32="Preventivo","Probabilidad",IF(J32="Detectivo","Probabilidad",IF(#REF!="Correctivo","Impacto","")))</f>
        <v>#REF!</v>
      </c>
      <c r="M32" s="337"/>
      <c r="N32" s="336" t="str">
        <f>+IFERROR(VLOOKUP($M32,'10 FORMULAS'!$B$54:$C$55,2,0),"")</f>
        <v/>
      </c>
      <c r="O32" s="338"/>
      <c r="P32" s="338"/>
      <c r="Q32" s="338"/>
      <c r="R32" s="338"/>
      <c r="S32" s="336" t="str">
        <f t="shared" si="1"/>
        <v/>
      </c>
      <c r="T32" s="336" t="str">
        <f t="shared" si="3"/>
        <v/>
      </c>
      <c r="U32" s="336" t="str">
        <f>+IFERROR(C32-T32,"")</f>
        <v/>
      </c>
      <c r="V32" s="566"/>
      <c r="W32" s="38"/>
      <c r="X32" s="226"/>
      <c r="Y32" s="227"/>
      <c r="Z32" s="227"/>
    </row>
    <row r="33" spans="1:26" ht="29.45" customHeight="1" x14ac:dyDescent="0.25">
      <c r="A33" s="555"/>
      <c r="B33" s="557"/>
      <c r="C33" s="561"/>
      <c r="D33" s="562"/>
      <c r="E33" s="275">
        <v>2</v>
      </c>
      <c r="F33" s="255"/>
      <c r="G33" s="252"/>
      <c r="H33" s="252"/>
      <c r="I33" s="220" t="str">
        <f t="shared" si="0"/>
        <v xml:space="preserve">  </v>
      </c>
      <c r="J33" s="193"/>
      <c r="K33" s="230" t="str">
        <f>+IFERROR(VLOOKUP($J33,'10 FORMULAS'!$B$51:$C$53,2,0),"")</f>
        <v/>
      </c>
      <c r="L33" s="230" t="e">
        <f>+IF(J33="Preventivo","Probabilidad",IF(J33="Detectivo","Probabilidad",IF(#REF!="Correctivo","Impacto","")))</f>
        <v>#REF!</v>
      </c>
      <c r="M33" s="276"/>
      <c r="N33" s="230" t="str">
        <f>+IFERROR(VLOOKUP($M33,'10 FORMULAS'!$B$54:$C$55,2,0),"")</f>
        <v/>
      </c>
      <c r="O33" s="277"/>
      <c r="P33" s="277"/>
      <c r="Q33" s="277"/>
      <c r="R33" s="277"/>
      <c r="S33" s="230" t="str">
        <f t="shared" si="1"/>
        <v/>
      </c>
      <c r="T33" s="230" t="str">
        <f t="shared" si="3"/>
        <v/>
      </c>
      <c r="U33" s="230" t="str">
        <f t="shared" si="4"/>
        <v/>
      </c>
      <c r="V33" s="566"/>
      <c r="W33" s="38"/>
      <c r="X33" s="226"/>
      <c r="Y33" s="227"/>
      <c r="Z33" s="227"/>
    </row>
    <row r="34" spans="1:26" ht="29.45" customHeight="1" x14ac:dyDescent="0.25">
      <c r="A34" s="555"/>
      <c r="B34" s="557"/>
      <c r="C34" s="561"/>
      <c r="D34" s="562"/>
      <c r="E34" s="275">
        <v>3</v>
      </c>
      <c r="F34" s="255"/>
      <c r="G34" s="252"/>
      <c r="H34" s="252"/>
      <c r="I34" s="220" t="str">
        <f t="shared" si="0"/>
        <v xml:space="preserve">  </v>
      </c>
      <c r="J34" s="193"/>
      <c r="K34" s="230" t="str">
        <f>+IFERROR(VLOOKUP($J34,'10 FORMULAS'!$B$51:$C$53,2,0),"")</f>
        <v/>
      </c>
      <c r="L34" s="230" t="e">
        <f>+IF(J34="Preventivo","Probabilidad",IF(J34="Detectivo","Probabilidad",IF(#REF!="Correctivo","Impacto","")))</f>
        <v>#REF!</v>
      </c>
      <c r="M34" s="276"/>
      <c r="N34" s="230" t="str">
        <f>+IFERROR(VLOOKUP($M34,'10 FORMULAS'!$B$54:$C$55,2,0),"")</f>
        <v/>
      </c>
      <c r="O34" s="277"/>
      <c r="P34" s="277"/>
      <c r="Q34" s="277"/>
      <c r="R34" s="277"/>
      <c r="S34" s="230" t="str">
        <f t="shared" si="1"/>
        <v/>
      </c>
      <c r="T34" s="230" t="str">
        <f t="shared" si="3"/>
        <v/>
      </c>
      <c r="U34" s="230" t="str">
        <f t="shared" si="4"/>
        <v/>
      </c>
      <c r="V34" s="566"/>
      <c r="W34" s="38"/>
      <c r="X34" s="226"/>
      <c r="Y34" s="227"/>
      <c r="Z34" s="227"/>
    </row>
    <row r="35" spans="1:26" ht="29.45" customHeight="1" x14ac:dyDescent="0.25">
      <c r="A35" s="544"/>
      <c r="B35" s="547"/>
      <c r="C35" s="550"/>
      <c r="D35" s="553"/>
      <c r="E35" s="275">
        <v>4</v>
      </c>
      <c r="F35" s="256"/>
      <c r="G35" s="193"/>
      <c r="H35" s="193"/>
      <c r="I35" s="220" t="str">
        <f t="shared" si="0"/>
        <v xml:space="preserve">  </v>
      </c>
      <c r="J35" s="193"/>
      <c r="K35" s="230" t="str">
        <f>+IFERROR(VLOOKUP($J35,'10 FORMULAS'!$B$51:$C$53,2,0),"")</f>
        <v/>
      </c>
      <c r="L35" s="230" t="e">
        <f>+IF(J35="Preventivo","Probabilidad",IF(J35="Detectivo","Probabilidad",IF(#REF!="Correctivo","Impacto","")))</f>
        <v>#REF!</v>
      </c>
      <c r="M35" s="276"/>
      <c r="N35" s="230" t="str">
        <f>+IFERROR(VLOOKUP($M35,'10 FORMULAS'!$B$54:$C$55,2,0),"")</f>
        <v/>
      </c>
      <c r="O35" s="277"/>
      <c r="P35" s="277"/>
      <c r="Q35" s="277"/>
      <c r="R35" s="277"/>
      <c r="S35" s="230" t="str">
        <f t="shared" si="1"/>
        <v/>
      </c>
      <c r="T35" s="230" t="str">
        <f t="shared" si="3"/>
        <v/>
      </c>
      <c r="U35" s="230" t="str">
        <f t="shared" si="4"/>
        <v/>
      </c>
      <c r="V35" s="567"/>
      <c r="W35" s="38"/>
      <c r="X35" s="226"/>
      <c r="Y35" s="227"/>
      <c r="Z35" s="227"/>
    </row>
    <row r="36" spans="1:26" ht="29.45" customHeight="1" x14ac:dyDescent="0.25">
      <c r="A36" s="544"/>
      <c r="B36" s="547"/>
      <c r="C36" s="550"/>
      <c r="D36" s="553"/>
      <c r="E36" s="275">
        <v>5</v>
      </c>
      <c r="F36" s="256"/>
      <c r="G36" s="193"/>
      <c r="H36" s="193"/>
      <c r="I36" s="220" t="str">
        <f t="shared" si="0"/>
        <v xml:space="preserve">  </v>
      </c>
      <c r="J36" s="193"/>
      <c r="K36" s="230" t="str">
        <f>+IFERROR(VLOOKUP($J36,'10 FORMULAS'!$B$51:$C$53,2,0),"")</f>
        <v/>
      </c>
      <c r="L36" s="230" t="e">
        <f>+IF(J36="Preventivo","Probabilidad",IF(J36="Detectivo","Probabilidad",IF(#REF!="Correctivo","Impacto","")))</f>
        <v>#REF!</v>
      </c>
      <c r="M36" s="276"/>
      <c r="N36" s="230" t="str">
        <f>+IFERROR(VLOOKUP($M36,'10 FORMULAS'!$B$54:$C$55,2,0),"")</f>
        <v/>
      </c>
      <c r="O36" s="277"/>
      <c r="P36" s="277"/>
      <c r="Q36" s="277"/>
      <c r="R36" s="277"/>
      <c r="S36" s="230" t="str">
        <f t="shared" si="1"/>
        <v/>
      </c>
      <c r="T36" s="230" t="str">
        <f t="shared" si="3"/>
        <v/>
      </c>
      <c r="U36" s="230" t="str">
        <f t="shared" si="4"/>
        <v/>
      </c>
      <c r="V36" s="567"/>
      <c r="W36" s="38"/>
      <c r="X36" s="226"/>
      <c r="Y36" s="227"/>
      <c r="Z36" s="227"/>
    </row>
    <row r="37" spans="1:26" ht="29.45" customHeight="1" thickBot="1" x14ac:dyDescent="0.3">
      <c r="A37" s="545"/>
      <c r="B37" s="548"/>
      <c r="C37" s="551"/>
      <c r="D37" s="554"/>
      <c r="E37" s="275">
        <v>6</v>
      </c>
      <c r="F37" s="259"/>
      <c r="G37" s="194"/>
      <c r="H37" s="194"/>
      <c r="I37" s="220" t="str">
        <f t="shared" si="0"/>
        <v xml:space="preserve">  </v>
      </c>
      <c r="J37" s="193"/>
      <c r="K37" s="230" t="str">
        <f>+IFERROR(VLOOKUP($J37,'10 FORMULAS'!$B$51:$C$53,2,0),"")</f>
        <v/>
      </c>
      <c r="L37" s="230" t="e">
        <f>+IF(J37="Preventivo","Probabilidad",IF(J37="Detectivo","Probabilidad",IF(#REF!="Correctivo","Impacto","")))</f>
        <v>#REF!</v>
      </c>
      <c r="M37" s="276"/>
      <c r="N37" s="230" t="str">
        <f>+IFERROR(VLOOKUP($M37,'10 FORMULAS'!$B$54:$C$55,2,0),"")</f>
        <v/>
      </c>
      <c r="O37" s="277"/>
      <c r="P37" s="277"/>
      <c r="Q37" s="277"/>
      <c r="R37" s="277"/>
      <c r="S37" s="230" t="str">
        <f t="shared" si="1"/>
        <v/>
      </c>
      <c r="T37" s="230" t="str">
        <f t="shared" si="3"/>
        <v/>
      </c>
      <c r="U37" s="230" t="str">
        <f t="shared" si="4"/>
        <v/>
      </c>
      <c r="V37" s="571"/>
      <c r="W37" s="38"/>
    </row>
    <row r="38" spans="1:26" ht="29.45" customHeight="1" x14ac:dyDescent="0.25">
      <c r="A38" s="543" t="str">
        <f>'2 CONTEXTO E IDENTIFICACIÓN'!A14</f>
        <v>R6</v>
      </c>
      <c r="B38" s="546" t="str">
        <f>+'2 CONTEXTO E IDENTIFICACIÓN'!J14</f>
        <v xml:space="preserve"> por a causa de </v>
      </c>
      <c r="C38" s="549" t="str">
        <f>+'3 PROBABIL E IMPACTO INHERENTE'!E14</f>
        <v/>
      </c>
      <c r="D38" s="552" t="str">
        <f>+'3 PROBABIL E IMPACTO INHERENTE'!M14</f>
        <v/>
      </c>
      <c r="E38" s="275">
        <v>1</v>
      </c>
      <c r="F38" s="257"/>
      <c r="G38" s="52"/>
      <c r="H38" s="52"/>
      <c r="I38" s="220" t="str">
        <f t="shared" si="0"/>
        <v xml:space="preserve">  </v>
      </c>
      <c r="J38" s="193"/>
      <c r="K38" s="230" t="str">
        <f>+IFERROR(VLOOKUP($J38,'10 FORMULAS'!$B$51:$C$53,2,0),"")</f>
        <v/>
      </c>
      <c r="L38" s="230" t="e">
        <f>+IF(J38="Preventivo","Probabilidad",IF(J38="Detectivo","Probabilidad",IF(#REF!="Correctivo","Impacto","")))</f>
        <v>#REF!</v>
      </c>
      <c r="M38" s="276"/>
      <c r="N38" s="230" t="str">
        <f>+IFERROR(VLOOKUP($M38,'10 FORMULAS'!$B$54:$C$55,2,0),"")</f>
        <v/>
      </c>
      <c r="O38" s="277"/>
      <c r="P38" s="277"/>
      <c r="Q38" s="277"/>
      <c r="R38" s="277"/>
      <c r="S38" s="230" t="str">
        <f t="shared" si="1"/>
        <v/>
      </c>
      <c r="T38" s="230" t="str">
        <f t="shared" si="3"/>
        <v/>
      </c>
      <c r="U38" s="230" t="str">
        <f t="shared" si="4"/>
        <v/>
      </c>
      <c r="V38" s="570"/>
      <c r="W38" s="38"/>
      <c r="X38" s="226"/>
      <c r="Y38" s="227"/>
      <c r="Z38" s="227"/>
    </row>
    <row r="39" spans="1:26" ht="29.45" customHeight="1" x14ac:dyDescent="0.25">
      <c r="A39" s="555"/>
      <c r="B39" s="557"/>
      <c r="C39" s="561"/>
      <c r="D39" s="562"/>
      <c r="E39" s="275">
        <v>2</v>
      </c>
      <c r="F39" s="255"/>
      <c r="G39" s="252"/>
      <c r="H39" s="252"/>
      <c r="I39" s="220" t="str">
        <f t="shared" si="0"/>
        <v xml:space="preserve">  </v>
      </c>
      <c r="J39" s="193"/>
      <c r="K39" s="230" t="str">
        <f>+IFERROR(VLOOKUP($J39,'10 FORMULAS'!$B$51:$C$53,2,0),"")</f>
        <v/>
      </c>
      <c r="L39" s="230" t="e">
        <f>+IF(J39="Preventivo","Probabilidad",IF(J39="Detectivo","Probabilidad",IF(#REF!="Correctivo","Impacto","")))</f>
        <v>#REF!</v>
      </c>
      <c r="M39" s="276"/>
      <c r="N39" s="230" t="str">
        <f>+IFERROR(VLOOKUP($M39,'10 FORMULAS'!$B$54:$C$55,2,0),"")</f>
        <v/>
      </c>
      <c r="O39" s="277"/>
      <c r="P39" s="277"/>
      <c r="Q39" s="277"/>
      <c r="R39" s="277"/>
      <c r="S39" s="230" t="str">
        <f t="shared" si="1"/>
        <v/>
      </c>
      <c r="T39" s="230" t="str">
        <f t="shared" si="3"/>
        <v/>
      </c>
      <c r="U39" s="230" t="str">
        <f t="shared" si="4"/>
        <v/>
      </c>
      <c r="V39" s="566"/>
      <c r="W39" s="38"/>
      <c r="X39" s="226"/>
      <c r="Y39" s="227"/>
      <c r="Z39" s="227"/>
    </row>
    <row r="40" spans="1:26" ht="29.45" customHeight="1" x14ac:dyDescent="0.25">
      <c r="A40" s="555"/>
      <c r="B40" s="557"/>
      <c r="C40" s="561"/>
      <c r="D40" s="562"/>
      <c r="E40" s="275">
        <v>3</v>
      </c>
      <c r="F40" s="255"/>
      <c r="G40" s="252"/>
      <c r="H40" s="252"/>
      <c r="I40" s="220" t="str">
        <f t="shared" si="0"/>
        <v xml:space="preserve">  </v>
      </c>
      <c r="J40" s="193"/>
      <c r="K40" s="230" t="str">
        <f>+IFERROR(VLOOKUP($J40,'10 FORMULAS'!$B$51:$C$53,2,0),"")</f>
        <v/>
      </c>
      <c r="L40" s="230" t="e">
        <f>+IF(J40="Preventivo","Probabilidad",IF(J40="Detectivo","Probabilidad",IF(#REF!="Correctivo","Impacto","")))</f>
        <v>#REF!</v>
      </c>
      <c r="M40" s="276"/>
      <c r="N40" s="230" t="str">
        <f>+IFERROR(VLOOKUP($M40,'10 FORMULAS'!$B$54:$C$55,2,0),"")</f>
        <v/>
      </c>
      <c r="O40" s="277"/>
      <c r="P40" s="277"/>
      <c r="Q40" s="277"/>
      <c r="R40" s="277"/>
      <c r="S40" s="230" t="str">
        <f t="shared" ref="S40:S71" si="5">+IFERROR($K40+$N40,"")</f>
        <v/>
      </c>
      <c r="T40" s="230" t="str">
        <f t="shared" si="3"/>
        <v/>
      </c>
      <c r="U40" s="230" t="str">
        <f t="shared" si="4"/>
        <v/>
      </c>
      <c r="V40" s="566"/>
      <c r="W40" s="38"/>
      <c r="X40" s="226"/>
      <c r="Y40" s="227"/>
      <c r="Z40" s="227"/>
    </row>
    <row r="41" spans="1:26" ht="29.45" customHeight="1" x14ac:dyDescent="0.25">
      <c r="A41" s="544"/>
      <c r="B41" s="547"/>
      <c r="C41" s="550"/>
      <c r="D41" s="553"/>
      <c r="E41" s="275">
        <v>4</v>
      </c>
      <c r="F41" s="256"/>
      <c r="G41" s="193"/>
      <c r="H41" s="193"/>
      <c r="I41" s="220" t="str">
        <f t="shared" si="0"/>
        <v xml:space="preserve">  </v>
      </c>
      <c r="J41" s="193"/>
      <c r="K41" s="230" t="str">
        <f>+IFERROR(VLOOKUP($J41,'10 FORMULAS'!$B$51:$C$53,2,0),"")</f>
        <v/>
      </c>
      <c r="L41" s="230" t="e">
        <f>+IF(J41="Preventivo","Probabilidad",IF(J41="Detectivo","Probabilidad",IF(#REF!="Correctivo","Impacto","")))</f>
        <v>#REF!</v>
      </c>
      <c r="M41" s="276"/>
      <c r="N41" s="230" t="str">
        <f>+IFERROR(VLOOKUP($M41,'10 FORMULAS'!$B$54:$C$55,2,0),"")</f>
        <v/>
      </c>
      <c r="O41" s="277"/>
      <c r="P41" s="277"/>
      <c r="Q41" s="277"/>
      <c r="R41" s="277"/>
      <c r="S41" s="230" t="str">
        <f t="shared" si="5"/>
        <v/>
      </c>
      <c r="T41" s="230" t="str">
        <f t="shared" si="3"/>
        <v/>
      </c>
      <c r="U41" s="230" t="str">
        <f t="shared" si="4"/>
        <v/>
      </c>
      <c r="V41" s="567"/>
      <c r="W41" s="38"/>
      <c r="X41" s="226"/>
      <c r="Y41" s="227"/>
      <c r="Z41" s="227"/>
    </row>
    <row r="42" spans="1:26" ht="29.45" customHeight="1" x14ac:dyDescent="0.25">
      <c r="A42" s="544"/>
      <c r="B42" s="547"/>
      <c r="C42" s="550"/>
      <c r="D42" s="553"/>
      <c r="E42" s="275">
        <v>5</v>
      </c>
      <c r="F42" s="256"/>
      <c r="G42" s="193"/>
      <c r="H42" s="193"/>
      <c r="I42" s="220" t="str">
        <f t="shared" si="0"/>
        <v xml:space="preserve">  </v>
      </c>
      <c r="J42" s="193"/>
      <c r="K42" s="230" t="str">
        <f>+IFERROR(VLOOKUP($J42,'10 FORMULAS'!$B$51:$C$53,2,0),"")</f>
        <v/>
      </c>
      <c r="L42" s="230" t="e">
        <f>+IF(J42="Preventivo","Probabilidad",IF(J42="Detectivo","Probabilidad",IF(#REF!="Correctivo","Impacto","")))</f>
        <v>#REF!</v>
      </c>
      <c r="M42" s="276"/>
      <c r="N42" s="230" t="str">
        <f>+IFERROR(VLOOKUP($M42,'10 FORMULAS'!$B$54:$C$55,2,0),"")</f>
        <v/>
      </c>
      <c r="O42" s="277"/>
      <c r="P42" s="277"/>
      <c r="Q42" s="277"/>
      <c r="R42" s="277"/>
      <c r="S42" s="230" t="str">
        <f t="shared" si="5"/>
        <v/>
      </c>
      <c r="T42" s="230" t="str">
        <f t="shared" si="3"/>
        <v/>
      </c>
      <c r="U42" s="230" t="str">
        <f t="shared" si="4"/>
        <v/>
      </c>
      <c r="V42" s="567"/>
      <c r="W42" s="38"/>
      <c r="X42" s="226"/>
      <c r="Y42" s="227"/>
      <c r="Z42" s="227"/>
    </row>
    <row r="43" spans="1:26" ht="29.45" customHeight="1" thickBot="1" x14ac:dyDescent="0.3">
      <c r="A43" s="545"/>
      <c r="B43" s="548"/>
      <c r="C43" s="551"/>
      <c r="D43" s="554"/>
      <c r="E43" s="278">
        <v>6</v>
      </c>
      <c r="F43" s="259"/>
      <c r="G43" s="194"/>
      <c r="H43" s="194"/>
      <c r="I43" s="220" t="str">
        <f t="shared" si="0"/>
        <v xml:space="preserve">  </v>
      </c>
      <c r="J43" s="193"/>
      <c r="K43" s="230" t="str">
        <f>+IFERROR(VLOOKUP($J43,'10 FORMULAS'!$B$51:$C$53,2,0),"")</f>
        <v/>
      </c>
      <c r="L43" s="230" t="e">
        <f>+IF(J43="Preventivo","Probabilidad",IF(J43="Detectivo","Probabilidad",IF(#REF!="Correctivo","Impacto","")))</f>
        <v>#REF!</v>
      </c>
      <c r="M43" s="276"/>
      <c r="N43" s="230" t="str">
        <f>+IFERROR(VLOOKUP($M43,'10 FORMULAS'!$B$54:$C$55,2,0),"")</f>
        <v/>
      </c>
      <c r="O43" s="277"/>
      <c r="P43" s="277"/>
      <c r="Q43" s="277"/>
      <c r="R43" s="277"/>
      <c r="S43" s="230" t="str">
        <f t="shared" si="5"/>
        <v/>
      </c>
      <c r="T43" s="230" t="str">
        <f t="shared" si="3"/>
        <v/>
      </c>
      <c r="U43" s="230" t="str">
        <f t="shared" si="4"/>
        <v/>
      </c>
      <c r="V43" s="571"/>
      <c r="W43" s="38"/>
    </row>
    <row r="44" spans="1:26" ht="29.45" customHeight="1" x14ac:dyDescent="0.25">
      <c r="A44" s="543" t="str">
        <f>'2 CONTEXTO E IDENTIFICACIÓN'!A15</f>
        <v>R7</v>
      </c>
      <c r="B44" s="546" t="str">
        <f>+'2 CONTEXTO E IDENTIFICACIÓN'!J15</f>
        <v xml:space="preserve"> por a causa de </v>
      </c>
      <c r="C44" s="549" t="str">
        <f>+'3 PROBABIL E IMPACTO INHERENTE'!E15</f>
        <v/>
      </c>
      <c r="D44" s="552" t="str">
        <f>+'3 PROBABIL E IMPACTO INHERENTE'!M15</f>
        <v/>
      </c>
      <c r="E44" s="279">
        <v>1</v>
      </c>
      <c r="F44" s="257"/>
      <c r="G44" s="52"/>
      <c r="H44" s="52"/>
      <c r="I44" s="220" t="str">
        <f t="shared" si="0"/>
        <v xml:space="preserve">  </v>
      </c>
      <c r="J44" s="193"/>
      <c r="K44" s="230" t="str">
        <f>+IFERROR(VLOOKUP($J44,'10 FORMULAS'!$B$51:$C$53,2,0),"")</f>
        <v/>
      </c>
      <c r="L44" s="230" t="e">
        <f>+IF(J44="Preventivo","Probabilidad",IF(J44="Detectivo","Probabilidad",IF(#REF!="Correctivo","Impacto","")))</f>
        <v>#REF!</v>
      </c>
      <c r="M44" s="276"/>
      <c r="N44" s="230" t="str">
        <f>+IFERROR(VLOOKUP($M44,'10 FORMULAS'!$B$54:$C$55,2,0),"")</f>
        <v/>
      </c>
      <c r="O44" s="277"/>
      <c r="P44" s="277"/>
      <c r="Q44" s="277"/>
      <c r="R44" s="277"/>
      <c r="S44" s="230" t="str">
        <f t="shared" si="5"/>
        <v/>
      </c>
      <c r="T44" s="230" t="str">
        <f t="shared" si="3"/>
        <v/>
      </c>
      <c r="U44" s="230" t="str">
        <f t="shared" si="4"/>
        <v/>
      </c>
      <c r="V44" s="570"/>
      <c r="W44" s="38"/>
      <c r="X44" s="226"/>
      <c r="Y44" s="227"/>
      <c r="Z44" s="227"/>
    </row>
    <row r="45" spans="1:26" ht="29.45" customHeight="1" x14ac:dyDescent="0.25">
      <c r="A45" s="544"/>
      <c r="B45" s="547"/>
      <c r="C45" s="550"/>
      <c r="D45" s="553"/>
      <c r="E45" s="275">
        <v>2</v>
      </c>
      <c r="F45" s="256"/>
      <c r="G45" s="193"/>
      <c r="H45" s="193"/>
      <c r="I45" s="220" t="str">
        <f t="shared" si="0"/>
        <v xml:space="preserve">  </v>
      </c>
      <c r="J45" s="193"/>
      <c r="K45" s="230" t="str">
        <f>+IFERROR(VLOOKUP($J45,'10 FORMULAS'!$B$51:$C$53,2,0),"")</f>
        <v/>
      </c>
      <c r="L45" s="230" t="e">
        <f>+IF(J45="Preventivo","Probabilidad",IF(J45="Detectivo","Probabilidad",IF(#REF!="Correctivo","Impacto","")))</f>
        <v>#REF!</v>
      </c>
      <c r="M45" s="276"/>
      <c r="N45" s="230" t="str">
        <f>+IFERROR(VLOOKUP($M45,'10 FORMULAS'!$B$54:$C$55,2,0),"")</f>
        <v/>
      </c>
      <c r="O45" s="277"/>
      <c r="P45" s="277"/>
      <c r="Q45" s="277"/>
      <c r="R45" s="277"/>
      <c r="S45" s="230" t="str">
        <f t="shared" si="5"/>
        <v/>
      </c>
      <c r="T45" s="230" t="str">
        <f t="shared" si="3"/>
        <v/>
      </c>
      <c r="U45" s="230" t="str">
        <f t="shared" si="4"/>
        <v/>
      </c>
      <c r="V45" s="567"/>
      <c r="W45" s="38"/>
      <c r="X45" s="226"/>
      <c r="Y45" s="227"/>
      <c r="Z45" s="227"/>
    </row>
    <row r="46" spans="1:26" ht="29.45" customHeight="1" x14ac:dyDescent="0.25">
      <c r="A46" s="544"/>
      <c r="B46" s="547"/>
      <c r="C46" s="550"/>
      <c r="D46" s="553"/>
      <c r="E46" s="275">
        <v>3</v>
      </c>
      <c r="F46" s="256"/>
      <c r="G46" s="193"/>
      <c r="H46" s="193"/>
      <c r="I46" s="220" t="str">
        <f t="shared" si="0"/>
        <v xml:space="preserve">  </v>
      </c>
      <c r="J46" s="193"/>
      <c r="K46" s="230" t="str">
        <f>+IFERROR(VLOOKUP($J46,'10 FORMULAS'!$B$51:$C$53,2,0),"")</f>
        <v/>
      </c>
      <c r="L46" s="230" t="e">
        <f>+IF(J46="Preventivo","Probabilidad",IF(J46="Detectivo","Probabilidad",IF(#REF!="Correctivo","Impacto","")))</f>
        <v>#REF!</v>
      </c>
      <c r="M46" s="276"/>
      <c r="N46" s="230" t="str">
        <f>+IFERROR(VLOOKUP($M46,'10 FORMULAS'!$B$54:$C$55,2,0),"")</f>
        <v/>
      </c>
      <c r="O46" s="277"/>
      <c r="P46" s="277"/>
      <c r="Q46" s="277"/>
      <c r="R46" s="277"/>
      <c r="S46" s="230" t="str">
        <f t="shared" si="5"/>
        <v/>
      </c>
      <c r="T46" s="230" t="str">
        <f t="shared" si="3"/>
        <v/>
      </c>
      <c r="U46" s="230" t="str">
        <f t="shared" si="4"/>
        <v/>
      </c>
      <c r="V46" s="567"/>
      <c r="W46" s="38"/>
      <c r="X46" s="226"/>
      <c r="Y46" s="227"/>
      <c r="Z46" s="227"/>
    </row>
    <row r="47" spans="1:26" ht="29.45" customHeight="1" x14ac:dyDescent="0.25">
      <c r="A47" s="544"/>
      <c r="B47" s="547"/>
      <c r="C47" s="550"/>
      <c r="D47" s="553"/>
      <c r="E47" s="275">
        <v>4</v>
      </c>
      <c r="F47" s="256"/>
      <c r="G47" s="193"/>
      <c r="H47" s="193"/>
      <c r="I47" s="220" t="str">
        <f t="shared" si="0"/>
        <v xml:space="preserve">  </v>
      </c>
      <c r="J47" s="193"/>
      <c r="K47" s="230" t="str">
        <f>+IFERROR(VLOOKUP($J47,'10 FORMULAS'!$B$51:$C$53,2,0),"")</f>
        <v/>
      </c>
      <c r="L47" s="230" t="e">
        <f>+IF(J47="Preventivo","Probabilidad",IF(J47="Detectivo","Probabilidad",IF(#REF!="Correctivo","Impacto","")))</f>
        <v>#REF!</v>
      </c>
      <c r="M47" s="276"/>
      <c r="N47" s="230" t="str">
        <f>+IFERROR(VLOOKUP($M47,'10 FORMULAS'!$B$54:$C$55,2,0),"")</f>
        <v/>
      </c>
      <c r="O47" s="277"/>
      <c r="P47" s="277"/>
      <c r="Q47" s="277"/>
      <c r="R47" s="277"/>
      <c r="S47" s="230" t="str">
        <f t="shared" si="5"/>
        <v/>
      </c>
      <c r="T47" s="230" t="str">
        <f t="shared" si="3"/>
        <v/>
      </c>
      <c r="U47" s="230" t="str">
        <f t="shared" si="4"/>
        <v/>
      </c>
      <c r="V47" s="567"/>
      <c r="W47" s="38"/>
      <c r="X47" s="226"/>
      <c r="Y47" s="227"/>
      <c r="Z47" s="227"/>
    </row>
    <row r="48" spans="1:26" ht="29.45" customHeight="1" x14ac:dyDescent="0.25">
      <c r="A48" s="544"/>
      <c r="B48" s="547"/>
      <c r="C48" s="550"/>
      <c r="D48" s="553"/>
      <c r="E48" s="275">
        <v>5</v>
      </c>
      <c r="F48" s="256"/>
      <c r="G48" s="193"/>
      <c r="H48" s="193"/>
      <c r="I48" s="220" t="str">
        <f t="shared" si="0"/>
        <v xml:space="preserve">  </v>
      </c>
      <c r="J48" s="193"/>
      <c r="K48" s="230" t="str">
        <f>+IFERROR(VLOOKUP($J48,'10 FORMULAS'!$B$51:$C$53,2,0),"")</f>
        <v/>
      </c>
      <c r="L48" s="230" t="e">
        <f>+IF(J48="Preventivo","Probabilidad",IF(J48="Detectivo","Probabilidad",IF(#REF!="Correctivo","Impacto","")))</f>
        <v>#REF!</v>
      </c>
      <c r="M48" s="276"/>
      <c r="N48" s="230" t="str">
        <f>+IFERROR(VLOOKUP($M48,'10 FORMULAS'!$B$54:$C$55,2,0),"")</f>
        <v/>
      </c>
      <c r="O48" s="277"/>
      <c r="P48" s="277"/>
      <c r="Q48" s="277"/>
      <c r="R48" s="277"/>
      <c r="S48" s="230" t="str">
        <f t="shared" si="5"/>
        <v/>
      </c>
      <c r="T48" s="230" t="str">
        <f t="shared" si="3"/>
        <v/>
      </c>
      <c r="U48" s="230" t="str">
        <f t="shared" si="4"/>
        <v/>
      </c>
      <c r="V48" s="567"/>
      <c r="W48" s="38"/>
      <c r="X48" s="226"/>
      <c r="Y48" s="227"/>
      <c r="Z48" s="227"/>
    </row>
    <row r="49" spans="1:26" ht="29.45" customHeight="1" thickBot="1" x14ac:dyDescent="0.3">
      <c r="A49" s="545"/>
      <c r="B49" s="548"/>
      <c r="C49" s="551"/>
      <c r="D49" s="554"/>
      <c r="E49" s="278">
        <v>6</v>
      </c>
      <c r="F49" s="259"/>
      <c r="G49" s="194"/>
      <c r="H49" s="194"/>
      <c r="I49" s="220" t="str">
        <f t="shared" si="0"/>
        <v xml:space="preserve">  </v>
      </c>
      <c r="J49" s="193"/>
      <c r="K49" s="230" t="str">
        <f>+IFERROR(VLOOKUP($J49,'10 FORMULAS'!$B$51:$C$53,2,0),"")</f>
        <v/>
      </c>
      <c r="L49" s="230" t="e">
        <f>+IF(J49="Preventivo","Probabilidad",IF(J49="Detectivo","Probabilidad",IF(#REF!="Correctivo","Impacto","")))</f>
        <v>#REF!</v>
      </c>
      <c r="M49" s="276"/>
      <c r="N49" s="230" t="str">
        <f>+IFERROR(VLOOKUP($M49,'10 FORMULAS'!$B$54:$C$55,2,0),"")</f>
        <v/>
      </c>
      <c r="O49" s="277"/>
      <c r="P49" s="277"/>
      <c r="Q49" s="277"/>
      <c r="R49" s="277"/>
      <c r="S49" s="230" t="str">
        <f t="shared" si="5"/>
        <v/>
      </c>
      <c r="T49" s="230" t="str">
        <f t="shared" si="3"/>
        <v/>
      </c>
      <c r="U49" s="230" t="str">
        <f t="shared" si="4"/>
        <v/>
      </c>
      <c r="V49" s="571"/>
      <c r="W49" s="38"/>
    </row>
    <row r="50" spans="1:26" ht="29.45" customHeight="1" x14ac:dyDescent="0.25">
      <c r="A50" s="543" t="str">
        <f>'2 CONTEXTO E IDENTIFICACIÓN'!A16</f>
        <v>R8</v>
      </c>
      <c r="B50" s="546" t="str">
        <f>+'2 CONTEXTO E IDENTIFICACIÓN'!J16</f>
        <v xml:space="preserve"> por a causa de </v>
      </c>
      <c r="C50" s="549" t="str">
        <f>+'3 PROBABIL E IMPACTO INHERENTE'!E16</f>
        <v/>
      </c>
      <c r="D50" s="552" t="str">
        <f>+'3 PROBABIL E IMPACTO INHERENTE'!M16</f>
        <v/>
      </c>
      <c r="E50" s="279">
        <v>1</v>
      </c>
      <c r="F50" s="257"/>
      <c r="G50" s="52"/>
      <c r="H50" s="52"/>
      <c r="I50" s="220" t="str">
        <f t="shared" si="0"/>
        <v xml:space="preserve">  </v>
      </c>
      <c r="J50" s="193"/>
      <c r="K50" s="230" t="str">
        <f>+IFERROR(VLOOKUP($J50,'10 FORMULAS'!$B$51:$C$53,2,0),"")</f>
        <v/>
      </c>
      <c r="L50" s="230" t="e">
        <f>+IF(J50="Preventivo","Probabilidad",IF(J50="Detectivo","Probabilidad",IF(#REF!="Correctivo","Impacto","")))</f>
        <v>#REF!</v>
      </c>
      <c r="M50" s="276"/>
      <c r="N50" s="230" t="str">
        <f>+IFERROR(VLOOKUP($M50,'10 FORMULAS'!$B$54:$C$55,2,0),"")</f>
        <v/>
      </c>
      <c r="O50" s="277"/>
      <c r="P50" s="277"/>
      <c r="Q50" s="277"/>
      <c r="R50" s="277"/>
      <c r="S50" s="230" t="str">
        <f t="shared" si="5"/>
        <v/>
      </c>
      <c r="T50" s="230" t="str">
        <f t="shared" si="3"/>
        <v/>
      </c>
      <c r="U50" s="230" t="str">
        <f t="shared" si="4"/>
        <v/>
      </c>
      <c r="V50" s="570"/>
      <c r="W50" s="38"/>
      <c r="X50" s="226"/>
      <c r="Y50" s="227"/>
      <c r="Z50" s="227"/>
    </row>
    <row r="51" spans="1:26" ht="29.45" customHeight="1" x14ac:dyDescent="0.25">
      <c r="A51" s="544"/>
      <c r="B51" s="547"/>
      <c r="C51" s="550"/>
      <c r="D51" s="553"/>
      <c r="E51" s="275">
        <v>2</v>
      </c>
      <c r="F51" s="256"/>
      <c r="G51" s="193"/>
      <c r="H51" s="193"/>
      <c r="I51" s="220" t="str">
        <f t="shared" si="0"/>
        <v xml:space="preserve">  </v>
      </c>
      <c r="J51" s="193"/>
      <c r="K51" s="230" t="str">
        <f>+IFERROR(VLOOKUP($J51,'10 FORMULAS'!$B$51:$C$53,2,0),"")</f>
        <v/>
      </c>
      <c r="L51" s="230" t="e">
        <f>+IF(J51="Preventivo","Probabilidad",IF(J51="Detectivo","Probabilidad",IF(#REF!="Correctivo","Impacto","")))</f>
        <v>#REF!</v>
      </c>
      <c r="M51" s="276"/>
      <c r="N51" s="230" t="str">
        <f>+IFERROR(VLOOKUP($M51,'10 FORMULAS'!$B$54:$C$55,2,0),"")</f>
        <v/>
      </c>
      <c r="O51" s="277"/>
      <c r="P51" s="277"/>
      <c r="Q51" s="277"/>
      <c r="R51" s="277"/>
      <c r="S51" s="230" t="str">
        <f t="shared" si="5"/>
        <v/>
      </c>
      <c r="T51" s="230" t="str">
        <f t="shared" si="3"/>
        <v/>
      </c>
      <c r="U51" s="230" t="str">
        <f t="shared" si="4"/>
        <v/>
      </c>
      <c r="V51" s="567"/>
      <c r="W51" s="38"/>
      <c r="X51" s="226"/>
      <c r="Y51" s="227"/>
      <c r="Z51" s="227"/>
    </row>
    <row r="52" spans="1:26" ht="29.45" customHeight="1" x14ac:dyDescent="0.25">
      <c r="A52" s="544"/>
      <c r="B52" s="547"/>
      <c r="C52" s="550"/>
      <c r="D52" s="553"/>
      <c r="E52" s="275">
        <v>3</v>
      </c>
      <c r="F52" s="256"/>
      <c r="G52" s="193"/>
      <c r="H52" s="193"/>
      <c r="I52" s="220" t="str">
        <f t="shared" si="0"/>
        <v xml:space="preserve">  </v>
      </c>
      <c r="J52" s="193"/>
      <c r="K52" s="230" t="str">
        <f>+IFERROR(VLOOKUP($J52,'10 FORMULAS'!$B$51:$C$53,2,0),"")</f>
        <v/>
      </c>
      <c r="L52" s="230" t="e">
        <f>+IF(J52="Preventivo","Probabilidad",IF(J52="Detectivo","Probabilidad",IF(#REF!="Correctivo","Impacto","")))</f>
        <v>#REF!</v>
      </c>
      <c r="M52" s="276"/>
      <c r="N52" s="230" t="str">
        <f>+IFERROR(VLOOKUP($M52,'10 FORMULAS'!$B$54:$C$55,2,0),"")</f>
        <v/>
      </c>
      <c r="O52" s="277"/>
      <c r="P52" s="277"/>
      <c r="Q52" s="277"/>
      <c r="R52" s="277"/>
      <c r="S52" s="230" t="str">
        <f t="shared" si="5"/>
        <v/>
      </c>
      <c r="T52" s="230" t="str">
        <f t="shared" ref="T52:T83" si="6">+IFERROR(C52*S52,"")</f>
        <v/>
      </c>
      <c r="U52" s="230" t="str">
        <f t="shared" ref="U52:U83" si="7">+IFERROR(S52-T52,"")</f>
        <v/>
      </c>
      <c r="V52" s="567"/>
      <c r="W52" s="38"/>
      <c r="X52" s="226"/>
      <c r="Y52" s="227"/>
      <c r="Z52" s="227"/>
    </row>
    <row r="53" spans="1:26" ht="29.45" customHeight="1" x14ac:dyDescent="0.25">
      <c r="A53" s="544"/>
      <c r="B53" s="547"/>
      <c r="C53" s="550"/>
      <c r="D53" s="553"/>
      <c r="E53" s="275">
        <v>4</v>
      </c>
      <c r="F53" s="256"/>
      <c r="G53" s="193"/>
      <c r="H53" s="193"/>
      <c r="I53" s="220" t="str">
        <f t="shared" si="0"/>
        <v xml:space="preserve">  </v>
      </c>
      <c r="J53" s="193"/>
      <c r="K53" s="230" t="str">
        <f>+IFERROR(VLOOKUP($J53,'10 FORMULAS'!$B$51:$C$53,2,0),"")</f>
        <v/>
      </c>
      <c r="L53" s="230" t="e">
        <f>+IF(J53="Preventivo","Probabilidad",IF(J53="Detectivo","Probabilidad",IF(#REF!="Correctivo","Impacto","")))</f>
        <v>#REF!</v>
      </c>
      <c r="M53" s="276"/>
      <c r="N53" s="230" t="str">
        <f>+IFERROR(VLOOKUP($M53,'10 FORMULAS'!$B$54:$C$55,2,0),"")</f>
        <v/>
      </c>
      <c r="O53" s="277"/>
      <c r="P53" s="277"/>
      <c r="Q53" s="277"/>
      <c r="R53" s="277"/>
      <c r="S53" s="230" t="str">
        <f t="shared" si="5"/>
        <v/>
      </c>
      <c r="T53" s="230" t="str">
        <f t="shared" si="6"/>
        <v/>
      </c>
      <c r="U53" s="230" t="str">
        <f t="shared" si="7"/>
        <v/>
      </c>
      <c r="V53" s="567"/>
      <c r="W53" s="38"/>
      <c r="X53" s="226"/>
      <c r="Y53" s="227"/>
      <c r="Z53" s="227"/>
    </row>
    <row r="54" spans="1:26" ht="29.45" customHeight="1" x14ac:dyDescent="0.25">
      <c r="A54" s="544"/>
      <c r="B54" s="547"/>
      <c r="C54" s="550"/>
      <c r="D54" s="553"/>
      <c r="E54" s="275">
        <v>5</v>
      </c>
      <c r="F54" s="256"/>
      <c r="G54" s="193"/>
      <c r="H54" s="193"/>
      <c r="I54" s="220" t="str">
        <f t="shared" si="0"/>
        <v xml:space="preserve">  </v>
      </c>
      <c r="J54" s="193"/>
      <c r="K54" s="230" t="str">
        <f>+IFERROR(VLOOKUP($J54,'10 FORMULAS'!$B$51:$C$53,2,0),"")</f>
        <v/>
      </c>
      <c r="L54" s="230" t="e">
        <f>+IF(J54="Preventivo","Probabilidad",IF(J54="Detectivo","Probabilidad",IF(#REF!="Correctivo","Impacto","")))</f>
        <v>#REF!</v>
      </c>
      <c r="M54" s="276"/>
      <c r="N54" s="230" t="str">
        <f>+IFERROR(VLOOKUP($M54,'10 FORMULAS'!$B$54:$C$55,2,0),"")</f>
        <v/>
      </c>
      <c r="O54" s="277"/>
      <c r="P54" s="277"/>
      <c r="Q54" s="277"/>
      <c r="R54" s="277"/>
      <c r="S54" s="230" t="str">
        <f t="shared" si="5"/>
        <v/>
      </c>
      <c r="T54" s="230" t="str">
        <f t="shared" si="6"/>
        <v/>
      </c>
      <c r="U54" s="230" t="str">
        <f t="shared" si="7"/>
        <v/>
      </c>
      <c r="V54" s="567"/>
      <c r="W54" s="38"/>
      <c r="X54" s="226"/>
      <c r="Y54" s="227"/>
      <c r="Z54" s="227"/>
    </row>
    <row r="55" spans="1:26" ht="29.45" customHeight="1" thickBot="1" x14ac:dyDescent="0.3">
      <c r="A55" s="545"/>
      <c r="B55" s="548"/>
      <c r="C55" s="551"/>
      <c r="D55" s="554"/>
      <c r="E55" s="278">
        <v>6</v>
      </c>
      <c r="F55" s="259"/>
      <c r="G55" s="194"/>
      <c r="H55" s="194"/>
      <c r="I55" s="220" t="str">
        <f t="shared" si="0"/>
        <v xml:space="preserve">  </v>
      </c>
      <c r="J55" s="193"/>
      <c r="K55" s="230" t="str">
        <f>+IFERROR(VLOOKUP($J55,'10 FORMULAS'!$B$51:$C$53,2,0),"")</f>
        <v/>
      </c>
      <c r="L55" s="230" t="e">
        <f>+IF(J55="Preventivo","Probabilidad",IF(J55="Detectivo","Probabilidad",IF(#REF!="Correctivo","Impacto","")))</f>
        <v>#REF!</v>
      </c>
      <c r="M55" s="276"/>
      <c r="N55" s="230" t="str">
        <f>+IFERROR(VLOOKUP($M55,'10 FORMULAS'!$B$54:$C$55,2,0),"")</f>
        <v/>
      </c>
      <c r="O55" s="277"/>
      <c r="P55" s="277"/>
      <c r="Q55" s="277"/>
      <c r="R55" s="277"/>
      <c r="S55" s="230" t="str">
        <f t="shared" si="5"/>
        <v/>
      </c>
      <c r="T55" s="230" t="str">
        <f t="shared" si="6"/>
        <v/>
      </c>
      <c r="U55" s="230" t="str">
        <f t="shared" si="7"/>
        <v/>
      </c>
      <c r="V55" s="571"/>
      <c r="W55" s="38"/>
    </row>
    <row r="56" spans="1:26" ht="29.45" customHeight="1" x14ac:dyDescent="0.25">
      <c r="A56" s="543" t="str">
        <f>'2 CONTEXTO E IDENTIFICACIÓN'!A17</f>
        <v>R9</v>
      </c>
      <c r="B56" s="546" t="str">
        <f>+'2 CONTEXTO E IDENTIFICACIÓN'!J17</f>
        <v xml:space="preserve"> por a causa de </v>
      </c>
      <c r="C56" s="549" t="str">
        <f>+'3 PROBABIL E IMPACTO INHERENTE'!E17</f>
        <v/>
      </c>
      <c r="D56" s="552" t="str">
        <f>+'3 PROBABIL E IMPACTO INHERENTE'!M17</f>
        <v/>
      </c>
      <c r="E56" s="279">
        <v>1</v>
      </c>
      <c r="F56" s="257"/>
      <c r="G56" s="52"/>
      <c r="H56" s="52"/>
      <c r="I56" s="220" t="str">
        <f t="shared" si="0"/>
        <v xml:space="preserve">  </v>
      </c>
      <c r="J56" s="193"/>
      <c r="K56" s="230" t="str">
        <f>+IFERROR(VLOOKUP($J56,'10 FORMULAS'!$B$51:$C$53,2,0),"")</f>
        <v/>
      </c>
      <c r="L56" s="230" t="e">
        <f>+IF(J56="Preventivo","Probabilidad",IF(J56="Detectivo","Probabilidad",IF(#REF!="Correctivo","Impacto","")))</f>
        <v>#REF!</v>
      </c>
      <c r="M56" s="276"/>
      <c r="N56" s="230" t="str">
        <f>+IFERROR(VLOOKUP($M56,'10 FORMULAS'!$B$54:$C$55,2,0),"")</f>
        <v/>
      </c>
      <c r="O56" s="277"/>
      <c r="P56" s="277"/>
      <c r="Q56" s="277"/>
      <c r="R56" s="277"/>
      <c r="S56" s="230" t="str">
        <f t="shared" si="5"/>
        <v/>
      </c>
      <c r="T56" s="230" t="str">
        <f t="shared" si="6"/>
        <v/>
      </c>
      <c r="U56" s="230" t="str">
        <f t="shared" si="7"/>
        <v/>
      </c>
      <c r="V56" s="570"/>
      <c r="W56" s="38"/>
      <c r="X56" s="226"/>
      <c r="Y56" s="227"/>
      <c r="Z56" s="227"/>
    </row>
    <row r="57" spans="1:26" ht="29.45" customHeight="1" x14ac:dyDescent="0.25">
      <c r="A57" s="544"/>
      <c r="B57" s="547"/>
      <c r="C57" s="550"/>
      <c r="D57" s="553"/>
      <c r="E57" s="275">
        <v>2</v>
      </c>
      <c r="F57" s="256"/>
      <c r="G57" s="193"/>
      <c r="H57" s="193"/>
      <c r="I57" s="220" t="str">
        <f t="shared" si="0"/>
        <v xml:space="preserve">  </v>
      </c>
      <c r="J57" s="193"/>
      <c r="K57" s="230" t="str">
        <f>+IFERROR(VLOOKUP($J57,'10 FORMULAS'!$B$51:$C$53,2,0),"")</f>
        <v/>
      </c>
      <c r="L57" s="230" t="e">
        <f>+IF(J57="Preventivo","Probabilidad",IF(J57="Detectivo","Probabilidad",IF(#REF!="Correctivo","Impacto","")))</f>
        <v>#REF!</v>
      </c>
      <c r="M57" s="276"/>
      <c r="N57" s="230" t="str">
        <f>+IFERROR(VLOOKUP($M57,'10 FORMULAS'!$B$54:$C$55,2,0),"")</f>
        <v/>
      </c>
      <c r="O57" s="277"/>
      <c r="P57" s="277"/>
      <c r="Q57" s="277"/>
      <c r="R57" s="277"/>
      <c r="S57" s="230" t="str">
        <f t="shared" si="5"/>
        <v/>
      </c>
      <c r="T57" s="230" t="str">
        <f t="shared" si="6"/>
        <v/>
      </c>
      <c r="U57" s="230" t="str">
        <f t="shared" si="7"/>
        <v/>
      </c>
      <c r="V57" s="567"/>
      <c r="W57" s="38"/>
      <c r="X57" s="226"/>
      <c r="Y57" s="227"/>
      <c r="Z57" s="227"/>
    </row>
    <row r="58" spans="1:26" ht="29.45" customHeight="1" x14ac:dyDescent="0.25">
      <c r="A58" s="544"/>
      <c r="B58" s="547"/>
      <c r="C58" s="550"/>
      <c r="D58" s="553"/>
      <c r="E58" s="275">
        <v>3</v>
      </c>
      <c r="F58" s="256"/>
      <c r="G58" s="193"/>
      <c r="H58" s="193"/>
      <c r="I58" s="220" t="str">
        <f t="shared" si="0"/>
        <v xml:space="preserve">  </v>
      </c>
      <c r="J58" s="193"/>
      <c r="K58" s="230" t="str">
        <f>+IFERROR(VLOOKUP($J58,'10 FORMULAS'!$B$51:$C$53,2,0),"")</f>
        <v/>
      </c>
      <c r="L58" s="230" t="e">
        <f>+IF(J58="Preventivo","Probabilidad",IF(J58="Detectivo","Probabilidad",IF(#REF!="Correctivo","Impacto","")))</f>
        <v>#REF!</v>
      </c>
      <c r="M58" s="276"/>
      <c r="N58" s="230" t="str">
        <f>+IFERROR(VLOOKUP($M58,'10 FORMULAS'!$B$54:$C$55,2,0),"")</f>
        <v/>
      </c>
      <c r="O58" s="277"/>
      <c r="P58" s="277"/>
      <c r="Q58" s="277"/>
      <c r="R58" s="277"/>
      <c r="S58" s="230" t="str">
        <f t="shared" si="5"/>
        <v/>
      </c>
      <c r="T58" s="230" t="str">
        <f t="shared" si="6"/>
        <v/>
      </c>
      <c r="U58" s="230" t="str">
        <f t="shared" si="7"/>
        <v/>
      </c>
      <c r="V58" s="567"/>
      <c r="W58" s="38"/>
      <c r="X58" s="226"/>
      <c r="Y58" s="227"/>
      <c r="Z58" s="227"/>
    </row>
    <row r="59" spans="1:26" ht="29.45" customHeight="1" x14ac:dyDescent="0.25">
      <c r="A59" s="544"/>
      <c r="B59" s="547"/>
      <c r="C59" s="550"/>
      <c r="D59" s="553"/>
      <c r="E59" s="275">
        <v>4</v>
      </c>
      <c r="F59" s="256"/>
      <c r="G59" s="193"/>
      <c r="H59" s="193"/>
      <c r="I59" s="220" t="str">
        <f t="shared" si="0"/>
        <v xml:space="preserve">  </v>
      </c>
      <c r="J59" s="193"/>
      <c r="K59" s="230" t="str">
        <f>+IFERROR(VLOOKUP($J59,'10 FORMULAS'!$B$51:$C$53,2,0),"")</f>
        <v/>
      </c>
      <c r="L59" s="230" t="e">
        <f>+IF(J59="Preventivo","Probabilidad",IF(J59="Detectivo","Probabilidad",IF(#REF!="Correctivo","Impacto","")))</f>
        <v>#REF!</v>
      </c>
      <c r="M59" s="276"/>
      <c r="N59" s="230" t="str">
        <f>+IFERROR(VLOOKUP($M59,'10 FORMULAS'!$B$54:$C$55,2,0),"")</f>
        <v/>
      </c>
      <c r="O59" s="277"/>
      <c r="P59" s="277"/>
      <c r="Q59" s="277"/>
      <c r="R59" s="277"/>
      <c r="S59" s="230" t="str">
        <f t="shared" si="5"/>
        <v/>
      </c>
      <c r="T59" s="230" t="str">
        <f t="shared" si="6"/>
        <v/>
      </c>
      <c r="U59" s="230" t="str">
        <f t="shared" si="7"/>
        <v/>
      </c>
      <c r="V59" s="567"/>
      <c r="W59" s="38"/>
      <c r="X59" s="226"/>
      <c r="Y59" s="227"/>
      <c r="Z59" s="227"/>
    </row>
    <row r="60" spans="1:26" ht="29.45" customHeight="1" x14ac:dyDescent="0.25">
      <c r="A60" s="544"/>
      <c r="B60" s="547"/>
      <c r="C60" s="550"/>
      <c r="D60" s="553"/>
      <c r="E60" s="275">
        <v>5</v>
      </c>
      <c r="F60" s="256"/>
      <c r="G60" s="193"/>
      <c r="H60" s="193"/>
      <c r="I60" s="220" t="str">
        <f t="shared" si="0"/>
        <v xml:space="preserve">  </v>
      </c>
      <c r="J60" s="193"/>
      <c r="K60" s="230" t="str">
        <f>+IFERROR(VLOOKUP($J60,'10 FORMULAS'!$B$51:$C$53,2,0),"")</f>
        <v/>
      </c>
      <c r="L60" s="230" t="e">
        <f>+IF(J60="Preventivo","Probabilidad",IF(J60="Detectivo","Probabilidad",IF(#REF!="Correctivo","Impacto","")))</f>
        <v>#REF!</v>
      </c>
      <c r="M60" s="276"/>
      <c r="N60" s="230" t="str">
        <f>+IFERROR(VLOOKUP($M60,'10 FORMULAS'!$B$54:$C$55,2,0),"")</f>
        <v/>
      </c>
      <c r="O60" s="277"/>
      <c r="P60" s="277"/>
      <c r="Q60" s="277"/>
      <c r="R60" s="277"/>
      <c r="S60" s="230" t="str">
        <f t="shared" si="5"/>
        <v/>
      </c>
      <c r="T60" s="230" t="str">
        <f t="shared" si="6"/>
        <v/>
      </c>
      <c r="U60" s="230" t="str">
        <f t="shared" si="7"/>
        <v/>
      </c>
      <c r="V60" s="567"/>
      <c r="W60" s="38"/>
      <c r="X60" s="226"/>
      <c r="Y60" s="227"/>
      <c r="Z60" s="227"/>
    </row>
    <row r="61" spans="1:26" ht="29.45" customHeight="1" thickBot="1" x14ac:dyDescent="0.3">
      <c r="A61" s="545"/>
      <c r="B61" s="548"/>
      <c r="C61" s="551"/>
      <c r="D61" s="554"/>
      <c r="E61" s="278">
        <v>6</v>
      </c>
      <c r="F61" s="259"/>
      <c r="G61" s="194"/>
      <c r="H61" s="194"/>
      <c r="I61" s="220" t="str">
        <f t="shared" si="0"/>
        <v xml:space="preserve">  </v>
      </c>
      <c r="J61" s="193"/>
      <c r="K61" s="230" t="str">
        <f>+IFERROR(VLOOKUP($J61,'10 FORMULAS'!$B$51:$C$53,2,0),"")</f>
        <v/>
      </c>
      <c r="L61" s="230" t="e">
        <f>+IF(J61="Preventivo","Probabilidad",IF(J61="Detectivo","Probabilidad",IF(#REF!="Correctivo","Impacto","")))</f>
        <v>#REF!</v>
      </c>
      <c r="M61" s="276"/>
      <c r="N61" s="230" t="str">
        <f>+IFERROR(VLOOKUP($M61,'10 FORMULAS'!$B$54:$C$55,2,0),"")</f>
        <v/>
      </c>
      <c r="O61" s="277"/>
      <c r="P61" s="277"/>
      <c r="Q61" s="277"/>
      <c r="R61" s="277"/>
      <c r="S61" s="230" t="str">
        <f t="shared" si="5"/>
        <v/>
      </c>
      <c r="T61" s="230" t="str">
        <f t="shared" si="6"/>
        <v/>
      </c>
      <c r="U61" s="230" t="str">
        <f t="shared" si="7"/>
        <v/>
      </c>
      <c r="V61" s="571"/>
      <c r="W61" s="38"/>
    </row>
    <row r="62" spans="1:26" ht="29.45" customHeight="1" x14ac:dyDescent="0.25">
      <c r="A62" s="543" t="str">
        <f>'2 CONTEXTO E IDENTIFICACIÓN'!A18</f>
        <v>R10</v>
      </c>
      <c r="B62" s="546" t="str">
        <f>+'2 CONTEXTO E IDENTIFICACIÓN'!J18</f>
        <v xml:space="preserve"> por a causa de </v>
      </c>
      <c r="C62" s="549" t="str">
        <f>+'3 PROBABIL E IMPACTO INHERENTE'!E18</f>
        <v/>
      </c>
      <c r="D62" s="552" t="str">
        <f>+'3 PROBABIL E IMPACTO INHERENTE'!M18</f>
        <v/>
      </c>
      <c r="E62" s="279">
        <v>1</v>
      </c>
      <c r="F62" s="257"/>
      <c r="G62" s="52"/>
      <c r="H62" s="52"/>
      <c r="I62" s="220" t="str">
        <f t="shared" si="0"/>
        <v xml:space="preserve">  </v>
      </c>
      <c r="J62" s="193"/>
      <c r="K62" s="230" t="str">
        <f>+IFERROR(VLOOKUP($J62,'10 FORMULAS'!$B$51:$C$53,2,0),"")</f>
        <v/>
      </c>
      <c r="L62" s="230" t="e">
        <f>+IF(J62="Preventivo","Probabilidad",IF(J62="Detectivo","Probabilidad",IF(#REF!="Correctivo","Impacto","")))</f>
        <v>#REF!</v>
      </c>
      <c r="M62" s="276"/>
      <c r="N62" s="230" t="str">
        <f>+IFERROR(VLOOKUP($M62,'10 FORMULAS'!$B$54:$C$55,2,0),"")</f>
        <v/>
      </c>
      <c r="O62" s="277"/>
      <c r="P62" s="277"/>
      <c r="Q62" s="277"/>
      <c r="R62" s="277"/>
      <c r="S62" s="230" t="str">
        <f t="shared" si="5"/>
        <v/>
      </c>
      <c r="T62" s="230" t="str">
        <f t="shared" si="6"/>
        <v/>
      </c>
      <c r="U62" s="230" t="str">
        <f t="shared" si="7"/>
        <v/>
      </c>
      <c r="V62" s="570"/>
      <c r="W62" s="38"/>
      <c r="X62" s="226"/>
      <c r="Y62" s="227"/>
      <c r="Z62" s="227"/>
    </row>
    <row r="63" spans="1:26" ht="29.45" customHeight="1" x14ac:dyDescent="0.25">
      <c r="A63" s="544"/>
      <c r="B63" s="547"/>
      <c r="C63" s="550"/>
      <c r="D63" s="553"/>
      <c r="E63" s="275">
        <v>2</v>
      </c>
      <c r="F63" s="256"/>
      <c r="G63" s="193"/>
      <c r="H63" s="193"/>
      <c r="I63" s="220" t="str">
        <f t="shared" si="0"/>
        <v xml:space="preserve">  </v>
      </c>
      <c r="J63" s="193"/>
      <c r="K63" s="230" t="str">
        <f>+IFERROR(VLOOKUP($J63,'10 FORMULAS'!$B$51:$C$53,2,0),"")</f>
        <v/>
      </c>
      <c r="L63" s="230" t="e">
        <f>+IF(J63="Preventivo","Probabilidad",IF(J63="Detectivo","Probabilidad",IF(#REF!="Correctivo","Impacto","")))</f>
        <v>#REF!</v>
      </c>
      <c r="M63" s="276"/>
      <c r="N63" s="230" t="str">
        <f>+IFERROR(VLOOKUP($M63,'10 FORMULAS'!$B$54:$C$55,2,0),"")</f>
        <v/>
      </c>
      <c r="O63" s="277"/>
      <c r="P63" s="277"/>
      <c r="Q63" s="277"/>
      <c r="R63" s="277"/>
      <c r="S63" s="230" t="str">
        <f t="shared" si="5"/>
        <v/>
      </c>
      <c r="T63" s="230" t="str">
        <f t="shared" si="6"/>
        <v/>
      </c>
      <c r="U63" s="230" t="str">
        <f t="shared" si="7"/>
        <v/>
      </c>
      <c r="V63" s="567"/>
      <c r="W63" s="38"/>
      <c r="X63" s="226"/>
      <c r="Y63" s="227"/>
      <c r="Z63" s="227"/>
    </row>
    <row r="64" spans="1:26" ht="29.45" customHeight="1" x14ac:dyDescent="0.25">
      <c r="A64" s="544"/>
      <c r="B64" s="547"/>
      <c r="C64" s="550"/>
      <c r="D64" s="553"/>
      <c r="E64" s="275">
        <v>3</v>
      </c>
      <c r="F64" s="256"/>
      <c r="G64" s="193"/>
      <c r="H64" s="193"/>
      <c r="I64" s="220" t="str">
        <f t="shared" si="0"/>
        <v xml:space="preserve">  </v>
      </c>
      <c r="J64" s="193"/>
      <c r="K64" s="230" t="str">
        <f>+IFERROR(VLOOKUP($J64,'10 FORMULAS'!$B$51:$C$53,2,0),"")</f>
        <v/>
      </c>
      <c r="L64" s="230" t="e">
        <f>+IF(J64="Preventivo","Probabilidad",IF(J64="Detectivo","Probabilidad",IF(#REF!="Correctivo","Impacto","")))</f>
        <v>#REF!</v>
      </c>
      <c r="M64" s="276"/>
      <c r="N64" s="230" t="str">
        <f>+IFERROR(VLOOKUP($M64,'10 FORMULAS'!$B$54:$C$55,2,0),"")</f>
        <v/>
      </c>
      <c r="O64" s="277"/>
      <c r="P64" s="277"/>
      <c r="Q64" s="277"/>
      <c r="R64" s="277"/>
      <c r="S64" s="230" t="str">
        <f t="shared" si="5"/>
        <v/>
      </c>
      <c r="T64" s="230" t="str">
        <f t="shared" si="6"/>
        <v/>
      </c>
      <c r="U64" s="230" t="str">
        <f t="shared" si="7"/>
        <v/>
      </c>
      <c r="V64" s="567"/>
      <c r="W64" s="38"/>
      <c r="X64" s="226"/>
      <c r="Y64" s="227"/>
      <c r="Z64" s="227"/>
    </row>
    <row r="65" spans="1:26" ht="29.45" customHeight="1" x14ac:dyDescent="0.25">
      <c r="A65" s="544"/>
      <c r="B65" s="547"/>
      <c r="C65" s="550"/>
      <c r="D65" s="553"/>
      <c r="E65" s="275">
        <v>4</v>
      </c>
      <c r="F65" s="256"/>
      <c r="G65" s="193"/>
      <c r="H65" s="193"/>
      <c r="I65" s="220" t="str">
        <f t="shared" si="0"/>
        <v xml:space="preserve">  </v>
      </c>
      <c r="J65" s="193"/>
      <c r="K65" s="230" t="str">
        <f>+IFERROR(VLOOKUP($J65,'10 FORMULAS'!$B$51:$C$53,2,0),"")</f>
        <v/>
      </c>
      <c r="L65" s="230" t="e">
        <f>+IF(J65="Preventivo","Probabilidad",IF(J65="Detectivo","Probabilidad",IF(#REF!="Correctivo","Impacto","")))</f>
        <v>#REF!</v>
      </c>
      <c r="M65" s="276"/>
      <c r="N65" s="230" t="str">
        <f>+IFERROR(VLOOKUP($M65,'10 FORMULAS'!$B$54:$C$55,2,0),"")</f>
        <v/>
      </c>
      <c r="O65" s="277"/>
      <c r="P65" s="277"/>
      <c r="Q65" s="277"/>
      <c r="R65" s="277"/>
      <c r="S65" s="230" t="str">
        <f t="shared" si="5"/>
        <v/>
      </c>
      <c r="T65" s="230" t="str">
        <f t="shared" si="6"/>
        <v/>
      </c>
      <c r="U65" s="230" t="str">
        <f t="shared" si="7"/>
        <v/>
      </c>
      <c r="V65" s="567"/>
      <c r="W65" s="38"/>
      <c r="X65" s="226"/>
      <c r="Y65" s="227"/>
      <c r="Z65" s="227"/>
    </row>
    <row r="66" spans="1:26" ht="29.45" customHeight="1" x14ac:dyDescent="0.25">
      <c r="A66" s="544"/>
      <c r="B66" s="547"/>
      <c r="C66" s="550"/>
      <c r="D66" s="553"/>
      <c r="E66" s="275">
        <v>5</v>
      </c>
      <c r="F66" s="256"/>
      <c r="G66" s="193"/>
      <c r="H66" s="193"/>
      <c r="I66" s="220" t="str">
        <f t="shared" si="0"/>
        <v xml:space="preserve">  </v>
      </c>
      <c r="J66" s="193"/>
      <c r="K66" s="230" t="str">
        <f>+IFERROR(VLOOKUP($J66,'10 FORMULAS'!$B$51:$C$53,2,0),"")</f>
        <v/>
      </c>
      <c r="L66" s="230" t="e">
        <f>+IF(J66="Preventivo","Probabilidad",IF(J66="Detectivo","Probabilidad",IF(#REF!="Correctivo","Impacto","")))</f>
        <v>#REF!</v>
      </c>
      <c r="M66" s="276"/>
      <c r="N66" s="230" t="str">
        <f>+IFERROR(VLOOKUP($M66,'10 FORMULAS'!$B$54:$C$55,2,0),"")</f>
        <v/>
      </c>
      <c r="O66" s="277"/>
      <c r="P66" s="277"/>
      <c r="Q66" s="277"/>
      <c r="R66" s="277"/>
      <c r="S66" s="230" t="str">
        <f t="shared" si="5"/>
        <v/>
      </c>
      <c r="T66" s="230" t="str">
        <f t="shared" si="6"/>
        <v/>
      </c>
      <c r="U66" s="230" t="str">
        <f t="shared" si="7"/>
        <v/>
      </c>
      <c r="V66" s="567"/>
      <c r="W66" s="38"/>
      <c r="X66" s="226"/>
      <c r="Y66" s="227"/>
      <c r="Z66" s="227"/>
    </row>
    <row r="67" spans="1:26" ht="29.45" customHeight="1" thickBot="1" x14ac:dyDescent="0.3">
      <c r="A67" s="545"/>
      <c r="B67" s="548"/>
      <c r="C67" s="551"/>
      <c r="D67" s="554"/>
      <c r="E67" s="278">
        <v>6</v>
      </c>
      <c r="F67" s="259"/>
      <c r="G67" s="194"/>
      <c r="H67" s="194"/>
      <c r="I67" s="220" t="str">
        <f t="shared" si="0"/>
        <v xml:space="preserve">  </v>
      </c>
      <c r="J67" s="193"/>
      <c r="K67" s="230" t="str">
        <f>+IFERROR(VLOOKUP($J67,'10 FORMULAS'!$B$51:$C$53,2,0),"")</f>
        <v/>
      </c>
      <c r="L67" s="230" t="e">
        <f>+IF(J67="Preventivo","Probabilidad",IF(J67="Detectivo","Probabilidad",IF(#REF!="Correctivo","Impacto","")))</f>
        <v>#REF!</v>
      </c>
      <c r="M67" s="276"/>
      <c r="N67" s="230" t="str">
        <f>+IFERROR(VLOOKUP($M67,'10 FORMULAS'!$B$54:$C$55,2,0),"")</f>
        <v/>
      </c>
      <c r="O67" s="277"/>
      <c r="P67" s="277"/>
      <c r="Q67" s="277"/>
      <c r="R67" s="277"/>
      <c r="S67" s="230" t="str">
        <f t="shared" si="5"/>
        <v/>
      </c>
      <c r="T67" s="230" t="str">
        <f t="shared" si="6"/>
        <v/>
      </c>
      <c r="U67" s="230" t="str">
        <f t="shared" si="7"/>
        <v/>
      </c>
      <c r="V67" s="571"/>
      <c r="W67" s="38"/>
    </row>
    <row r="68" spans="1:26" ht="29.45" customHeight="1" x14ac:dyDescent="0.25">
      <c r="A68" s="543" t="str">
        <f>'2 CONTEXTO E IDENTIFICACIÓN'!A19</f>
        <v>R11</v>
      </c>
      <c r="B68" s="546" t="str">
        <f>+'2 CONTEXTO E IDENTIFICACIÓN'!J19</f>
        <v xml:space="preserve"> por a causa de </v>
      </c>
      <c r="C68" s="549" t="str">
        <f>+'3 PROBABIL E IMPACTO INHERENTE'!E19</f>
        <v/>
      </c>
      <c r="D68" s="552" t="str">
        <f>+'3 PROBABIL E IMPACTO INHERENTE'!M19</f>
        <v/>
      </c>
      <c r="E68" s="279">
        <v>1</v>
      </c>
      <c r="F68" s="257"/>
      <c r="G68" s="52"/>
      <c r="H68" s="52"/>
      <c r="I68" s="220" t="str">
        <f t="shared" si="0"/>
        <v xml:space="preserve">  </v>
      </c>
      <c r="J68" s="193"/>
      <c r="K68" s="230" t="str">
        <f>+IFERROR(VLOOKUP($J68,'10 FORMULAS'!$B$51:$C$53,2,0),"")</f>
        <v/>
      </c>
      <c r="L68" s="230" t="e">
        <f>+IF(J68="Preventivo","Probabilidad",IF(J68="Detectivo","Probabilidad",IF(#REF!="Correctivo","Impacto","")))</f>
        <v>#REF!</v>
      </c>
      <c r="M68" s="276"/>
      <c r="N68" s="230" t="str">
        <f>+IFERROR(VLOOKUP($M68,'10 FORMULAS'!$B$54:$C$55,2,0),"")</f>
        <v/>
      </c>
      <c r="O68" s="277"/>
      <c r="P68" s="277"/>
      <c r="Q68" s="277"/>
      <c r="R68" s="277"/>
      <c r="S68" s="230" t="str">
        <f t="shared" si="5"/>
        <v/>
      </c>
      <c r="T68" s="230" t="str">
        <f t="shared" si="6"/>
        <v/>
      </c>
      <c r="U68" s="230" t="str">
        <f t="shared" si="7"/>
        <v/>
      </c>
      <c r="V68" s="570"/>
      <c r="W68" s="38"/>
      <c r="X68" s="226"/>
      <c r="Y68" s="227"/>
      <c r="Z68" s="227"/>
    </row>
    <row r="69" spans="1:26" ht="29.45" customHeight="1" x14ac:dyDescent="0.25">
      <c r="A69" s="555"/>
      <c r="B69" s="557"/>
      <c r="C69" s="561"/>
      <c r="D69" s="562"/>
      <c r="E69" s="275">
        <v>2</v>
      </c>
      <c r="F69" s="255"/>
      <c r="G69" s="252"/>
      <c r="H69" s="252"/>
      <c r="I69" s="220" t="str">
        <f t="shared" si="0"/>
        <v xml:space="preserve">  </v>
      </c>
      <c r="J69" s="193"/>
      <c r="K69" s="230" t="str">
        <f>+IFERROR(VLOOKUP($J69,'10 FORMULAS'!$B$51:$C$53,2,0),"")</f>
        <v/>
      </c>
      <c r="L69" s="230" t="e">
        <f>+IF(J69="Preventivo","Probabilidad",IF(J69="Detectivo","Probabilidad",IF(#REF!="Correctivo","Impacto","")))</f>
        <v>#REF!</v>
      </c>
      <c r="M69" s="276"/>
      <c r="N69" s="230" t="str">
        <f>+IFERROR(VLOOKUP($M69,'10 FORMULAS'!$B$54:$C$55,2,0),"")</f>
        <v/>
      </c>
      <c r="O69" s="277"/>
      <c r="P69" s="277"/>
      <c r="Q69" s="277"/>
      <c r="R69" s="277"/>
      <c r="S69" s="230" t="str">
        <f t="shared" si="5"/>
        <v/>
      </c>
      <c r="T69" s="230" t="str">
        <f t="shared" si="6"/>
        <v/>
      </c>
      <c r="U69" s="230" t="str">
        <f t="shared" si="7"/>
        <v/>
      </c>
      <c r="V69" s="566"/>
      <c r="W69" s="38"/>
      <c r="X69" s="226"/>
      <c r="Y69" s="227"/>
      <c r="Z69" s="227"/>
    </row>
    <row r="70" spans="1:26" ht="29.45" customHeight="1" x14ac:dyDescent="0.25">
      <c r="A70" s="555"/>
      <c r="B70" s="557"/>
      <c r="C70" s="561"/>
      <c r="D70" s="562"/>
      <c r="E70" s="275">
        <v>3</v>
      </c>
      <c r="F70" s="255"/>
      <c r="G70" s="252"/>
      <c r="H70" s="252"/>
      <c r="I70" s="220" t="str">
        <f t="shared" si="0"/>
        <v xml:space="preserve">  </v>
      </c>
      <c r="J70" s="193"/>
      <c r="K70" s="230" t="str">
        <f>+IFERROR(VLOOKUP($J70,'10 FORMULAS'!$B$51:$C$53,2,0),"")</f>
        <v/>
      </c>
      <c r="L70" s="230" t="e">
        <f>+IF(J70="Preventivo","Probabilidad",IF(J70="Detectivo","Probabilidad",IF(#REF!="Correctivo","Impacto","")))</f>
        <v>#REF!</v>
      </c>
      <c r="M70" s="276"/>
      <c r="N70" s="230" t="str">
        <f>+IFERROR(VLOOKUP($M70,'10 FORMULAS'!$B$54:$C$55,2,0),"")</f>
        <v/>
      </c>
      <c r="O70" s="277"/>
      <c r="P70" s="277"/>
      <c r="Q70" s="277"/>
      <c r="R70" s="277"/>
      <c r="S70" s="230" t="str">
        <f t="shared" si="5"/>
        <v/>
      </c>
      <c r="T70" s="230" t="str">
        <f t="shared" si="6"/>
        <v/>
      </c>
      <c r="U70" s="230" t="str">
        <f t="shared" si="7"/>
        <v/>
      </c>
      <c r="V70" s="566"/>
      <c r="W70" s="38"/>
      <c r="X70" s="226"/>
      <c r="Y70" s="227"/>
      <c r="Z70" s="227"/>
    </row>
    <row r="71" spans="1:26" ht="29.45" customHeight="1" x14ac:dyDescent="0.25">
      <c r="A71" s="544"/>
      <c r="B71" s="547"/>
      <c r="C71" s="550"/>
      <c r="D71" s="553"/>
      <c r="E71" s="275">
        <v>4</v>
      </c>
      <c r="F71" s="256"/>
      <c r="G71" s="193"/>
      <c r="H71" s="193"/>
      <c r="I71" s="220" t="str">
        <f t="shared" si="0"/>
        <v xml:space="preserve">  </v>
      </c>
      <c r="J71" s="193"/>
      <c r="K71" s="230" t="str">
        <f>+IFERROR(VLOOKUP($J71,'10 FORMULAS'!$B$51:$C$53,2,0),"")</f>
        <v/>
      </c>
      <c r="L71" s="230" t="e">
        <f>+IF(J71="Preventivo","Probabilidad",IF(J71="Detectivo","Probabilidad",IF(#REF!="Correctivo","Impacto","")))</f>
        <v>#REF!</v>
      </c>
      <c r="M71" s="276"/>
      <c r="N71" s="230" t="str">
        <f>+IFERROR(VLOOKUP($M71,'10 FORMULAS'!$B$54:$C$55,2,0),"")</f>
        <v/>
      </c>
      <c r="O71" s="277"/>
      <c r="P71" s="277"/>
      <c r="Q71" s="277"/>
      <c r="R71" s="277"/>
      <c r="S71" s="230" t="str">
        <f t="shared" si="5"/>
        <v/>
      </c>
      <c r="T71" s="230" t="str">
        <f t="shared" si="6"/>
        <v/>
      </c>
      <c r="U71" s="230" t="str">
        <f t="shared" si="7"/>
        <v/>
      </c>
      <c r="V71" s="567"/>
      <c r="W71" s="38"/>
      <c r="X71" s="226"/>
      <c r="Y71" s="227"/>
      <c r="Z71" s="227"/>
    </row>
    <row r="72" spans="1:26" ht="29.45" customHeight="1" x14ac:dyDescent="0.25">
      <c r="A72" s="544"/>
      <c r="B72" s="547"/>
      <c r="C72" s="550"/>
      <c r="D72" s="553"/>
      <c r="E72" s="275">
        <v>5</v>
      </c>
      <c r="F72" s="256"/>
      <c r="G72" s="193"/>
      <c r="H72" s="193"/>
      <c r="I72" s="220" t="str">
        <f t="shared" ref="I72:I127" si="8">+CONCATENATE(F72," ",G72," ",H72)</f>
        <v xml:space="preserve">  </v>
      </c>
      <c r="J72" s="193"/>
      <c r="K72" s="230" t="str">
        <f>+IFERROR(VLOOKUP($J72,'10 FORMULAS'!$B$51:$C$53,2,0),"")</f>
        <v/>
      </c>
      <c r="L72" s="230" t="e">
        <f>+IF(J72="Preventivo","Probabilidad",IF(J72="Detectivo","Probabilidad",IF(#REF!="Correctivo","Impacto","")))</f>
        <v>#REF!</v>
      </c>
      <c r="M72" s="276"/>
      <c r="N72" s="230" t="str">
        <f>+IFERROR(VLOOKUP($M72,'10 FORMULAS'!$B$54:$C$55,2,0),"")</f>
        <v/>
      </c>
      <c r="O72" s="277"/>
      <c r="P72" s="277"/>
      <c r="Q72" s="277"/>
      <c r="R72" s="277"/>
      <c r="S72" s="230" t="str">
        <f t="shared" ref="S72:S103" si="9">+IFERROR($K72+$N72,"")</f>
        <v/>
      </c>
      <c r="T72" s="230" t="str">
        <f t="shared" si="6"/>
        <v/>
      </c>
      <c r="U72" s="230" t="str">
        <f t="shared" si="7"/>
        <v/>
      </c>
      <c r="V72" s="567"/>
      <c r="W72" s="38"/>
      <c r="X72" s="226"/>
      <c r="Y72" s="227"/>
      <c r="Z72" s="227"/>
    </row>
    <row r="73" spans="1:26" ht="29.45" customHeight="1" thickBot="1" x14ac:dyDescent="0.3">
      <c r="A73" s="545"/>
      <c r="B73" s="548"/>
      <c r="C73" s="551"/>
      <c r="D73" s="554"/>
      <c r="E73" s="278">
        <v>6</v>
      </c>
      <c r="F73" s="259"/>
      <c r="G73" s="194"/>
      <c r="H73" s="194"/>
      <c r="I73" s="220" t="str">
        <f t="shared" si="8"/>
        <v xml:space="preserve">  </v>
      </c>
      <c r="J73" s="193"/>
      <c r="K73" s="230" t="str">
        <f>+IFERROR(VLOOKUP($J73,'10 FORMULAS'!$B$51:$C$53,2,0),"")</f>
        <v/>
      </c>
      <c r="L73" s="230" t="e">
        <f>+IF(J73="Preventivo","Probabilidad",IF(J73="Detectivo","Probabilidad",IF(#REF!="Correctivo","Impacto","")))</f>
        <v>#REF!</v>
      </c>
      <c r="M73" s="276"/>
      <c r="N73" s="230" t="str">
        <f>+IFERROR(VLOOKUP($M73,'10 FORMULAS'!$B$54:$C$55,2,0),"")</f>
        <v/>
      </c>
      <c r="O73" s="277"/>
      <c r="P73" s="277"/>
      <c r="Q73" s="277"/>
      <c r="R73" s="277"/>
      <c r="S73" s="230" t="str">
        <f t="shared" si="9"/>
        <v/>
      </c>
      <c r="T73" s="230" t="str">
        <f t="shared" si="6"/>
        <v/>
      </c>
      <c r="U73" s="230" t="str">
        <f t="shared" si="7"/>
        <v/>
      </c>
      <c r="V73" s="571"/>
      <c r="W73" s="38"/>
    </row>
    <row r="74" spans="1:26" ht="29.45" customHeight="1" x14ac:dyDescent="0.25">
      <c r="A74" s="543" t="str">
        <f>'2 CONTEXTO E IDENTIFICACIÓN'!A20</f>
        <v>R12</v>
      </c>
      <c r="B74" s="546" t="str">
        <f>+'2 CONTEXTO E IDENTIFICACIÓN'!J20</f>
        <v xml:space="preserve"> por a causa de </v>
      </c>
      <c r="C74" s="549" t="str">
        <f>+'3 PROBABIL E IMPACTO INHERENTE'!E20</f>
        <v/>
      </c>
      <c r="D74" s="552" t="str">
        <f>+'3 PROBABIL E IMPACTO INHERENTE'!M20</f>
        <v/>
      </c>
      <c r="E74" s="279">
        <v>1</v>
      </c>
      <c r="F74" s="257"/>
      <c r="G74" s="52"/>
      <c r="H74" s="52"/>
      <c r="I74" s="220" t="str">
        <f t="shared" si="8"/>
        <v xml:space="preserve">  </v>
      </c>
      <c r="J74" s="193"/>
      <c r="K74" s="230" t="str">
        <f>+IFERROR(VLOOKUP($J74,'10 FORMULAS'!$B$51:$C$53,2,0),"")</f>
        <v/>
      </c>
      <c r="L74" s="230" t="e">
        <f>+IF(J74="Preventivo","Probabilidad",IF(J74="Detectivo","Probabilidad",IF(#REF!="Correctivo","Impacto","")))</f>
        <v>#REF!</v>
      </c>
      <c r="M74" s="276"/>
      <c r="N74" s="230" t="str">
        <f>+IFERROR(VLOOKUP($M74,'10 FORMULAS'!$B$54:$C$55,2,0),"")</f>
        <v/>
      </c>
      <c r="O74" s="277"/>
      <c r="P74" s="277"/>
      <c r="Q74" s="277"/>
      <c r="R74" s="277"/>
      <c r="S74" s="230" t="str">
        <f t="shared" si="9"/>
        <v/>
      </c>
      <c r="T74" s="230" t="str">
        <f t="shared" si="6"/>
        <v/>
      </c>
      <c r="U74" s="230" t="str">
        <f t="shared" si="7"/>
        <v/>
      </c>
      <c r="V74" s="570"/>
      <c r="W74" s="38"/>
      <c r="X74" s="226"/>
      <c r="Y74" s="227"/>
      <c r="Z74" s="227"/>
    </row>
    <row r="75" spans="1:26" ht="29.45" customHeight="1" x14ac:dyDescent="0.25">
      <c r="A75" s="544"/>
      <c r="B75" s="547"/>
      <c r="C75" s="550"/>
      <c r="D75" s="553"/>
      <c r="E75" s="275">
        <v>2</v>
      </c>
      <c r="F75" s="256"/>
      <c r="G75" s="193"/>
      <c r="H75" s="193"/>
      <c r="I75" s="220" t="str">
        <f t="shared" si="8"/>
        <v xml:space="preserve">  </v>
      </c>
      <c r="J75" s="193"/>
      <c r="K75" s="230" t="str">
        <f>+IFERROR(VLOOKUP($J75,'10 FORMULAS'!$B$51:$C$53,2,0),"")</f>
        <v/>
      </c>
      <c r="L75" s="230" t="e">
        <f>+IF(J75="Preventivo","Probabilidad",IF(J75="Detectivo","Probabilidad",IF(#REF!="Correctivo","Impacto","")))</f>
        <v>#REF!</v>
      </c>
      <c r="M75" s="276"/>
      <c r="N75" s="230" t="str">
        <f>+IFERROR(VLOOKUP($M75,'10 FORMULAS'!$B$54:$C$55,2,0),"")</f>
        <v/>
      </c>
      <c r="O75" s="277"/>
      <c r="P75" s="277"/>
      <c r="Q75" s="277"/>
      <c r="R75" s="277"/>
      <c r="S75" s="230" t="str">
        <f t="shared" si="9"/>
        <v/>
      </c>
      <c r="T75" s="230" t="str">
        <f t="shared" si="6"/>
        <v/>
      </c>
      <c r="U75" s="230" t="str">
        <f t="shared" si="7"/>
        <v/>
      </c>
      <c r="V75" s="567"/>
      <c r="W75" s="38"/>
      <c r="X75" s="226"/>
      <c r="Y75" s="227"/>
      <c r="Z75" s="227"/>
    </row>
    <row r="76" spans="1:26" ht="29.45" customHeight="1" x14ac:dyDescent="0.25">
      <c r="A76" s="544"/>
      <c r="B76" s="547"/>
      <c r="C76" s="550"/>
      <c r="D76" s="553"/>
      <c r="E76" s="275">
        <v>3</v>
      </c>
      <c r="F76" s="256"/>
      <c r="G76" s="193"/>
      <c r="H76" s="193"/>
      <c r="I76" s="220" t="str">
        <f t="shared" si="8"/>
        <v xml:space="preserve">  </v>
      </c>
      <c r="J76" s="193"/>
      <c r="K76" s="230" t="str">
        <f>+IFERROR(VLOOKUP($J76,'10 FORMULAS'!$B$51:$C$53,2,0),"")</f>
        <v/>
      </c>
      <c r="L76" s="230" t="e">
        <f>+IF(J76="Preventivo","Probabilidad",IF(J76="Detectivo","Probabilidad",IF(#REF!="Correctivo","Impacto","")))</f>
        <v>#REF!</v>
      </c>
      <c r="M76" s="276"/>
      <c r="N76" s="230" t="str">
        <f>+IFERROR(VLOOKUP($M76,'10 FORMULAS'!$B$54:$C$55,2,0),"")</f>
        <v/>
      </c>
      <c r="O76" s="277"/>
      <c r="P76" s="277"/>
      <c r="Q76" s="277"/>
      <c r="R76" s="277"/>
      <c r="S76" s="230" t="str">
        <f t="shared" si="9"/>
        <v/>
      </c>
      <c r="T76" s="230" t="str">
        <f t="shared" si="6"/>
        <v/>
      </c>
      <c r="U76" s="230" t="str">
        <f t="shared" si="7"/>
        <v/>
      </c>
      <c r="V76" s="567"/>
      <c r="W76" s="38"/>
      <c r="X76" s="226"/>
      <c r="Y76" s="227"/>
      <c r="Z76" s="227"/>
    </row>
    <row r="77" spans="1:26" ht="29.45" customHeight="1" x14ac:dyDescent="0.25">
      <c r="A77" s="544"/>
      <c r="B77" s="547"/>
      <c r="C77" s="550"/>
      <c r="D77" s="553"/>
      <c r="E77" s="275">
        <v>4</v>
      </c>
      <c r="F77" s="256"/>
      <c r="G77" s="193"/>
      <c r="H77" s="193"/>
      <c r="I77" s="220" t="str">
        <f t="shared" si="8"/>
        <v xml:space="preserve">  </v>
      </c>
      <c r="J77" s="193"/>
      <c r="K77" s="230" t="str">
        <f>+IFERROR(VLOOKUP($J77,'10 FORMULAS'!$B$51:$C$53,2,0),"")</f>
        <v/>
      </c>
      <c r="L77" s="230" t="e">
        <f>+IF(J77="Preventivo","Probabilidad",IF(J77="Detectivo","Probabilidad",IF(#REF!="Correctivo","Impacto","")))</f>
        <v>#REF!</v>
      </c>
      <c r="M77" s="276"/>
      <c r="N77" s="230" t="str">
        <f>+IFERROR(VLOOKUP($M77,'10 FORMULAS'!$B$54:$C$55,2,0),"")</f>
        <v/>
      </c>
      <c r="O77" s="277"/>
      <c r="P77" s="277"/>
      <c r="Q77" s="277"/>
      <c r="R77" s="277"/>
      <c r="S77" s="230" t="str">
        <f t="shared" si="9"/>
        <v/>
      </c>
      <c r="T77" s="230" t="str">
        <f t="shared" si="6"/>
        <v/>
      </c>
      <c r="U77" s="230" t="str">
        <f t="shared" si="7"/>
        <v/>
      </c>
      <c r="V77" s="567"/>
      <c r="W77" s="38"/>
      <c r="X77" s="226"/>
      <c r="Y77" s="227"/>
      <c r="Z77" s="227"/>
    </row>
    <row r="78" spans="1:26" ht="29.45" customHeight="1" x14ac:dyDescent="0.25">
      <c r="A78" s="544"/>
      <c r="B78" s="547"/>
      <c r="C78" s="550"/>
      <c r="D78" s="553"/>
      <c r="E78" s="275">
        <v>5</v>
      </c>
      <c r="F78" s="256"/>
      <c r="G78" s="193"/>
      <c r="H78" s="193"/>
      <c r="I78" s="220" t="str">
        <f t="shared" si="8"/>
        <v xml:space="preserve">  </v>
      </c>
      <c r="J78" s="193"/>
      <c r="K78" s="230" t="str">
        <f>+IFERROR(VLOOKUP($J78,'10 FORMULAS'!$B$51:$C$53,2,0),"")</f>
        <v/>
      </c>
      <c r="L78" s="230" t="e">
        <f>+IF(J78="Preventivo","Probabilidad",IF(J78="Detectivo","Probabilidad",IF(#REF!="Correctivo","Impacto","")))</f>
        <v>#REF!</v>
      </c>
      <c r="M78" s="276"/>
      <c r="N78" s="230" t="str">
        <f>+IFERROR(VLOOKUP($M78,'10 FORMULAS'!$B$54:$C$55,2,0),"")</f>
        <v/>
      </c>
      <c r="O78" s="277"/>
      <c r="P78" s="277"/>
      <c r="Q78" s="277"/>
      <c r="R78" s="277"/>
      <c r="S78" s="230" t="str">
        <f t="shared" si="9"/>
        <v/>
      </c>
      <c r="T78" s="230" t="str">
        <f t="shared" si="6"/>
        <v/>
      </c>
      <c r="U78" s="230" t="str">
        <f t="shared" si="7"/>
        <v/>
      </c>
      <c r="V78" s="567"/>
      <c r="W78" s="38"/>
      <c r="X78" s="226"/>
      <c r="Y78" s="227"/>
      <c r="Z78" s="227"/>
    </row>
    <row r="79" spans="1:26" ht="29.45" customHeight="1" thickBot="1" x14ac:dyDescent="0.3">
      <c r="A79" s="545"/>
      <c r="B79" s="548"/>
      <c r="C79" s="551"/>
      <c r="D79" s="554"/>
      <c r="E79" s="278">
        <v>6</v>
      </c>
      <c r="F79" s="259"/>
      <c r="G79" s="194"/>
      <c r="H79" s="194"/>
      <c r="I79" s="220" t="str">
        <f t="shared" si="8"/>
        <v xml:space="preserve">  </v>
      </c>
      <c r="J79" s="193"/>
      <c r="K79" s="230" t="str">
        <f>+IFERROR(VLOOKUP($J79,'10 FORMULAS'!$B$51:$C$53,2,0),"")</f>
        <v/>
      </c>
      <c r="L79" s="230" t="e">
        <f>+IF(J79="Preventivo","Probabilidad",IF(J79="Detectivo","Probabilidad",IF(#REF!="Correctivo","Impacto","")))</f>
        <v>#REF!</v>
      </c>
      <c r="M79" s="276"/>
      <c r="N79" s="230" t="str">
        <f>+IFERROR(VLOOKUP($M79,'10 FORMULAS'!$B$54:$C$55,2,0),"")</f>
        <v/>
      </c>
      <c r="O79" s="277"/>
      <c r="P79" s="277"/>
      <c r="Q79" s="277"/>
      <c r="R79" s="277"/>
      <c r="S79" s="230" t="str">
        <f t="shared" si="9"/>
        <v/>
      </c>
      <c r="T79" s="230" t="str">
        <f t="shared" si="6"/>
        <v/>
      </c>
      <c r="U79" s="230" t="str">
        <f t="shared" si="7"/>
        <v/>
      </c>
      <c r="V79" s="571"/>
      <c r="W79" s="38"/>
    </row>
    <row r="80" spans="1:26" ht="29.45" customHeight="1" x14ac:dyDescent="0.25">
      <c r="A80" s="543" t="str">
        <f>'2 CONTEXTO E IDENTIFICACIÓN'!A21</f>
        <v>R13</v>
      </c>
      <c r="B80" s="546" t="str">
        <f>+'2 CONTEXTO E IDENTIFICACIÓN'!J21</f>
        <v xml:space="preserve"> por a causa de </v>
      </c>
      <c r="C80" s="549" t="str">
        <f>+'3 PROBABIL E IMPACTO INHERENTE'!E21</f>
        <v/>
      </c>
      <c r="D80" s="552" t="str">
        <f>+'3 PROBABIL E IMPACTO INHERENTE'!M21</f>
        <v/>
      </c>
      <c r="E80" s="279">
        <v>1</v>
      </c>
      <c r="F80" s="257"/>
      <c r="G80" s="52"/>
      <c r="H80" s="52"/>
      <c r="I80" s="220" t="str">
        <f t="shared" si="8"/>
        <v xml:space="preserve">  </v>
      </c>
      <c r="J80" s="193"/>
      <c r="K80" s="230" t="str">
        <f>+IFERROR(VLOOKUP($J80,'10 FORMULAS'!$B$51:$C$53,2,0),"")</f>
        <v/>
      </c>
      <c r="L80" s="230" t="e">
        <f>+IF(J80="Preventivo","Probabilidad",IF(J80="Detectivo","Probabilidad",IF(#REF!="Correctivo","Impacto","")))</f>
        <v>#REF!</v>
      </c>
      <c r="M80" s="276"/>
      <c r="N80" s="230" t="str">
        <f>+IFERROR(VLOOKUP($M80,'10 FORMULAS'!$B$54:$C$55,2,0),"")</f>
        <v/>
      </c>
      <c r="O80" s="277"/>
      <c r="P80" s="277"/>
      <c r="Q80" s="277"/>
      <c r="R80" s="277"/>
      <c r="S80" s="230" t="str">
        <f t="shared" si="9"/>
        <v/>
      </c>
      <c r="T80" s="230" t="str">
        <f t="shared" si="6"/>
        <v/>
      </c>
      <c r="U80" s="230" t="str">
        <f t="shared" si="7"/>
        <v/>
      </c>
      <c r="V80" s="570"/>
      <c r="W80" s="38"/>
      <c r="X80" s="226"/>
      <c r="Y80" s="227"/>
      <c r="Z80" s="227"/>
    </row>
    <row r="81" spans="1:26" ht="29.45" customHeight="1" x14ac:dyDescent="0.25">
      <c r="A81" s="544"/>
      <c r="B81" s="547"/>
      <c r="C81" s="550"/>
      <c r="D81" s="553"/>
      <c r="E81" s="275">
        <v>2</v>
      </c>
      <c r="F81" s="256"/>
      <c r="G81" s="193"/>
      <c r="H81" s="193"/>
      <c r="I81" s="220" t="str">
        <f t="shared" si="8"/>
        <v xml:space="preserve">  </v>
      </c>
      <c r="J81" s="193"/>
      <c r="K81" s="230" t="str">
        <f>+IFERROR(VLOOKUP($J81,'10 FORMULAS'!$B$51:$C$53,2,0),"")</f>
        <v/>
      </c>
      <c r="L81" s="230" t="e">
        <f>+IF(J81="Preventivo","Probabilidad",IF(J81="Detectivo","Probabilidad",IF(#REF!="Correctivo","Impacto","")))</f>
        <v>#REF!</v>
      </c>
      <c r="M81" s="276"/>
      <c r="N81" s="230" t="str">
        <f>+IFERROR(VLOOKUP($M81,'10 FORMULAS'!$B$54:$C$55,2,0),"")</f>
        <v/>
      </c>
      <c r="O81" s="277"/>
      <c r="P81" s="277"/>
      <c r="Q81" s="277"/>
      <c r="R81" s="277"/>
      <c r="S81" s="230" t="str">
        <f t="shared" si="9"/>
        <v/>
      </c>
      <c r="T81" s="230" t="str">
        <f t="shared" si="6"/>
        <v/>
      </c>
      <c r="U81" s="230" t="str">
        <f t="shared" si="7"/>
        <v/>
      </c>
      <c r="V81" s="567"/>
      <c r="W81" s="38"/>
      <c r="X81" s="226"/>
      <c r="Y81" s="227"/>
      <c r="Z81" s="227"/>
    </row>
    <row r="82" spans="1:26" ht="29.45" customHeight="1" x14ac:dyDescent="0.25">
      <c r="A82" s="544"/>
      <c r="B82" s="547"/>
      <c r="C82" s="550"/>
      <c r="D82" s="553"/>
      <c r="E82" s="275">
        <v>3</v>
      </c>
      <c r="F82" s="256"/>
      <c r="G82" s="193"/>
      <c r="H82" s="193"/>
      <c r="I82" s="220" t="str">
        <f t="shared" si="8"/>
        <v xml:space="preserve">  </v>
      </c>
      <c r="J82" s="193"/>
      <c r="K82" s="230" t="str">
        <f>+IFERROR(VLOOKUP($J82,'10 FORMULAS'!$B$51:$C$53,2,0),"")</f>
        <v/>
      </c>
      <c r="L82" s="230" t="e">
        <f>+IF(J82="Preventivo","Probabilidad",IF(J82="Detectivo","Probabilidad",IF(#REF!="Correctivo","Impacto","")))</f>
        <v>#REF!</v>
      </c>
      <c r="M82" s="276"/>
      <c r="N82" s="230" t="str">
        <f>+IFERROR(VLOOKUP($M82,'10 FORMULAS'!$B$54:$C$55,2,0),"")</f>
        <v/>
      </c>
      <c r="O82" s="277"/>
      <c r="P82" s="277"/>
      <c r="Q82" s="277"/>
      <c r="R82" s="277"/>
      <c r="S82" s="230" t="str">
        <f t="shared" si="9"/>
        <v/>
      </c>
      <c r="T82" s="230" t="str">
        <f t="shared" si="6"/>
        <v/>
      </c>
      <c r="U82" s="230" t="str">
        <f t="shared" si="7"/>
        <v/>
      </c>
      <c r="V82" s="567"/>
      <c r="W82" s="38"/>
      <c r="X82" s="226"/>
      <c r="Y82" s="227"/>
      <c r="Z82" s="227"/>
    </row>
    <row r="83" spans="1:26" ht="29.45" customHeight="1" x14ac:dyDescent="0.25">
      <c r="A83" s="544"/>
      <c r="B83" s="547"/>
      <c r="C83" s="550"/>
      <c r="D83" s="553"/>
      <c r="E83" s="275">
        <v>4</v>
      </c>
      <c r="F83" s="256"/>
      <c r="G83" s="193"/>
      <c r="H83" s="193"/>
      <c r="I83" s="220" t="str">
        <f t="shared" si="8"/>
        <v xml:space="preserve">  </v>
      </c>
      <c r="J83" s="193"/>
      <c r="K83" s="230" t="str">
        <f>+IFERROR(VLOOKUP($J83,'10 FORMULAS'!$B$51:$C$53,2,0),"")</f>
        <v/>
      </c>
      <c r="L83" s="230" t="e">
        <f>+IF(J83="Preventivo","Probabilidad",IF(J83="Detectivo","Probabilidad",IF(#REF!="Correctivo","Impacto","")))</f>
        <v>#REF!</v>
      </c>
      <c r="M83" s="276"/>
      <c r="N83" s="230" t="str">
        <f>+IFERROR(VLOOKUP($M83,'10 FORMULAS'!$B$54:$C$55,2,0),"")</f>
        <v/>
      </c>
      <c r="O83" s="277"/>
      <c r="P83" s="277"/>
      <c r="Q83" s="277"/>
      <c r="R83" s="277"/>
      <c r="S83" s="230" t="str">
        <f t="shared" si="9"/>
        <v/>
      </c>
      <c r="T83" s="230" t="str">
        <f t="shared" si="6"/>
        <v/>
      </c>
      <c r="U83" s="230" t="str">
        <f t="shared" si="7"/>
        <v/>
      </c>
      <c r="V83" s="567"/>
      <c r="W83" s="38"/>
      <c r="X83" s="226"/>
      <c r="Y83" s="227"/>
      <c r="Z83" s="227"/>
    </row>
    <row r="84" spans="1:26" ht="29.45" customHeight="1" x14ac:dyDescent="0.25">
      <c r="A84" s="544"/>
      <c r="B84" s="547"/>
      <c r="C84" s="550"/>
      <c r="D84" s="553"/>
      <c r="E84" s="275">
        <v>5</v>
      </c>
      <c r="F84" s="256"/>
      <c r="G84" s="193"/>
      <c r="H84" s="193"/>
      <c r="I84" s="220" t="str">
        <f t="shared" si="8"/>
        <v xml:space="preserve">  </v>
      </c>
      <c r="J84" s="193"/>
      <c r="K84" s="230" t="str">
        <f>+IFERROR(VLOOKUP($J84,'10 FORMULAS'!$B$51:$C$53,2,0),"")</f>
        <v/>
      </c>
      <c r="L84" s="230" t="e">
        <f>+IF(J84="Preventivo","Probabilidad",IF(J84="Detectivo","Probabilidad",IF(#REF!="Correctivo","Impacto","")))</f>
        <v>#REF!</v>
      </c>
      <c r="M84" s="276"/>
      <c r="N84" s="230" t="str">
        <f>+IFERROR(VLOOKUP($M84,'10 FORMULAS'!$B$54:$C$55,2,0),"")</f>
        <v/>
      </c>
      <c r="O84" s="277"/>
      <c r="P84" s="277"/>
      <c r="Q84" s="277"/>
      <c r="R84" s="277"/>
      <c r="S84" s="230" t="str">
        <f t="shared" si="9"/>
        <v/>
      </c>
      <c r="T84" s="230" t="str">
        <f t="shared" ref="T84:T115" si="10">+IFERROR(C84*S84,"")</f>
        <v/>
      </c>
      <c r="U84" s="230" t="str">
        <f t="shared" ref="U84:U115" si="11">+IFERROR(S84-T84,"")</f>
        <v/>
      </c>
      <c r="V84" s="567"/>
      <c r="W84" s="38"/>
      <c r="X84" s="226"/>
      <c r="Y84" s="227"/>
      <c r="Z84" s="227"/>
    </row>
    <row r="85" spans="1:26" ht="29.45" customHeight="1" thickBot="1" x14ac:dyDescent="0.3">
      <c r="A85" s="545"/>
      <c r="B85" s="548"/>
      <c r="C85" s="551"/>
      <c r="D85" s="554"/>
      <c r="E85" s="278">
        <v>6</v>
      </c>
      <c r="F85" s="259"/>
      <c r="G85" s="194"/>
      <c r="H85" s="194"/>
      <c r="I85" s="220" t="str">
        <f t="shared" si="8"/>
        <v xml:space="preserve">  </v>
      </c>
      <c r="J85" s="193"/>
      <c r="K85" s="230" t="str">
        <f>+IFERROR(VLOOKUP($J85,'10 FORMULAS'!$B$51:$C$53,2,0),"")</f>
        <v/>
      </c>
      <c r="L85" s="230" t="e">
        <f>+IF(J85="Preventivo","Probabilidad",IF(J85="Detectivo","Probabilidad",IF(#REF!="Correctivo","Impacto","")))</f>
        <v>#REF!</v>
      </c>
      <c r="M85" s="276"/>
      <c r="N85" s="230" t="str">
        <f>+IFERROR(VLOOKUP($M85,'10 FORMULAS'!$B$54:$C$55,2,0),"")</f>
        <v/>
      </c>
      <c r="O85" s="277"/>
      <c r="P85" s="277"/>
      <c r="Q85" s="277"/>
      <c r="R85" s="277"/>
      <c r="S85" s="230" t="str">
        <f t="shared" si="9"/>
        <v/>
      </c>
      <c r="T85" s="230" t="str">
        <f t="shared" si="10"/>
        <v/>
      </c>
      <c r="U85" s="230" t="str">
        <f t="shared" si="11"/>
        <v/>
      </c>
      <c r="V85" s="571"/>
      <c r="W85" s="38"/>
    </row>
    <row r="86" spans="1:26" ht="29.45" customHeight="1" x14ac:dyDescent="0.25">
      <c r="A86" s="543" t="str">
        <f>'2 CONTEXTO E IDENTIFICACIÓN'!A22</f>
        <v>R14</v>
      </c>
      <c r="B86" s="546" t="str">
        <f>+'2 CONTEXTO E IDENTIFICACIÓN'!J22</f>
        <v xml:space="preserve"> por a causa de </v>
      </c>
      <c r="C86" s="549" t="str">
        <f>+'3 PROBABIL E IMPACTO INHERENTE'!E22</f>
        <v/>
      </c>
      <c r="D86" s="552" t="str">
        <f>+'3 PROBABIL E IMPACTO INHERENTE'!M22</f>
        <v/>
      </c>
      <c r="E86" s="279">
        <v>1</v>
      </c>
      <c r="F86" s="257"/>
      <c r="G86" s="52"/>
      <c r="H86" s="52"/>
      <c r="I86" s="220" t="str">
        <f t="shared" si="8"/>
        <v xml:space="preserve">  </v>
      </c>
      <c r="J86" s="193"/>
      <c r="K86" s="230" t="str">
        <f>+IFERROR(VLOOKUP($J86,'10 FORMULAS'!$B$51:$C$53,2,0),"")</f>
        <v/>
      </c>
      <c r="L86" s="230" t="e">
        <f>+IF(J86="Preventivo","Probabilidad",IF(J86="Detectivo","Probabilidad",IF(#REF!="Correctivo","Impacto","")))</f>
        <v>#REF!</v>
      </c>
      <c r="M86" s="276"/>
      <c r="N86" s="230" t="str">
        <f>+IFERROR(VLOOKUP($M86,'10 FORMULAS'!$B$54:$C$55,2,0),"")</f>
        <v/>
      </c>
      <c r="O86" s="277"/>
      <c r="P86" s="277"/>
      <c r="Q86" s="277"/>
      <c r="R86" s="277"/>
      <c r="S86" s="230" t="str">
        <f t="shared" si="9"/>
        <v/>
      </c>
      <c r="T86" s="230" t="str">
        <f t="shared" si="10"/>
        <v/>
      </c>
      <c r="U86" s="230" t="str">
        <f t="shared" si="11"/>
        <v/>
      </c>
      <c r="V86" s="570"/>
      <c r="W86" s="38"/>
      <c r="X86" s="226"/>
      <c r="Y86" s="227"/>
      <c r="Z86" s="227"/>
    </row>
    <row r="87" spans="1:26" ht="29.45" customHeight="1" x14ac:dyDescent="0.25">
      <c r="A87" s="544"/>
      <c r="B87" s="547"/>
      <c r="C87" s="550"/>
      <c r="D87" s="553"/>
      <c r="E87" s="275">
        <v>2</v>
      </c>
      <c r="F87" s="256"/>
      <c r="G87" s="193"/>
      <c r="H87" s="193"/>
      <c r="I87" s="220" t="str">
        <f t="shared" si="8"/>
        <v xml:space="preserve">  </v>
      </c>
      <c r="J87" s="193"/>
      <c r="K87" s="230" t="str">
        <f>+IFERROR(VLOOKUP($J87,'10 FORMULAS'!$B$51:$C$53,2,0),"")</f>
        <v/>
      </c>
      <c r="L87" s="230" t="e">
        <f>+IF(J87="Preventivo","Probabilidad",IF(J87="Detectivo","Probabilidad",IF(#REF!="Correctivo","Impacto","")))</f>
        <v>#REF!</v>
      </c>
      <c r="M87" s="276"/>
      <c r="N87" s="230" t="str">
        <f>+IFERROR(VLOOKUP($M87,'10 FORMULAS'!$B$54:$C$55,2,0),"")</f>
        <v/>
      </c>
      <c r="O87" s="277"/>
      <c r="P87" s="277"/>
      <c r="Q87" s="277"/>
      <c r="R87" s="277"/>
      <c r="S87" s="230" t="str">
        <f t="shared" si="9"/>
        <v/>
      </c>
      <c r="T87" s="230" t="str">
        <f t="shared" si="10"/>
        <v/>
      </c>
      <c r="U87" s="230" t="str">
        <f t="shared" si="11"/>
        <v/>
      </c>
      <c r="V87" s="567"/>
      <c r="W87" s="38"/>
      <c r="X87" s="226"/>
      <c r="Y87" s="227"/>
      <c r="Z87" s="227"/>
    </row>
    <row r="88" spans="1:26" ht="29.45" customHeight="1" x14ac:dyDescent="0.25">
      <c r="A88" s="544"/>
      <c r="B88" s="547"/>
      <c r="C88" s="550"/>
      <c r="D88" s="553"/>
      <c r="E88" s="275">
        <v>3</v>
      </c>
      <c r="F88" s="256"/>
      <c r="G88" s="193"/>
      <c r="H88" s="193"/>
      <c r="I88" s="220" t="str">
        <f t="shared" si="8"/>
        <v xml:space="preserve">  </v>
      </c>
      <c r="J88" s="193"/>
      <c r="K88" s="230" t="str">
        <f>+IFERROR(VLOOKUP($J88,'10 FORMULAS'!$B$51:$C$53,2,0),"")</f>
        <v/>
      </c>
      <c r="L88" s="230" t="e">
        <f>+IF(J88="Preventivo","Probabilidad",IF(J88="Detectivo","Probabilidad",IF(#REF!="Correctivo","Impacto","")))</f>
        <v>#REF!</v>
      </c>
      <c r="M88" s="276"/>
      <c r="N88" s="230" t="str">
        <f>+IFERROR(VLOOKUP($M88,'10 FORMULAS'!$B$54:$C$55,2,0),"")</f>
        <v/>
      </c>
      <c r="O88" s="277"/>
      <c r="P88" s="277"/>
      <c r="Q88" s="277"/>
      <c r="R88" s="277"/>
      <c r="S88" s="230" t="str">
        <f t="shared" si="9"/>
        <v/>
      </c>
      <c r="T88" s="230" t="str">
        <f t="shared" si="10"/>
        <v/>
      </c>
      <c r="U88" s="230" t="str">
        <f t="shared" si="11"/>
        <v/>
      </c>
      <c r="V88" s="567"/>
      <c r="W88" s="38"/>
      <c r="X88" s="226"/>
      <c r="Y88" s="227"/>
      <c r="Z88" s="227"/>
    </row>
    <row r="89" spans="1:26" ht="29.45" customHeight="1" x14ac:dyDescent="0.25">
      <c r="A89" s="544"/>
      <c r="B89" s="547"/>
      <c r="C89" s="550"/>
      <c r="D89" s="553"/>
      <c r="E89" s="275">
        <v>4</v>
      </c>
      <c r="F89" s="256"/>
      <c r="G89" s="193"/>
      <c r="H89" s="193"/>
      <c r="I89" s="220" t="str">
        <f t="shared" si="8"/>
        <v xml:space="preserve">  </v>
      </c>
      <c r="J89" s="193"/>
      <c r="K89" s="230" t="str">
        <f>+IFERROR(VLOOKUP($J89,'10 FORMULAS'!$B$51:$C$53,2,0),"")</f>
        <v/>
      </c>
      <c r="L89" s="230" t="e">
        <f>+IF(J89="Preventivo","Probabilidad",IF(J89="Detectivo","Probabilidad",IF(#REF!="Correctivo","Impacto","")))</f>
        <v>#REF!</v>
      </c>
      <c r="M89" s="276"/>
      <c r="N89" s="230" t="str">
        <f>+IFERROR(VLOOKUP($M89,'10 FORMULAS'!$B$54:$C$55,2,0),"")</f>
        <v/>
      </c>
      <c r="O89" s="277"/>
      <c r="P89" s="277"/>
      <c r="Q89" s="277"/>
      <c r="R89" s="277"/>
      <c r="S89" s="230" t="str">
        <f t="shared" si="9"/>
        <v/>
      </c>
      <c r="T89" s="230" t="str">
        <f t="shared" si="10"/>
        <v/>
      </c>
      <c r="U89" s="230" t="str">
        <f t="shared" si="11"/>
        <v/>
      </c>
      <c r="V89" s="567"/>
      <c r="W89" s="38"/>
      <c r="X89" s="226"/>
      <c r="Y89" s="227"/>
      <c r="Z89" s="227"/>
    </row>
    <row r="90" spans="1:26" ht="29.45" customHeight="1" x14ac:dyDescent="0.25">
      <c r="A90" s="544"/>
      <c r="B90" s="547"/>
      <c r="C90" s="550"/>
      <c r="D90" s="553"/>
      <c r="E90" s="275">
        <v>5</v>
      </c>
      <c r="F90" s="256"/>
      <c r="G90" s="193"/>
      <c r="H90" s="193"/>
      <c r="I90" s="220" t="str">
        <f t="shared" si="8"/>
        <v xml:space="preserve">  </v>
      </c>
      <c r="J90" s="193"/>
      <c r="K90" s="230" t="str">
        <f>+IFERROR(VLOOKUP($J90,'10 FORMULAS'!$B$51:$C$53,2,0),"")</f>
        <v/>
      </c>
      <c r="L90" s="230" t="e">
        <f>+IF(J90="Preventivo","Probabilidad",IF(J90="Detectivo","Probabilidad",IF(#REF!="Correctivo","Impacto","")))</f>
        <v>#REF!</v>
      </c>
      <c r="M90" s="276"/>
      <c r="N90" s="230" t="str">
        <f>+IFERROR(VLOOKUP($M90,'10 FORMULAS'!$B$54:$C$55,2,0),"")</f>
        <v/>
      </c>
      <c r="O90" s="277"/>
      <c r="P90" s="277"/>
      <c r="Q90" s="277"/>
      <c r="R90" s="277"/>
      <c r="S90" s="230" t="str">
        <f t="shared" si="9"/>
        <v/>
      </c>
      <c r="T90" s="230" t="str">
        <f t="shared" si="10"/>
        <v/>
      </c>
      <c r="U90" s="230" t="str">
        <f t="shared" si="11"/>
        <v/>
      </c>
      <c r="V90" s="567"/>
      <c r="W90" s="38"/>
      <c r="X90" s="226"/>
      <c r="Y90" s="227"/>
      <c r="Z90" s="227"/>
    </row>
    <row r="91" spans="1:26" ht="29.45" customHeight="1" thickBot="1" x14ac:dyDescent="0.3">
      <c r="A91" s="545"/>
      <c r="B91" s="548"/>
      <c r="C91" s="551"/>
      <c r="D91" s="554"/>
      <c r="E91" s="278">
        <v>6</v>
      </c>
      <c r="F91" s="259"/>
      <c r="G91" s="194"/>
      <c r="H91" s="194"/>
      <c r="I91" s="220" t="str">
        <f t="shared" si="8"/>
        <v xml:space="preserve">  </v>
      </c>
      <c r="J91" s="193"/>
      <c r="K91" s="230" t="str">
        <f>+IFERROR(VLOOKUP($J91,'10 FORMULAS'!$B$51:$C$53,2,0),"")</f>
        <v/>
      </c>
      <c r="L91" s="230" t="e">
        <f>+IF(J91="Preventivo","Probabilidad",IF(J91="Detectivo","Probabilidad",IF(#REF!="Correctivo","Impacto","")))</f>
        <v>#REF!</v>
      </c>
      <c r="M91" s="276"/>
      <c r="N91" s="230" t="str">
        <f>+IFERROR(VLOOKUP($M91,'10 FORMULAS'!$B$54:$C$55,2,0),"")</f>
        <v/>
      </c>
      <c r="O91" s="277"/>
      <c r="P91" s="277"/>
      <c r="Q91" s="277"/>
      <c r="R91" s="277"/>
      <c r="S91" s="230" t="str">
        <f t="shared" si="9"/>
        <v/>
      </c>
      <c r="T91" s="230" t="str">
        <f t="shared" si="10"/>
        <v/>
      </c>
      <c r="U91" s="230" t="str">
        <f t="shared" si="11"/>
        <v/>
      </c>
      <c r="V91" s="571"/>
      <c r="W91" s="38"/>
    </row>
    <row r="92" spans="1:26" ht="29.45" customHeight="1" x14ac:dyDescent="0.25">
      <c r="A92" s="543" t="str">
        <f>'2 CONTEXTO E IDENTIFICACIÓN'!A23</f>
        <v>R15</v>
      </c>
      <c r="B92" s="546" t="str">
        <f>+'2 CONTEXTO E IDENTIFICACIÓN'!J23</f>
        <v xml:space="preserve"> por a causa de </v>
      </c>
      <c r="C92" s="549" t="str">
        <f>+'3 PROBABIL E IMPACTO INHERENTE'!E23</f>
        <v/>
      </c>
      <c r="D92" s="552" t="str">
        <f>+'3 PROBABIL E IMPACTO INHERENTE'!M23</f>
        <v/>
      </c>
      <c r="E92" s="279">
        <v>1</v>
      </c>
      <c r="F92" s="257"/>
      <c r="G92" s="52"/>
      <c r="H92" s="52"/>
      <c r="I92" s="220" t="str">
        <f t="shared" si="8"/>
        <v xml:space="preserve">  </v>
      </c>
      <c r="J92" s="193"/>
      <c r="K92" s="230" t="str">
        <f>+IFERROR(VLOOKUP($J92,'10 FORMULAS'!$B$51:$C$53,2,0),"")</f>
        <v/>
      </c>
      <c r="L92" s="230" t="e">
        <f>+IF(J92="Preventivo","Probabilidad",IF(J92="Detectivo","Probabilidad",IF(#REF!="Correctivo","Impacto","")))</f>
        <v>#REF!</v>
      </c>
      <c r="M92" s="276"/>
      <c r="N92" s="230" t="str">
        <f>+IFERROR(VLOOKUP($M92,'10 FORMULAS'!$B$54:$C$55,2,0),"")</f>
        <v/>
      </c>
      <c r="O92" s="277"/>
      <c r="P92" s="277"/>
      <c r="Q92" s="277"/>
      <c r="R92" s="277"/>
      <c r="S92" s="230" t="str">
        <f t="shared" si="9"/>
        <v/>
      </c>
      <c r="T92" s="230" t="str">
        <f t="shared" si="10"/>
        <v/>
      </c>
      <c r="U92" s="230" t="str">
        <f t="shared" si="11"/>
        <v/>
      </c>
      <c r="V92" s="570"/>
      <c r="W92" s="38"/>
      <c r="X92" s="226"/>
      <c r="Y92" s="227"/>
      <c r="Z92" s="227"/>
    </row>
    <row r="93" spans="1:26" ht="29.45" customHeight="1" x14ac:dyDescent="0.25">
      <c r="A93" s="544"/>
      <c r="B93" s="547"/>
      <c r="C93" s="550"/>
      <c r="D93" s="553"/>
      <c r="E93" s="275">
        <v>2</v>
      </c>
      <c r="F93" s="256"/>
      <c r="G93" s="193"/>
      <c r="H93" s="193"/>
      <c r="I93" s="220" t="str">
        <f t="shared" si="8"/>
        <v xml:space="preserve">  </v>
      </c>
      <c r="J93" s="193"/>
      <c r="K93" s="230" t="str">
        <f>+IFERROR(VLOOKUP($J93,'10 FORMULAS'!$B$51:$C$53,2,0),"")</f>
        <v/>
      </c>
      <c r="L93" s="230" t="e">
        <f>+IF(J93="Preventivo","Probabilidad",IF(J93="Detectivo","Probabilidad",IF(#REF!="Correctivo","Impacto","")))</f>
        <v>#REF!</v>
      </c>
      <c r="M93" s="276"/>
      <c r="N93" s="230" t="str">
        <f>+IFERROR(VLOOKUP($M93,'10 FORMULAS'!$B$54:$C$55,2,0),"")</f>
        <v/>
      </c>
      <c r="O93" s="277"/>
      <c r="P93" s="277"/>
      <c r="Q93" s="277"/>
      <c r="R93" s="277"/>
      <c r="S93" s="230" t="str">
        <f t="shared" si="9"/>
        <v/>
      </c>
      <c r="T93" s="230" t="str">
        <f t="shared" si="10"/>
        <v/>
      </c>
      <c r="U93" s="230" t="str">
        <f t="shared" si="11"/>
        <v/>
      </c>
      <c r="V93" s="567"/>
      <c r="W93" s="38"/>
      <c r="X93" s="226"/>
      <c r="Y93" s="227"/>
      <c r="Z93" s="227"/>
    </row>
    <row r="94" spans="1:26" ht="29.45" customHeight="1" x14ac:dyDescent="0.25">
      <c r="A94" s="544"/>
      <c r="B94" s="547"/>
      <c r="C94" s="550"/>
      <c r="D94" s="553"/>
      <c r="E94" s="275">
        <v>3</v>
      </c>
      <c r="F94" s="256"/>
      <c r="G94" s="193"/>
      <c r="H94" s="193"/>
      <c r="I94" s="220" t="str">
        <f t="shared" si="8"/>
        <v xml:space="preserve">  </v>
      </c>
      <c r="J94" s="193"/>
      <c r="K94" s="230" t="str">
        <f>+IFERROR(VLOOKUP($J94,'10 FORMULAS'!$B$51:$C$53,2,0),"")</f>
        <v/>
      </c>
      <c r="L94" s="230" t="e">
        <f>+IF(J94="Preventivo","Probabilidad",IF(J94="Detectivo","Probabilidad",IF(#REF!="Correctivo","Impacto","")))</f>
        <v>#REF!</v>
      </c>
      <c r="M94" s="276"/>
      <c r="N94" s="230" t="str">
        <f>+IFERROR(VLOOKUP($M94,'10 FORMULAS'!$B$54:$C$55,2,0),"")</f>
        <v/>
      </c>
      <c r="O94" s="277"/>
      <c r="P94" s="277"/>
      <c r="Q94" s="277"/>
      <c r="R94" s="277"/>
      <c r="S94" s="230" t="str">
        <f t="shared" si="9"/>
        <v/>
      </c>
      <c r="T94" s="230" t="str">
        <f t="shared" si="10"/>
        <v/>
      </c>
      <c r="U94" s="230" t="str">
        <f t="shared" si="11"/>
        <v/>
      </c>
      <c r="V94" s="567"/>
      <c r="W94" s="38"/>
      <c r="X94" s="226"/>
      <c r="Y94" s="227"/>
      <c r="Z94" s="227"/>
    </row>
    <row r="95" spans="1:26" ht="29.45" customHeight="1" x14ac:dyDescent="0.25">
      <c r="A95" s="544"/>
      <c r="B95" s="547"/>
      <c r="C95" s="550"/>
      <c r="D95" s="553"/>
      <c r="E95" s="275">
        <v>4</v>
      </c>
      <c r="F95" s="256"/>
      <c r="G95" s="193"/>
      <c r="H95" s="193"/>
      <c r="I95" s="220" t="str">
        <f t="shared" si="8"/>
        <v xml:space="preserve">  </v>
      </c>
      <c r="J95" s="193"/>
      <c r="K95" s="230" t="str">
        <f>+IFERROR(VLOOKUP($J95,'10 FORMULAS'!$B$51:$C$53,2,0),"")</f>
        <v/>
      </c>
      <c r="L95" s="230" t="e">
        <f>+IF(J95="Preventivo","Probabilidad",IF(J95="Detectivo","Probabilidad",IF(#REF!="Correctivo","Impacto","")))</f>
        <v>#REF!</v>
      </c>
      <c r="M95" s="276"/>
      <c r="N95" s="230" t="str">
        <f>+IFERROR(VLOOKUP($M95,'10 FORMULAS'!$B$54:$C$55,2,0),"")</f>
        <v/>
      </c>
      <c r="O95" s="277"/>
      <c r="P95" s="277"/>
      <c r="Q95" s="277"/>
      <c r="R95" s="277"/>
      <c r="S95" s="230" t="str">
        <f t="shared" si="9"/>
        <v/>
      </c>
      <c r="T95" s="230" t="str">
        <f t="shared" si="10"/>
        <v/>
      </c>
      <c r="U95" s="230" t="str">
        <f t="shared" si="11"/>
        <v/>
      </c>
      <c r="V95" s="567"/>
      <c r="W95" s="38"/>
      <c r="X95" s="226"/>
      <c r="Y95" s="227"/>
      <c r="Z95" s="227"/>
    </row>
    <row r="96" spans="1:26" ht="29.45" customHeight="1" x14ac:dyDescent="0.25">
      <c r="A96" s="544"/>
      <c r="B96" s="547"/>
      <c r="C96" s="550"/>
      <c r="D96" s="553"/>
      <c r="E96" s="275">
        <v>5</v>
      </c>
      <c r="F96" s="256"/>
      <c r="G96" s="193"/>
      <c r="H96" s="193"/>
      <c r="I96" s="220" t="str">
        <f t="shared" si="8"/>
        <v xml:space="preserve">  </v>
      </c>
      <c r="J96" s="193"/>
      <c r="K96" s="230" t="str">
        <f>+IFERROR(VLOOKUP($J96,'10 FORMULAS'!$B$51:$C$53,2,0),"")</f>
        <v/>
      </c>
      <c r="L96" s="230" t="e">
        <f>+IF(J96="Preventivo","Probabilidad",IF(J96="Detectivo","Probabilidad",IF(#REF!="Correctivo","Impacto","")))</f>
        <v>#REF!</v>
      </c>
      <c r="M96" s="276"/>
      <c r="N96" s="230" t="str">
        <f>+IFERROR(VLOOKUP($M96,'10 FORMULAS'!$B$54:$C$55,2,0),"")</f>
        <v/>
      </c>
      <c r="O96" s="277"/>
      <c r="P96" s="277"/>
      <c r="Q96" s="277"/>
      <c r="R96" s="277"/>
      <c r="S96" s="230" t="str">
        <f t="shared" si="9"/>
        <v/>
      </c>
      <c r="T96" s="230" t="str">
        <f t="shared" si="10"/>
        <v/>
      </c>
      <c r="U96" s="230" t="str">
        <f t="shared" si="11"/>
        <v/>
      </c>
      <c r="V96" s="567"/>
      <c r="W96" s="38"/>
      <c r="X96" s="226"/>
      <c r="Y96" s="227"/>
      <c r="Z96" s="227"/>
    </row>
    <row r="97" spans="1:26" ht="29.45" customHeight="1" thickBot="1" x14ac:dyDescent="0.3">
      <c r="A97" s="545"/>
      <c r="B97" s="548"/>
      <c r="C97" s="551"/>
      <c r="D97" s="554"/>
      <c r="E97" s="278">
        <v>6</v>
      </c>
      <c r="F97" s="259"/>
      <c r="G97" s="194"/>
      <c r="H97" s="194"/>
      <c r="I97" s="220" t="str">
        <f t="shared" si="8"/>
        <v xml:space="preserve">  </v>
      </c>
      <c r="J97" s="193"/>
      <c r="K97" s="230" t="str">
        <f>+IFERROR(VLOOKUP($J97,'10 FORMULAS'!$B$51:$C$53,2,0),"")</f>
        <v/>
      </c>
      <c r="L97" s="230" t="e">
        <f>+IF(J97="Preventivo","Probabilidad",IF(J97="Detectivo","Probabilidad",IF(#REF!="Correctivo","Impacto","")))</f>
        <v>#REF!</v>
      </c>
      <c r="M97" s="276"/>
      <c r="N97" s="230" t="str">
        <f>+IFERROR(VLOOKUP($M97,'10 FORMULAS'!$B$54:$C$55,2,0),"")</f>
        <v/>
      </c>
      <c r="O97" s="277"/>
      <c r="P97" s="277"/>
      <c r="Q97" s="277"/>
      <c r="R97" s="277"/>
      <c r="S97" s="230" t="str">
        <f t="shared" si="9"/>
        <v/>
      </c>
      <c r="T97" s="230" t="str">
        <f t="shared" si="10"/>
        <v/>
      </c>
      <c r="U97" s="230" t="str">
        <f t="shared" si="11"/>
        <v/>
      </c>
      <c r="V97" s="571"/>
      <c r="W97" s="38"/>
    </row>
    <row r="98" spans="1:26" ht="29.45" customHeight="1" x14ac:dyDescent="0.25">
      <c r="A98" s="543" t="str">
        <f>'2 CONTEXTO E IDENTIFICACIÓN'!A24</f>
        <v>R16</v>
      </c>
      <c r="B98" s="546" t="str">
        <f>+'2 CONTEXTO E IDENTIFICACIÓN'!J24</f>
        <v xml:space="preserve"> por a causa de </v>
      </c>
      <c r="C98" s="549" t="str">
        <f>+'3 PROBABIL E IMPACTO INHERENTE'!E24</f>
        <v/>
      </c>
      <c r="D98" s="552" t="str">
        <f>+'3 PROBABIL E IMPACTO INHERENTE'!M24</f>
        <v/>
      </c>
      <c r="E98" s="279">
        <v>1</v>
      </c>
      <c r="F98" s="257"/>
      <c r="G98" s="52"/>
      <c r="H98" s="52"/>
      <c r="I98" s="220" t="str">
        <f t="shared" si="8"/>
        <v xml:space="preserve">  </v>
      </c>
      <c r="J98" s="193"/>
      <c r="K98" s="230" t="str">
        <f>+IFERROR(VLOOKUP($J98,'10 FORMULAS'!$B$51:$C$53,2,0),"")</f>
        <v/>
      </c>
      <c r="L98" s="230" t="e">
        <f>+IF(J98="Preventivo","Probabilidad",IF(J98="Detectivo","Probabilidad",IF(#REF!="Correctivo","Impacto","")))</f>
        <v>#REF!</v>
      </c>
      <c r="M98" s="276"/>
      <c r="N98" s="230" t="str">
        <f>+IFERROR(VLOOKUP($M98,'10 FORMULAS'!$B$54:$C$55,2,0),"")</f>
        <v/>
      </c>
      <c r="O98" s="277"/>
      <c r="P98" s="277"/>
      <c r="Q98" s="277"/>
      <c r="R98" s="277"/>
      <c r="S98" s="230" t="str">
        <f t="shared" si="9"/>
        <v/>
      </c>
      <c r="T98" s="230" t="str">
        <f t="shared" si="10"/>
        <v/>
      </c>
      <c r="U98" s="230" t="str">
        <f t="shared" si="11"/>
        <v/>
      </c>
      <c r="V98" s="570"/>
      <c r="W98" s="38"/>
      <c r="X98" s="226"/>
      <c r="Y98" s="227"/>
      <c r="Z98" s="227"/>
    </row>
    <row r="99" spans="1:26" ht="29.45" customHeight="1" x14ac:dyDescent="0.25">
      <c r="A99" s="544"/>
      <c r="B99" s="547"/>
      <c r="C99" s="550"/>
      <c r="D99" s="553"/>
      <c r="E99" s="275">
        <v>2</v>
      </c>
      <c r="F99" s="256"/>
      <c r="G99" s="193"/>
      <c r="H99" s="193"/>
      <c r="I99" s="220" t="str">
        <f t="shared" si="8"/>
        <v xml:space="preserve">  </v>
      </c>
      <c r="J99" s="193"/>
      <c r="K99" s="230" t="str">
        <f>+IFERROR(VLOOKUP($J99,'10 FORMULAS'!$B$51:$C$53,2,0),"")</f>
        <v/>
      </c>
      <c r="L99" s="230" t="e">
        <f>+IF(J99="Preventivo","Probabilidad",IF(J99="Detectivo","Probabilidad",IF(#REF!="Correctivo","Impacto","")))</f>
        <v>#REF!</v>
      </c>
      <c r="M99" s="276"/>
      <c r="N99" s="230" t="str">
        <f>+IFERROR(VLOOKUP($M99,'10 FORMULAS'!$B$54:$C$55,2,0),"")</f>
        <v/>
      </c>
      <c r="O99" s="277"/>
      <c r="P99" s="277"/>
      <c r="Q99" s="277"/>
      <c r="R99" s="277"/>
      <c r="S99" s="230" t="str">
        <f t="shared" si="9"/>
        <v/>
      </c>
      <c r="T99" s="230" t="str">
        <f t="shared" si="10"/>
        <v/>
      </c>
      <c r="U99" s="230" t="str">
        <f t="shared" si="11"/>
        <v/>
      </c>
      <c r="V99" s="567"/>
      <c r="W99" s="38"/>
      <c r="X99" s="226"/>
      <c r="Y99" s="227"/>
      <c r="Z99" s="227"/>
    </row>
    <row r="100" spans="1:26" ht="29.45" customHeight="1" x14ac:dyDescent="0.25">
      <c r="A100" s="544"/>
      <c r="B100" s="547"/>
      <c r="C100" s="550"/>
      <c r="D100" s="553"/>
      <c r="E100" s="275">
        <v>3</v>
      </c>
      <c r="F100" s="256"/>
      <c r="G100" s="193"/>
      <c r="H100" s="193"/>
      <c r="I100" s="220" t="str">
        <f t="shared" si="8"/>
        <v xml:space="preserve">  </v>
      </c>
      <c r="J100" s="193"/>
      <c r="K100" s="230" t="str">
        <f>+IFERROR(VLOOKUP($J100,'10 FORMULAS'!$B$51:$C$53,2,0),"")</f>
        <v/>
      </c>
      <c r="L100" s="230" t="e">
        <f>+IF(J100="Preventivo","Probabilidad",IF(J100="Detectivo","Probabilidad",IF(#REF!="Correctivo","Impacto","")))</f>
        <v>#REF!</v>
      </c>
      <c r="M100" s="276"/>
      <c r="N100" s="230" t="str">
        <f>+IFERROR(VLOOKUP($M100,'10 FORMULAS'!$B$54:$C$55,2,0),"")</f>
        <v/>
      </c>
      <c r="O100" s="277"/>
      <c r="P100" s="277"/>
      <c r="Q100" s="277"/>
      <c r="R100" s="277"/>
      <c r="S100" s="230" t="str">
        <f t="shared" si="9"/>
        <v/>
      </c>
      <c r="T100" s="230" t="str">
        <f t="shared" si="10"/>
        <v/>
      </c>
      <c r="U100" s="230" t="str">
        <f t="shared" si="11"/>
        <v/>
      </c>
      <c r="V100" s="567"/>
      <c r="W100" s="38"/>
      <c r="X100" s="226"/>
      <c r="Y100" s="227"/>
      <c r="Z100" s="227"/>
    </row>
    <row r="101" spans="1:26" ht="29.45" customHeight="1" x14ac:dyDescent="0.25">
      <c r="A101" s="544"/>
      <c r="B101" s="547"/>
      <c r="C101" s="550"/>
      <c r="D101" s="553"/>
      <c r="E101" s="275">
        <v>4</v>
      </c>
      <c r="F101" s="256"/>
      <c r="G101" s="193"/>
      <c r="H101" s="193"/>
      <c r="I101" s="220" t="str">
        <f t="shared" si="8"/>
        <v xml:space="preserve">  </v>
      </c>
      <c r="J101" s="193"/>
      <c r="K101" s="230" t="str">
        <f>+IFERROR(VLOOKUP($J101,'10 FORMULAS'!$B$51:$C$53,2,0),"")</f>
        <v/>
      </c>
      <c r="L101" s="230" t="e">
        <f>+IF(J101="Preventivo","Probabilidad",IF(J101="Detectivo","Probabilidad",IF(#REF!="Correctivo","Impacto","")))</f>
        <v>#REF!</v>
      </c>
      <c r="M101" s="276"/>
      <c r="N101" s="230" t="str">
        <f>+IFERROR(VLOOKUP($M101,'10 FORMULAS'!$B$54:$C$55,2,0),"")</f>
        <v/>
      </c>
      <c r="O101" s="277"/>
      <c r="P101" s="277"/>
      <c r="Q101" s="277"/>
      <c r="R101" s="277"/>
      <c r="S101" s="230" t="str">
        <f t="shared" si="9"/>
        <v/>
      </c>
      <c r="T101" s="230" t="str">
        <f t="shared" si="10"/>
        <v/>
      </c>
      <c r="U101" s="230" t="str">
        <f t="shared" si="11"/>
        <v/>
      </c>
      <c r="V101" s="567"/>
      <c r="W101" s="38"/>
      <c r="X101" s="226"/>
      <c r="Y101" s="227"/>
      <c r="Z101" s="227"/>
    </row>
    <row r="102" spans="1:26" ht="29.45" customHeight="1" x14ac:dyDescent="0.25">
      <c r="A102" s="544"/>
      <c r="B102" s="547"/>
      <c r="C102" s="550"/>
      <c r="D102" s="553"/>
      <c r="E102" s="275">
        <v>5</v>
      </c>
      <c r="F102" s="256"/>
      <c r="G102" s="193"/>
      <c r="H102" s="193"/>
      <c r="I102" s="220" t="str">
        <f t="shared" si="8"/>
        <v xml:space="preserve">  </v>
      </c>
      <c r="J102" s="193"/>
      <c r="K102" s="230" t="str">
        <f>+IFERROR(VLOOKUP($J102,'10 FORMULAS'!$B$51:$C$53,2,0),"")</f>
        <v/>
      </c>
      <c r="L102" s="230" t="e">
        <f>+IF(J102="Preventivo","Probabilidad",IF(J102="Detectivo","Probabilidad",IF(#REF!="Correctivo","Impacto","")))</f>
        <v>#REF!</v>
      </c>
      <c r="M102" s="276"/>
      <c r="N102" s="230" t="str">
        <f>+IFERROR(VLOOKUP($M102,'10 FORMULAS'!$B$54:$C$55,2,0),"")</f>
        <v/>
      </c>
      <c r="O102" s="277"/>
      <c r="P102" s="277"/>
      <c r="Q102" s="277"/>
      <c r="R102" s="277"/>
      <c r="S102" s="230" t="str">
        <f t="shared" si="9"/>
        <v/>
      </c>
      <c r="T102" s="230" t="str">
        <f t="shared" si="10"/>
        <v/>
      </c>
      <c r="U102" s="230" t="str">
        <f t="shared" si="11"/>
        <v/>
      </c>
      <c r="V102" s="567"/>
      <c r="W102" s="38"/>
      <c r="X102" s="226"/>
      <c r="Y102" s="227"/>
      <c r="Z102" s="227"/>
    </row>
    <row r="103" spans="1:26" ht="29.45" customHeight="1" thickBot="1" x14ac:dyDescent="0.3">
      <c r="A103" s="545"/>
      <c r="B103" s="548"/>
      <c r="C103" s="551"/>
      <c r="D103" s="554"/>
      <c r="E103" s="278">
        <v>6</v>
      </c>
      <c r="F103" s="259"/>
      <c r="G103" s="194"/>
      <c r="H103" s="194"/>
      <c r="I103" s="220" t="str">
        <f t="shared" si="8"/>
        <v xml:space="preserve">  </v>
      </c>
      <c r="J103" s="193"/>
      <c r="K103" s="230" t="str">
        <f>+IFERROR(VLOOKUP($J103,'10 FORMULAS'!$B$51:$C$53,2,0),"")</f>
        <v/>
      </c>
      <c r="L103" s="230" t="e">
        <f>+IF(J103="Preventivo","Probabilidad",IF(J103="Detectivo","Probabilidad",IF(#REF!="Correctivo","Impacto","")))</f>
        <v>#REF!</v>
      </c>
      <c r="M103" s="276"/>
      <c r="N103" s="230" t="str">
        <f>+IFERROR(VLOOKUP($M103,'10 FORMULAS'!$B$54:$C$55,2,0),"")</f>
        <v/>
      </c>
      <c r="O103" s="277"/>
      <c r="P103" s="277"/>
      <c r="Q103" s="277"/>
      <c r="R103" s="277"/>
      <c r="S103" s="230" t="str">
        <f t="shared" si="9"/>
        <v/>
      </c>
      <c r="T103" s="230" t="str">
        <f t="shared" si="10"/>
        <v/>
      </c>
      <c r="U103" s="230" t="str">
        <f t="shared" si="11"/>
        <v/>
      </c>
      <c r="V103" s="571"/>
      <c r="W103" s="38"/>
    </row>
    <row r="104" spans="1:26" ht="29.45" customHeight="1" x14ac:dyDescent="0.25">
      <c r="A104" s="543" t="str">
        <f>'2 CONTEXTO E IDENTIFICACIÓN'!A25</f>
        <v>R17</v>
      </c>
      <c r="B104" s="546" t="str">
        <f>+'2 CONTEXTO E IDENTIFICACIÓN'!J25</f>
        <v xml:space="preserve"> por a causa de </v>
      </c>
      <c r="C104" s="549" t="str">
        <f>+'3 PROBABIL E IMPACTO INHERENTE'!E25</f>
        <v/>
      </c>
      <c r="D104" s="552" t="str">
        <f>+'3 PROBABIL E IMPACTO INHERENTE'!M25</f>
        <v/>
      </c>
      <c r="E104" s="279">
        <v>1</v>
      </c>
      <c r="F104" s="257"/>
      <c r="G104" s="52"/>
      <c r="H104" s="52"/>
      <c r="I104" s="220" t="str">
        <f t="shared" si="8"/>
        <v xml:space="preserve">  </v>
      </c>
      <c r="J104" s="193"/>
      <c r="K104" s="230" t="str">
        <f>+IFERROR(VLOOKUP($J104,'10 FORMULAS'!$B$51:$C$53,2,0),"")</f>
        <v/>
      </c>
      <c r="L104" s="230" t="e">
        <f>+IF(J104="Preventivo","Probabilidad",IF(J104="Detectivo","Probabilidad",IF(#REF!="Correctivo","Impacto","")))</f>
        <v>#REF!</v>
      </c>
      <c r="M104" s="276"/>
      <c r="N104" s="230" t="str">
        <f>+IFERROR(VLOOKUP($M104,'10 FORMULAS'!$B$54:$C$55,2,0),"")</f>
        <v/>
      </c>
      <c r="O104" s="277"/>
      <c r="P104" s="277"/>
      <c r="Q104" s="277"/>
      <c r="R104" s="277"/>
      <c r="S104" s="230" t="str">
        <f t="shared" ref="S104:S127" si="12">+IFERROR($K104+$N104,"")</f>
        <v/>
      </c>
      <c r="T104" s="230" t="str">
        <f t="shared" si="10"/>
        <v/>
      </c>
      <c r="U104" s="230" t="str">
        <f t="shared" si="11"/>
        <v/>
      </c>
      <c r="V104" s="570"/>
      <c r="W104" s="38"/>
      <c r="X104" s="226"/>
      <c r="Y104" s="227"/>
      <c r="Z104" s="227"/>
    </row>
    <row r="105" spans="1:26" ht="29.45" customHeight="1" x14ac:dyDescent="0.25">
      <c r="A105" s="555"/>
      <c r="B105" s="557"/>
      <c r="C105" s="561"/>
      <c r="D105" s="562"/>
      <c r="E105" s="275">
        <v>2</v>
      </c>
      <c r="F105" s="255"/>
      <c r="G105" s="252"/>
      <c r="H105" s="252"/>
      <c r="I105" s="220" t="str">
        <f t="shared" si="8"/>
        <v xml:space="preserve">  </v>
      </c>
      <c r="J105" s="193"/>
      <c r="K105" s="230" t="str">
        <f>+IFERROR(VLOOKUP($J105,'10 FORMULAS'!$B$51:$C$53,2,0),"")</f>
        <v/>
      </c>
      <c r="L105" s="230" t="e">
        <f>+IF(J105="Preventivo","Probabilidad",IF(J105="Detectivo","Probabilidad",IF(#REF!="Correctivo","Impacto","")))</f>
        <v>#REF!</v>
      </c>
      <c r="M105" s="276"/>
      <c r="N105" s="230" t="str">
        <f>+IFERROR(VLOOKUP($M105,'10 FORMULAS'!$B$54:$C$55,2,0),"")</f>
        <v/>
      </c>
      <c r="O105" s="277"/>
      <c r="P105" s="277"/>
      <c r="Q105" s="277"/>
      <c r="R105" s="277"/>
      <c r="S105" s="230" t="str">
        <f t="shared" si="12"/>
        <v/>
      </c>
      <c r="T105" s="230" t="str">
        <f t="shared" si="10"/>
        <v/>
      </c>
      <c r="U105" s="230" t="str">
        <f t="shared" si="11"/>
        <v/>
      </c>
      <c r="V105" s="566"/>
      <c r="W105" s="38"/>
      <c r="X105" s="226"/>
      <c r="Y105" s="227"/>
      <c r="Z105" s="227"/>
    </row>
    <row r="106" spans="1:26" ht="29.45" customHeight="1" x14ac:dyDescent="0.25">
      <c r="A106" s="555"/>
      <c r="B106" s="557"/>
      <c r="C106" s="561"/>
      <c r="D106" s="562"/>
      <c r="E106" s="275">
        <v>3</v>
      </c>
      <c r="F106" s="255"/>
      <c r="G106" s="252"/>
      <c r="H106" s="252"/>
      <c r="I106" s="220" t="str">
        <f t="shared" si="8"/>
        <v xml:space="preserve">  </v>
      </c>
      <c r="J106" s="193"/>
      <c r="K106" s="230" t="str">
        <f>+IFERROR(VLOOKUP($J106,'10 FORMULAS'!$B$51:$C$53,2,0),"")</f>
        <v/>
      </c>
      <c r="L106" s="230" t="e">
        <f>+IF(J106="Preventivo","Probabilidad",IF(J106="Detectivo","Probabilidad",IF(#REF!="Correctivo","Impacto","")))</f>
        <v>#REF!</v>
      </c>
      <c r="M106" s="276"/>
      <c r="N106" s="230" t="str">
        <f>+IFERROR(VLOOKUP($M106,'10 FORMULAS'!$B$54:$C$55,2,0),"")</f>
        <v/>
      </c>
      <c r="O106" s="277"/>
      <c r="P106" s="277"/>
      <c r="Q106" s="277"/>
      <c r="R106" s="277"/>
      <c r="S106" s="230" t="str">
        <f t="shared" si="12"/>
        <v/>
      </c>
      <c r="T106" s="230" t="str">
        <f t="shared" si="10"/>
        <v/>
      </c>
      <c r="U106" s="230" t="str">
        <f t="shared" si="11"/>
        <v/>
      </c>
      <c r="V106" s="566"/>
      <c r="W106" s="38"/>
      <c r="X106" s="226"/>
      <c r="Y106" s="227"/>
      <c r="Z106" s="227"/>
    </row>
    <row r="107" spans="1:26" ht="29.45" customHeight="1" x14ac:dyDescent="0.25">
      <c r="A107" s="544"/>
      <c r="B107" s="547"/>
      <c r="C107" s="550"/>
      <c r="D107" s="553"/>
      <c r="E107" s="275">
        <v>4</v>
      </c>
      <c r="F107" s="256"/>
      <c r="G107" s="193"/>
      <c r="H107" s="193"/>
      <c r="I107" s="220" t="str">
        <f t="shared" si="8"/>
        <v xml:space="preserve">  </v>
      </c>
      <c r="J107" s="193"/>
      <c r="K107" s="230" t="str">
        <f>+IFERROR(VLOOKUP($J107,'10 FORMULAS'!$B$51:$C$53,2,0),"")</f>
        <v/>
      </c>
      <c r="L107" s="230" t="e">
        <f>+IF(J107="Preventivo","Probabilidad",IF(J107="Detectivo","Probabilidad",IF(#REF!="Correctivo","Impacto","")))</f>
        <v>#REF!</v>
      </c>
      <c r="M107" s="276"/>
      <c r="N107" s="230" t="str">
        <f>+IFERROR(VLOOKUP($M107,'10 FORMULAS'!$B$54:$C$55,2,0),"")</f>
        <v/>
      </c>
      <c r="O107" s="277"/>
      <c r="P107" s="277"/>
      <c r="Q107" s="277"/>
      <c r="R107" s="277"/>
      <c r="S107" s="230" t="str">
        <f t="shared" si="12"/>
        <v/>
      </c>
      <c r="T107" s="230" t="str">
        <f t="shared" si="10"/>
        <v/>
      </c>
      <c r="U107" s="230" t="str">
        <f t="shared" si="11"/>
        <v/>
      </c>
      <c r="V107" s="567"/>
      <c r="W107" s="38"/>
      <c r="X107" s="226"/>
      <c r="Y107" s="227"/>
      <c r="Z107" s="227"/>
    </row>
    <row r="108" spans="1:26" ht="29.45" customHeight="1" x14ac:dyDescent="0.25">
      <c r="A108" s="544"/>
      <c r="B108" s="547"/>
      <c r="C108" s="550"/>
      <c r="D108" s="553"/>
      <c r="E108" s="275">
        <v>5</v>
      </c>
      <c r="F108" s="256"/>
      <c r="G108" s="193"/>
      <c r="H108" s="193"/>
      <c r="I108" s="220" t="str">
        <f t="shared" si="8"/>
        <v xml:space="preserve">  </v>
      </c>
      <c r="J108" s="193"/>
      <c r="K108" s="230" t="str">
        <f>+IFERROR(VLOOKUP($J108,'10 FORMULAS'!$B$51:$C$53,2,0),"")</f>
        <v/>
      </c>
      <c r="L108" s="230" t="e">
        <f>+IF(J108="Preventivo","Probabilidad",IF(J108="Detectivo","Probabilidad",IF(#REF!="Correctivo","Impacto","")))</f>
        <v>#REF!</v>
      </c>
      <c r="M108" s="276"/>
      <c r="N108" s="230" t="str">
        <f>+IFERROR(VLOOKUP($M108,'10 FORMULAS'!$B$54:$C$55,2,0),"")</f>
        <v/>
      </c>
      <c r="O108" s="277"/>
      <c r="P108" s="277"/>
      <c r="Q108" s="277"/>
      <c r="R108" s="277"/>
      <c r="S108" s="230" t="str">
        <f t="shared" si="12"/>
        <v/>
      </c>
      <c r="T108" s="230" t="str">
        <f t="shared" si="10"/>
        <v/>
      </c>
      <c r="U108" s="230" t="str">
        <f t="shared" si="11"/>
        <v/>
      </c>
      <c r="V108" s="567"/>
      <c r="W108" s="38"/>
      <c r="X108" s="226"/>
      <c r="Y108" s="227"/>
      <c r="Z108" s="227"/>
    </row>
    <row r="109" spans="1:26" ht="29.45" customHeight="1" thickBot="1" x14ac:dyDescent="0.3">
      <c r="A109" s="545"/>
      <c r="B109" s="548"/>
      <c r="C109" s="551"/>
      <c r="D109" s="554"/>
      <c r="E109" s="278">
        <v>6</v>
      </c>
      <c r="F109" s="259"/>
      <c r="G109" s="194"/>
      <c r="H109" s="194"/>
      <c r="I109" s="220" t="str">
        <f t="shared" si="8"/>
        <v xml:space="preserve">  </v>
      </c>
      <c r="J109" s="193"/>
      <c r="K109" s="230" t="str">
        <f>+IFERROR(VLOOKUP($J109,'10 FORMULAS'!$B$51:$C$53,2,0),"")</f>
        <v/>
      </c>
      <c r="L109" s="230" t="e">
        <f>+IF(J109="Preventivo","Probabilidad",IF(J109="Detectivo","Probabilidad",IF(#REF!="Correctivo","Impacto","")))</f>
        <v>#REF!</v>
      </c>
      <c r="M109" s="276"/>
      <c r="N109" s="230" t="str">
        <f>+IFERROR(VLOOKUP($M109,'10 FORMULAS'!$B$54:$C$55,2,0),"")</f>
        <v/>
      </c>
      <c r="O109" s="277"/>
      <c r="P109" s="277"/>
      <c r="Q109" s="277"/>
      <c r="R109" s="277"/>
      <c r="S109" s="230" t="str">
        <f t="shared" si="12"/>
        <v/>
      </c>
      <c r="T109" s="230" t="str">
        <f t="shared" si="10"/>
        <v/>
      </c>
      <c r="U109" s="230" t="str">
        <f t="shared" si="11"/>
        <v/>
      </c>
      <c r="V109" s="571"/>
      <c r="W109" s="38"/>
    </row>
    <row r="110" spans="1:26" ht="29.45" customHeight="1" x14ac:dyDescent="0.25">
      <c r="A110" s="543" t="str">
        <f>'2 CONTEXTO E IDENTIFICACIÓN'!A26</f>
        <v>R18</v>
      </c>
      <c r="B110" s="546" t="str">
        <f>+'2 CONTEXTO E IDENTIFICACIÓN'!J26</f>
        <v xml:space="preserve"> por a causa de </v>
      </c>
      <c r="C110" s="549" t="str">
        <f>+'3 PROBABIL E IMPACTO INHERENTE'!E26</f>
        <v/>
      </c>
      <c r="D110" s="552" t="str">
        <f>+'3 PROBABIL E IMPACTO INHERENTE'!M26</f>
        <v/>
      </c>
      <c r="E110" s="279">
        <v>1</v>
      </c>
      <c r="F110" s="257"/>
      <c r="G110" s="52"/>
      <c r="H110" s="52"/>
      <c r="I110" s="220" t="str">
        <f t="shared" si="8"/>
        <v xml:space="preserve">  </v>
      </c>
      <c r="J110" s="193"/>
      <c r="K110" s="230" t="str">
        <f>+IFERROR(VLOOKUP($J110,'10 FORMULAS'!$B$51:$C$53,2,0),"")</f>
        <v/>
      </c>
      <c r="L110" s="230" t="e">
        <f>+IF(J110="Preventivo","Probabilidad",IF(J110="Detectivo","Probabilidad",IF(#REF!="Correctivo","Impacto","")))</f>
        <v>#REF!</v>
      </c>
      <c r="M110" s="276"/>
      <c r="N110" s="230" t="str">
        <f>+IFERROR(VLOOKUP($M110,'10 FORMULAS'!$B$54:$C$55,2,0),"")</f>
        <v/>
      </c>
      <c r="O110" s="277"/>
      <c r="P110" s="277"/>
      <c r="Q110" s="277"/>
      <c r="R110" s="277"/>
      <c r="S110" s="230" t="str">
        <f t="shared" si="12"/>
        <v/>
      </c>
      <c r="T110" s="230" t="str">
        <f t="shared" si="10"/>
        <v/>
      </c>
      <c r="U110" s="230" t="str">
        <f t="shared" si="11"/>
        <v/>
      </c>
      <c r="V110" s="570"/>
      <c r="W110" s="38"/>
      <c r="X110" s="226"/>
      <c r="Y110" s="227"/>
      <c r="Z110" s="227"/>
    </row>
    <row r="111" spans="1:26" ht="29.45" customHeight="1" x14ac:dyDescent="0.25">
      <c r="A111" s="555"/>
      <c r="B111" s="557"/>
      <c r="C111" s="561"/>
      <c r="D111" s="562"/>
      <c r="E111" s="275">
        <v>2</v>
      </c>
      <c r="F111" s="255"/>
      <c r="G111" s="252"/>
      <c r="H111" s="252"/>
      <c r="I111" s="220" t="str">
        <f t="shared" si="8"/>
        <v xml:space="preserve">  </v>
      </c>
      <c r="J111" s="193"/>
      <c r="K111" s="230" t="str">
        <f>+IFERROR(VLOOKUP($J111,'10 FORMULAS'!$B$51:$C$53,2,0),"")</f>
        <v/>
      </c>
      <c r="L111" s="230" t="e">
        <f>+IF(J111="Preventivo","Probabilidad",IF(J111="Detectivo","Probabilidad",IF(#REF!="Correctivo","Impacto","")))</f>
        <v>#REF!</v>
      </c>
      <c r="M111" s="276"/>
      <c r="N111" s="230" t="str">
        <f>+IFERROR(VLOOKUP($M111,'10 FORMULAS'!$B$54:$C$55,2,0),"")</f>
        <v/>
      </c>
      <c r="O111" s="277"/>
      <c r="P111" s="277"/>
      <c r="Q111" s="277"/>
      <c r="R111" s="277"/>
      <c r="S111" s="230" t="str">
        <f t="shared" si="12"/>
        <v/>
      </c>
      <c r="T111" s="230" t="str">
        <f t="shared" si="10"/>
        <v/>
      </c>
      <c r="U111" s="230" t="str">
        <f t="shared" si="11"/>
        <v/>
      </c>
      <c r="V111" s="566"/>
      <c r="W111" s="38"/>
      <c r="X111" s="226"/>
      <c r="Y111" s="227"/>
      <c r="Z111" s="227"/>
    </row>
    <row r="112" spans="1:26" ht="29.45" customHeight="1" x14ac:dyDescent="0.25">
      <c r="A112" s="555"/>
      <c r="B112" s="557"/>
      <c r="C112" s="561"/>
      <c r="D112" s="562"/>
      <c r="E112" s="275">
        <v>3</v>
      </c>
      <c r="F112" s="255"/>
      <c r="G112" s="252"/>
      <c r="H112" s="252"/>
      <c r="I112" s="220" t="str">
        <f t="shared" si="8"/>
        <v xml:space="preserve">  </v>
      </c>
      <c r="J112" s="193"/>
      <c r="K112" s="230" t="str">
        <f>+IFERROR(VLOOKUP($J112,'10 FORMULAS'!$B$51:$C$53,2,0),"")</f>
        <v/>
      </c>
      <c r="L112" s="230" t="e">
        <f>+IF(J112="Preventivo","Probabilidad",IF(J112="Detectivo","Probabilidad",IF(#REF!="Correctivo","Impacto","")))</f>
        <v>#REF!</v>
      </c>
      <c r="M112" s="276"/>
      <c r="N112" s="230" t="str">
        <f>+IFERROR(VLOOKUP($M112,'10 FORMULAS'!$B$54:$C$55,2,0),"")</f>
        <v/>
      </c>
      <c r="O112" s="277"/>
      <c r="P112" s="277"/>
      <c r="Q112" s="277"/>
      <c r="R112" s="277"/>
      <c r="S112" s="230" t="str">
        <f t="shared" si="12"/>
        <v/>
      </c>
      <c r="T112" s="230" t="str">
        <f t="shared" si="10"/>
        <v/>
      </c>
      <c r="U112" s="230" t="str">
        <f t="shared" si="11"/>
        <v/>
      </c>
      <c r="V112" s="566"/>
      <c r="W112" s="38"/>
      <c r="X112" s="226"/>
      <c r="Y112" s="227"/>
      <c r="Z112" s="227"/>
    </row>
    <row r="113" spans="1:26" ht="29.45" customHeight="1" x14ac:dyDescent="0.25">
      <c r="A113" s="544"/>
      <c r="B113" s="547"/>
      <c r="C113" s="550"/>
      <c r="D113" s="553"/>
      <c r="E113" s="275">
        <v>4</v>
      </c>
      <c r="F113" s="256"/>
      <c r="G113" s="193"/>
      <c r="H113" s="193"/>
      <c r="I113" s="220" t="str">
        <f t="shared" si="8"/>
        <v xml:space="preserve">  </v>
      </c>
      <c r="J113" s="193"/>
      <c r="K113" s="230" t="str">
        <f>+IFERROR(VLOOKUP($J113,'10 FORMULAS'!$B$51:$C$53,2,0),"")</f>
        <v/>
      </c>
      <c r="L113" s="230" t="e">
        <f>+IF(J113="Preventivo","Probabilidad",IF(J113="Detectivo","Probabilidad",IF(#REF!="Correctivo","Impacto","")))</f>
        <v>#REF!</v>
      </c>
      <c r="M113" s="276"/>
      <c r="N113" s="230" t="str">
        <f>+IFERROR(VLOOKUP($M113,'10 FORMULAS'!$B$54:$C$55,2,0),"")</f>
        <v/>
      </c>
      <c r="O113" s="277"/>
      <c r="P113" s="277"/>
      <c r="Q113" s="277"/>
      <c r="R113" s="277"/>
      <c r="S113" s="230" t="str">
        <f t="shared" si="12"/>
        <v/>
      </c>
      <c r="T113" s="230" t="str">
        <f t="shared" si="10"/>
        <v/>
      </c>
      <c r="U113" s="230" t="str">
        <f t="shared" si="11"/>
        <v/>
      </c>
      <c r="V113" s="567"/>
      <c r="W113" s="38"/>
      <c r="X113" s="226"/>
      <c r="Y113" s="227"/>
      <c r="Z113" s="227"/>
    </row>
    <row r="114" spans="1:26" ht="29.45" customHeight="1" x14ac:dyDescent="0.25">
      <c r="A114" s="544"/>
      <c r="B114" s="547"/>
      <c r="C114" s="550"/>
      <c r="D114" s="553"/>
      <c r="E114" s="275">
        <v>5</v>
      </c>
      <c r="F114" s="256"/>
      <c r="G114" s="193"/>
      <c r="H114" s="193"/>
      <c r="I114" s="220" t="str">
        <f t="shared" si="8"/>
        <v xml:space="preserve">  </v>
      </c>
      <c r="J114" s="193"/>
      <c r="K114" s="230" t="str">
        <f>+IFERROR(VLOOKUP($J114,'10 FORMULAS'!$B$51:$C$53,2,0),"")</f>
        <v/>
      </c>
      <c r="L114" s="230" t="e">
        <f>+IF(J114="Preventivo","Probabilidad",IF(J114="Detectivo","Probabilidad",IF(#REF!="Correctivo","Impacto","")))</f>
        <v>#REF!</v>
      </c>
      <c r="M114" s="276"/>
      <c r="N114" s="230" t="str">
        <f>+IFERROR(VLOOKUP($M114,'10 FORMULAS'!$B$54:$C$55,2,0),"")</f>
        <v/>
      </c>
      <c r="O114" s="277"/>
      <c r="P114" s="277"/>
      <c r="Q114" s="277"/>
      <c r="R114" s="277"/>
      <c r="S114" s="230" t="str">
        <f t="shared" si="12"/>
        <v/>
      </c>
      <c r="T114" s="230" t="str">
        <f t="shared" si="10"/>
        <v/>
      </c>
      <c r="U114" s="230" t="str">
        <f t="shared" si="11"/>
        <v/>
      </c>
      <c r="V114" s="567"/>
      <c r="W114" s="38"/>
      <c r="X114" s="226"/>
      <c r="Y114" s="227"/>
      <c r="Z114" s="227"/>
    </row>
    <row r="115" spans="1:26" ht="29.45" customHeight="1" thickBot="1" x14ac:dyDescent="0.3">
      <c r="A115" s="545"/>
      <c r="B115" s="548"/>
      <c r="C115" s="551"/>
      <c r="D115" s="554"/>
      <c r="E115" s="278">
        <v>6</v>
      </c>
      <c r="F115" s="259"/>
      <c r="G115" s="194"/>
      <c r="H115" s="194"/>
      <c r="I115" s="220" t="str">
        <f t="shared" si="8"/>
        <v xml:space="preserve">  </v>
      </c>
      <c r="J115" s="193"/>
      <c r="K115" s="230" t="str">
        <f>+IFERROR(VLOOKUP($J115,'10 FORMULAS'!$B$51:$C$53,2,0),"")</f>
        <v/>
      </c>
      <c r="L115" s="230" t="e">
        <f>+IF(J115="Preventivo","Probabilidad",IF(J115="Detectivo","Probabilidad",IF(#REF!="Correctivo","Impacto","")))</f>
        <v>#REF!</v>
      </c>
      <c r="M115" s="276"/>
      <c r="N115" s="230" t="str">
        <f>+IFERROR(VLOOKUP($M115,'10 FORMULAS'!$B$54:$C$55,2,0),"")</f>
        <v/>
      </c>
      <c r="O115" s="277"/>
      <c r="P115" s="277"/>
      <c r="Q115" s="277"/>
      <c r="R115" s="277"/>
      <c r="S115" s="230" t="str">
        <f t="shared" si="12"/>
        <v/>
      </c>
      <c r="T115" s="230" t="str">
        <f t="shared" si="10"/>
        <v/>
      </c>
      <c r="U115" s="230" t="str">
        <f t="shared" si="11"/>
        <v/>
      </c>
      <c r="V115" s="571"/>
      <c r="W115" s="38"/>
    </row>
    <row r="116" spans="1:26" ht="29.45" customHeight="1" x14ac:dyDescent="0.25">
      <c r="A116" s="543" t="str">
        <f>'2 CONTEXTO E IDENTIFICACIÓN'!A27</f>
        <v>R19</v>
      </c>
      <c r="B116" s="546" t="str">
        <f>+'2 CONTEXTO E IDENTIFICACIÓN'!J27</f>
        <v xml:space="preserve"> por a causa de </v>
      </c>
      <c r="C116" s="549" t="str">
        <f>+'3 PROBABIL E IMPACTO INHERENTE'!E27</f>
        <v/>
      </c>
      <c r="D116" s="552" t="str">
        <f>+'3 PROBABIL E IMPACTO INHERENTE'!M27</f>
        <v/>
      </c>
      <c r="E116" s="279">
        <v>1</v>
      </c>
      <c r="F116" s="257"/>
      <c r="G116" s="52"/>
      <c r="H116" s="52"/>
      <c r="I116" s="220" t="str">
        <f t="shared" si="8"/>
        <v xml:space="preserve">  </v>
      </c>
      <c r="J116" s="193"/>
      <c r="K116" s="230" t="str">
        <f>+IFERROR(VLOOKUP($J116,'10 FORMULAS'!$B$51:$C$53,2,0),"")</f>
        <v/>
      </c>
      <c r="L116" s="230" t="e">
        <f>+IF(J116="Preventivo","Probabilidad",IF(J116="Detectivo","Probabilidad",IF(#REF!="Correctivo","Impacto","")))</f>
        <v>#REF!</v>
      </c>
      <c r="M116" s="276"/>
      <c r="N116" s="230" t="str">
        <f>+IFERROR(VLOOKUP($M116,'10 FORMULAS'!$B$54:$C$55,2,0),"")</f>
        <v/>
      </c>
      <c r="O116" s="277"/>
      <c r="P116" s="277"/>
      <c r="Q116" s="277"/>
      <c r="R116" s="277"/>
      <c r="S116" s="230" t="str">
        <f t="shared" si="12"/>
        <v/>
      </c>
      <c r="T116" s="230" t="str">
        <f t="shared" ref="T116:T127" si="13">+IFERROR(C116*S116,"")</f>
        <v/>
      </c>
      <c r="U116" s="230" t="str">
        <f t="shared" ref="U116:U127" si="14">+IFERROR(S116-T116,"")</f>
        <v/>
      </c>
      <c r="V116" s="570"/>
      <c r="W116" s="38"/>
      <c r="X116" s="226"/>
      <c r="Y116" s="227"/>
      <c r="Z116" s="227"/>
    </row>
    <row r="117" spans="1:26" ht="29.45" customHeight="1" x14ac:dyDescent="0.25">
      <c r="A117" s="555"/>
      <c r="B117" s="557"/>
      <c r="C117" s="561"/>
      <c r="D117" s="562"/>
      <c r="E117" s="275">
        <v>2</v>
      </c>
      <c r="F117" s="255"/>
      <c r="G117" s="252"/>
      <c r="H117" s="252"/>
      <c r="I117" s="220" t="str">
        <f t="shared" si="8"/>
        <v xml:space="preserve">  </v>
      </c>
      <c r="J117" s="193"/>
      <c r="K117" s="230" t="str">
        <f>+IFERROR(VLOOKUP($J117,'10 FORMULAS'!$B$51:$C$53,2,0),"")</f>
        <v/>
      </c>
      <c r="L117" s="230" t="e">
        <f>+IF(J117="Preventivo","Probabilidad",IF(J117="Detectivo","Probabilidad",IF(#REF!="Correctivo","Impacto","")))</f>
        <v>#REF!</v>
      </c>
      <c r="M117" s="276"/>
      <c r="N117" s="230" t="str">
        <f>+IFERROR(VLOOKUP($M117,'10 FORMULAS'!$B$54:$C$55,2,0),"")</f>
        <v/>
      </c>
      <c r="O117" s="277"/>
      <c r="P117" s="277"/>
      <c r="Q117" s="277"/>
      <c r="R117" s="277"/>
      <c r="S117" s="230" t="str">
        <f t="shared" si="12"/>
        <v/>
      </c>
      <c r="T117" s="230" t="str">
        <f t="shared" si="13"/>
        <v/>
      </c>
      <c r="U117" s="230" t="str">
        <f t="shared" si="14"/>
        <v/>
      </c>
      <c r="V117" s="566"/>
      <c r="W117" s="38"/>
      <c r="X117" s="226"/>
      <c r="Y117" s="227"/>
      <c r="Z117" s="227"/>
    </row>
    <row r="118" spans="1:26" ht="29.45" customHeight="1" x14ac:dyDescent="0.25">
      <c r="A118" s="555"/>
      <c r="B118" s="557"/>
      <c r="C118" s="561"/>
      <c r="D118" s="562"/>
      <c r="E118" s="275">
        <v>3</v>
      </c>
      <c r="F118" s="255"/>
      <c r="G118" s="252"/>
      <c r="H118" s="252"/>
      <c r="I118" s="220" t="str">
        <f t="shared" si="8"/>
        <v xml:space="preserve">  </v>
      </c>
      <c r="J118" s="193"/>
      <c r="K118" s="230" t="str">
        <f>+IFERROR(VLOOKUP($J118,'10 FORMULAS'!$B$51:$C$53,2,0),"")</f>
        <v/>
      </c>
      <c r="L118" s="230" t="e">
        <f>+IF(J118="Preventivo","Probabilidad",IF(J118="Detectivo","Probabilidad",IF(#REF!="Correctivo","Impacto","")))</f>
        <v>#REF!</v>
      </c>
      <c r="M118" s="276"/>
      <c r="N118" s="230" t="str">
        <f>+IFERROR(VLOOKUP($M118,'10 FORMULAS'!$B$54:$C$55,2,0),"")</f>
        <v/>
      </c>
      <c r="O118" s="277"/>
      <c r="P118" s="277"/>
      <c r="Q118" s="277"/>
      <c r="R118" s="277"/>
      <c r="S118" s="230" t="str">
        <f t="shared" si="12"/>
        <v/>
      </c>
      <c r="T118" s="230" t="str">
        <f t="shared" si="13"/>
        <v/>
      </c>
      <c r="U118" s="230" t="str">
        <f t="shared" si="14"/>
        <v/>
      </c>
      <c r="V118" s="566"/>
      <c r="W118" s="38"/>
      <c r="X118" s="226"/>
      <c r="Y118" s="227"/>
      <c r="Z118" s="227"/>
    </row>
    <row r="119" spans="1:26" ht="29.45" customHeight="1" x14ac:dyDescent="0.25">
      <c r="A119" s="544"/>
      <c r="B119" s="547"/>
      <c r="C119" s="550"/>
      <c r="D119" s="553"/>
      <c r="E119" s="275">
        <v>4</v>
      </c>
      <c r="F119" s="256"/>
      <c r="G119" s="193"/>
      <c r="H119" s="193"/>
      <c r="I119" s="220" t="str">
        <f t="shared" si="8"/>
        <v xml:space="preserve">  </v>
      </c>
      <c r="J119" s="193"/>
      <c r="K119" s="230" t="str">
        <f>+IFERROR(VLOOKUP($J119,'10 FORMULAS'!$B$51:$C$53,2,0),"")</f>
        <v/>
      </c>
      <c r="L119" s="230" t="e">
        <f>+IF(J119="Preventivo","Probabilidad",IF(J119="Detectivo","Probabilidad",IF(#REF!="Correctivo","Impacto","")))</f>
        <v>#REF!</v>
      </c>
      <c r="M119" s="276"/>
      <c r="N119" s="230" t="str">
        <f>+IFERROR(VLOOKUP($M119,'10 FORMULAS'!$B$54:$C$55,2,0),"")</f>
        <v/>
      </c>
      <c r="O119" s="277"/>
      <c r="P119" s="277"/>
      <c r="Q119" s="277"/>
      <c r="R119" s="277"/>
      <c r="S119" s="230" t="str">
        <f t="shared" si="12"/>
        <v/>
      </c>
      <c r="T119" s="230" t="str">
        <f t="shared" si="13"/>
        <v/>
      </c>
      <c r="U119" s="230" t="str">
        <f t="shared" si="14"/>
        <v/>
      </c>
      <c r="V119" s="567"/>
      <c r="W119" s="38"/>
      <c r="X119" s="226"/>
      <c r="Y119" s="227"/>
      <c r="Z119" s="227"/>
    </row>
    <row r="120" spans="1:26" ht="29.45" customHeight="1" x14ac:dyDescent="0.25">
      <c r="A120" s="544"/>
      <c r="B120" s="547"/>
      <c r="C120" s="550"/>
      <c r="D120" s="553"/>
      <c r="E120" s="275">
        <v>5</v>
      </c>
      <c r="F120" s="256"/>
      <c r="G120" s="193"/>
      <c r="H120" s="193"/>
      <c r="I120" s="220" t="str">
        <f t="shared" si="8"/>
        <v xml:space="preserve">  </v>
      </c>
      <c r="J120" s="193"/>
      <c r="K120" s="230" t="str">
        <f>+IFERROR(VLOOKUP($J120,'10 FORMULAS'!$B$51:$C$53,2,0),"")</f>
        <v/>
      </c>
      <c r="L120" s="230" t="e">
        <f>+IF(J120="Preventivo","Probabilidad",IF(J120="Detectivo","Probabilidad",IF(#REF!="Correctivo","Impacto","")))</f>
        <v>#REF!</v>
      </c>
      <c r="M120" s="276"/>
      <c r="N120" s="230" t="str">
        <f>+IFERROR(VLOOKUP($M120,'10 FORMULAS'!$B$54:$C$55,2,0),"")</f>
        <v/>
      </c>
      <c r="O120" s="277"/>
      <c r="P120" s="277"/>
      <c r="Q120" s="277"/>
      <c r="R120" s="277"/>
      <c r="S120" s="230" t="str">
        <f t="shared" si="12"/>
        <v/>
      </c>
      <c r="T120" s="230" t="str">
        <f t="shared" si="13"/>
        <v/>
      </c>
      <c r="U120" s="230" t="str">
        <f t="shared" si="14"/>
        <v/>
      </c>
      <c r="V120" s="567"/>
      <c r="W120" s="38"/>
      <c r="X120" s="226"/>
      <c r="Y120" s="227"/>
      <c r="Z120" s="227"/>
    </row>
    <row r="121" spans="1:26" ht="29.45" customHeight="1" thickBot="1" x14ac:dyDescent="0.3">
      <c r="A121" s="545"/>
      <c r="B121" s="548"/>
      <c r="C121" s="551"/>
      <c r="D121" s="554"/>
      <c r="E121" s="278">
        <v>6</v>
      </c>
      <c r="F121" s="259"/>
      <c r="G121" s="194"/>
      <c r="H121" s="194"/>
      <c r="I121" s="220" t="str">
        <f t="shared" si="8"/>
        <v xml:space="preserve">  </v>
      </c>
      <c r="J121" s="193"/>
      <c r="K121" s="230" t="str">
        <f>+IFERROR(VLOOKUP($J121,'10 FORMULAS'!$B$51:$C$53,2,0),"")</f>
        <v/>
      </c>
      <c r="L121" s="230" t="e">
        <f>+IF(J121="Preventivo","Probabilidad",IF(J121="Detectivo","Probabilidad",IF(#REF!="Correctivo","Impacto","")))</f>
        <v>#REF!</v>
      </c>
      <c r="M121" s="276"/>
      <c r="N121" s="230" t="str">
        <f>+IFERROR(VLOOKUP($M121,'10 FORMULAS'!$B$54:$C$55,2,0),"")</f>
        <v/>
      </c>
      <c r="O121" s="277"/>
      <c r="P121" s="277"/>
      <c r="Q121" s="277"/>
      <c r="R121" s="277"/>
      <c r="S121" s="230" t="str">
        <f t="shared" si="12"/>
        <v/>
      </c>
      <c r="T121" s="230" t="str">
        <f t="shared" si="13"/>
        <v/>
      </c>
      <c r="U121" s="230" t="str">
        <f t="shared" si="14"/>
        <v/>
      </c>
      <c r="V121" s="571"/>
      <c r="W121" s="38"/>
    </row>
    <row r="122" spans="1:26" ht="29.45" customHeight="1" x14ac:dyDescent="0.25">
      <c r="A122" s="543" t="str">
        <f>'2 CONTEXTO E IDENTIFICACIÓN'!A28</f>
        <v>R20</v>
      </c>
      <c r="B122" s="546" t="str">
        <f>+'2 CONTEXTO E IDENTIFICACIÓN'!J28</f>
        <v xml:space="preserve"> por a causa de </v>
      </c>
      <c r="C122" s="549" t="str">
        <f>+'3 PROBABIL E IMPACTO INHERENTE'!E28</f>
        <v/>
      </c>
      <c r="D122" s="552" t="str">
        <f>+'3 PROBABIL E IMPACTO INHERENTE'!M28</f>
        <v/>
      </c>
      <c r="E122" s="279">
        <v>1</v>
      </c>
      <c r="F122" s="257"/>
      <c r="G122" s="52"/>
      <c r="H122" s="52"/>
      <c r="I122" s="220" t="str">
        <f t="shared" si="8"/>
        <v xml:space="preserve">  </v>
      </c>
      <c r="J122" s="193"/>
      <c r="K122" s="230" t="str">
        <f>+IFERROR(VLOOKUP($J122,'10 FORMULAS'!$B$51:$C$53,2,0),"")</f>
        <v/>
      </c>
      <c r="L122" s="230" t="e">
        <f>+IF(J122="Preventivo","Probabilidad",IF(J122="Detectivo","Probabilidad",IF(#REF!="Correctivo","Impacto","")))</f>
        <v>#REF!</v>
      </c>
      <c r="M122" s="276"/>
      <c r="N122" s="230" t="str">
        <f>+IFERROR(VLOOKUP($M122,'10 FORMULAS'!$B$54:$C$55,2,0),"")</f>
        <v/>
      </c>
      <c r="O122" s="277"/>
      <c r="P122" s="277"/>
      <c r="Q122" s="277"/>
      <c r="R122" s="277"/>
      <c r="S122" s="230" t="str">
        <f t="shared" si="12"/>
        <v/>
      </c>
      <c r="T122" s="230" t="str">
        <f t="shared" si="13"/>
        <v/>
      </c>
      <c r="U122" s="230" t="str">
        <f t="shared" si="14"/>
        <v/>
      </c>
      <c r="V122" s="570"/>
      <c r="W122" s="38"/>
      <c r="X122" s="226"/>
      <c r="Y122" s="227"/>
      <c r="Z122" s="227"/>
    </row>
    <row r="123" spans="1:26" ht="29.45" customHeight="1" x14ac:dyDescent="0.25">
      <c r="A123" s="555"/>
      <c r="B123" s="557"/>
      <c r="C123" s="561"/>
      <c r="D123" s="562"/>
      <c r="E123" s="275">
        <v>2</v>
      </c>
      <c r="F123" s="255"/>
      <c r="G123" s="252"/>
      <c r="H123" s="252"/>
      <c r="I123" s="220" t="str">
        <f t="shared" si="8"/>
        <v xml:space="preserve">  </v>
      </c>
      <c r="J123" s="193"/>
      <c r="K123" s="230" t="str">
        <f>+IFERROR(VLOOKUP($J123,'10 FORMULAS'!$B$51:$C$53,2,0),"")</f>
        <v/>
      </c>
      <c r="L123" s="230" t="e">
        <f>+IF(J123="Preventivo","Probabilidad",IF(J123="Detectivo","Probabilidad",IF(#REF!="Correctivo","Impacto","")))</f>
        <v>#REF!</v>
      </c>
      <c r="M123" s="276"/>
      <c r="N123" s="230" t="str">
        <f>+IFERROR(VLOOKUP($M123,'10 FORMULAS'!$B$54:$C$55,2,0),"")</f>
        <v/>
      </c>
      <c r="O123" s="277"/>
      <c r="P123" s="277"/>
      <c r="Q123" s="277"/>
      <c r="R123" s="277"/>
      <c r="S123" s="230" t="str">
        <f t="shared" si="12"/>
        <v/>
      </c>
      <c r="T123" s="230" t="str">
        <f t="shared" si="13"/>
        <v/>
      </c>
      <c r="U123" s="230" t="str">
        <f t="shared" si="14"/>
        <v/>
      </c>
      <c r="V123" s="566"/>
      <c r="W123" s="38"/>
      <c r="X123" s="226"/>
      <c r="Y123" s="227"/>
      <c r="Z123" s="227"/>
    </row>
    <row r="124" spans="1:26" ht="29.45" customHeight="1" x14ac:dyDescent="0.25">
      <c r="A124" s="555"/>
      <c r="B124" s="557"/>
      <c r="C124" s="561"/>
      <c r="D124" s="562"/>
      <c r="E124" s="275">
        <v>3</v>
      </c>
      <c r="F124" s="255"/>
      <c r="G124" s="252"/>
      <c r="H124" s="252"/>
      <c r="I124" s="220" t="str">
        <f t="shared" si="8"/>
        <v xml:space="preserve">  </v>
      </c>
      <c r="J124" s="193"/>
      <c r="K124" s="230" t="str">
        <f>+IFERROR(VLOOKUP($J124,'10 FORMULAS'!$B$51:$C$53,2,0),"")</f>
        <v/>
      </c>
      <c r="L124" s="230" t="e">
        <f>+IF(J124="Preventivo","Probabilidad",IF(J124="Detectivo","Probabilidad",IF(#REF!="Correctivo","Impacto","")))</f>
        <v>#REF!</v>
      </c>
      <c r="M124" s="276"/>
      <c r="N124" s="230" t="str">
        <f>+IFERROR(VLOOKUP($M124,'10 FORMULAS'!$B$54:$C$55,2,0),"")</f>
        <v/>
      </c>
      <c r="O124" s="277"/>
      <c r="P124" s="277"/>
      <c r="Q124" s="277"/>
      <c r="R124" s="277"/>
      <c r="S124" s="230" t="str">
        <f t="shared" si="12"/>
        <v/>
      </c>
      <c r="T124" s="230" t="str">
        <f t="shared" si="13"/>
        <v/>
      </c>
      <c r="U124" s="230" t="str">
        <f t="shared" si="14"/>
        <v/>
      </c>
      <c r="V124" s="566"/>
      <c r="W124" s="38"/>
      <c r="X124" s="226"/>
      <c r="Y124" s="227"/>
      <c r="Z124" s="227"/>
    </row>
    <row r="125" spans="1:26" ht="29.45" customHeight="1" x14ac:dyDescent="0.25">
      <c r="A125" s="544"/>
      <c r="B125" s="547"/>
      <c r="C125" s="550"/>
      <c r="D125" s="553"/>
      <c r="E125" s="275">
        <v>4</v>
      </c>
      <c r="F125" s="256"/>
      <c r="G125" s="193"/>
      <c r="H125" s="193"/>
      <c r="I125" s="220" t="str">
        <f t="shared" si="8"/>
        <v xml:space="preserve">  </v>
      </c>
      <c r="J125" s="193"/>
      <c r="K125" s="230" t="str">
        <f>+IFERROR(VLOOKUP($J125,'10 FORMULAS'!$B$51:$C$53,2,0),"")</f>
        <v/>
      </c>
      <c r="L125" s="230" t="e">
        <f>+IF(J125="Preventivo","Probabilidad",IF(J125="Detectivo","Probabilidad",IF(#REF!="Correctivo","Impacto","")))</f>
        <v>#REF!</v>
      </c>
      <c r="M125" s="276"/>
      <c r="N125" s="230" t="str">
        <f>+IFERROR(VLOOKUP($M125,'10 FORMULAS'!$B$54:$C$55,2,0),"")</f>
        <v/>
      </c>
      <c r="O125" s="277"/>
      <c r="P125" s="277"/>
      <c r="Q125" s="277"/>
      <c r="R125" s="277"/>
      <c r="S125" s="230" t="str">
        <f t="shared" si="12"/>
        <v/>
      </c>
      <c r="T125" s="230" t="str">
        <f t="shared" si="13"/>
        <v/>
      </c>
      <c r="U125" s="230" t="str">
        <f t="shared" si="14"/>
        <v/>
      </c>
      <c r="V125" s="567"/>
      <c r="W125" s="38"/>
      <c r="X125" s="226"/>
      <c r="Y125" s="227"/>
      <c r="Z125" s="227"/>
    </row>
    <row r="126" spans="1:26" ht="29.45" customHeight="1" x14ac:dyDescent="0.25">
      <c r="A126" s="544"/>
      <c r="B126" s="547"/>
      <c r="C126" s="550"/>
      <c r="D126" s="553"/>
      <c r="E126" s="275">
        <v>5</v>
      </c>
      <c r="F126" s="256"/>
      <c r="G126" s="193"/>
      <c r="H126" s="193"/>
      <c r="I126" s="220" t="str">
        <f t="shared" si="8"/>
        <v xml:space="preserve">  </v>
      </c>
      <c r="J126" s="193"/>
      <c r="K126" s="230" t="str">
        <f>+IFERROR(VLOOKUP($J126,'10 FORMULAS'!$B$51:$C$53,2,0),"")</f>
        <v/>
      </c>
      <c r="L126" s="230" t="e">
        <f>+IF(J126="Preventivo","Probabilidad",IF(J126="Detectivo","Probabilidad",IF(#REF!="Correctivo","Impacto","")))</f>
        <v>#REF!</v>
      </c>
      <c r="M126" s="276"/>
      <c r="N126" s="230" t="str">
        <f>+IFERROR(VLOOKUP($M126,'10 FORMULAS'!$B$54:$C$55,2,0),"")</f>
        <v/>
      </c>
      <c r="O126" s="277"/>
      <c r="P126" s="277"/>
      <c r="Q126" s="277"/>
      <c r="R126" s="277"/>
      <c r="S126" s="230" t="str">
        <f t="shared" si="12"/>
        <v/>
      </c>
      <c r="T126" s="230" t="str">
        <f t="shared" si="13"/>
        <v/>
      </c>
      <c r="U126" s="230" t="str">
        <f t="shared" si="14"/>
        <v/>
      </c>
      <c r="V126" s="567"/>
      <c r="W126" s="38"/>
      <c r="X126" s="226"/>
      <c r="Y126" s="227"/>
      <c r="Z126" s="227"/>
    </row>
    <row r="127" spans="1:26" ht="29.45" customHeight="1" thickBot="1" x14ac:dyDescent="0.3">
      <c r="A127" s="545"/>
      <c r="B127" s="548"/>
      <c r="C127" s="551"/>
      <c r="D127" s="554"/>
      <c r="E127" s="278">
        <v>6</v>
      </c>
      <c r="F127" s="259"/>
      <c r="G127" s="194"/>
      <c r="H127" s="194"/>
      <c r="I127" s="220" t="str">
        <f t="shared" si="8"/>
        <v xml:space="preserve">  </v>
      </c>
      <c r="J127" s="193"/>
      <c r="K127" s="230" t="str">
        <f>+IFERROR(VLOOKUP($J127,'10 FORMULAS'!$B$51:$C$53,2,0),"")</f>
        <v/>
      </c>
      <c r="L127" s="230" t="e">
        <f>+IF(J127="Preventivo","Probabilidad",IF(J127="Detectivo","Probabilidad",IF(#REF!="Correctivo","Impacto","")))</f>
        <v>#REF!</v>
      </c>
      <c r="M127" s="276"/>
      <c r="N127" s="230" t="str">
        <f>+IFERROR(VLOOKUP($M127,'10 FORMULAS'!$B$54:$C$55,2,0),"")</f>
        <v/>
      </c>
      <c r="O127" s="277"/>
      <c r="P127" s="277"/>
      <c r="Q127" s="277"/>
      <c r="R127" s="277"/>
      <c r="S127" s="230" t="str">
        <f t="shared" si="12"/>
        <v/>
      </c>
      <c r="T127" s="230" t="str">
        <f t="shared" si="13"/>
        <v/>
      </c>
      <c r="U127" s="230" t="str">
        <f t="shared" si="14"/>
        <v/>
      </c>
      <c r="V127" s="571"/>
      <c r="W127" s="38"/>
    </row>
    <row r="128" spans="1:26" x14ac:dyDescent="0.25">
      <c r="A128" s="38"/>
      <c r="B128" s="38"/>
      <c r="C128" s="38"/>
      <c r="D128" s="38"/>
      <c r="E128" s="38"/>
      <c r="F128" s="38"/>
      <c r="G128" s="38"/>
      <c r="H128" s="38"/>
      <c r="I128" s="38"/>
      <c r="J128" s="38"/>
      <c r="K128" s="231"/>
      <c r="L128" s="231"/>
      <c r="M128" s="38"/>
      <c r="N128" s="231"/>
      <c r="O128" s="231"/>
      <c r="P128" s="231"/>
      <c r="Q128" s="231"/>
      <c r="R128" s="231"/>
      <c r="T128" s="231" t="str">
        <f>IF($J128="Preventivo",($C128*$S128),IF($J128="Detectivo",($C128*$S128),""))</f>
        <v/>
      </c>
      <c r="W128" s="38"/>
    </row>
  </sheetData>
  <sheetProtection formatCells="0" formatColumns="0" formatRows="0" sort="0" autoFilter="0" pivotTables="0"/>
  <autoFilter ref="A7:W127" xr:uid="{00000000-0009-0000-0000-000005000000}"/>
  <dataConsolidate/>
  <mergeCells count="118">
    <mergeCell ref="V122:V127"/>
    <mergeCell ref="B3:D3"/>
    <mergeCell ref="B4:D4"/>
    <mergeCell ref="V104:V109"/>
    <mergeCell ref="V110:V115"/>
    <mergeCell ref="V116:V121"/>
    <mergeCell ref="V86:V91"/>
    <mergeCell ref="V92:V97"/>
    <mergeCell ref="V98:V103"/>
    <mergeCell ref="V68:V73"/>
    <mergeCell ref="V74:V79"/>
    <mergeCell ref="V80:V85"/>
    <mergeCell ref="V50:V55"/>
    <mergeCell ref="V56:V61"/>
    <mergeCell ref="V62:V67"/>
    <mergeCell ref="V32:V37"/>
    <mergeCell ref="V38:V43"/>
    <mergeCell ref="V44:V49"/>
    <mergeCell ref="C74:C79"/>
    <mergeCell ref="D74:D79"/>
    <mergeCell ref="C14:C19"/>
    <mergeCell ref="D14:D19"/>
    <mergeCell ref="C32:C37"/>
    <mergeCell ref="D32:D37"/>
    <mergeCell ref="X4:Z4"/>
    <mergeCell ref="V20:V25"/>
    <mergeCell ref="V26:V31"/>
    <mergeCell ref="V8:V13"/>
    <mergeCell ref="V14:V19"/>
    <mergeCell ref="V4:V6"/>
    <mergeCell ref="A92:A97"/>
    <mergeCell ref="B92:B97"/>
    <mergeCell ref="C92:C97"/>
    <mergeCell ref="D92:D97"/>
    <mergeCell ref="D80:D85"/>
    <mergeCell ref="A86:A91"/>
    <mergeCell ref="B86:B91"/>
    <mergeCell ref="C86:C91"/>
    <mergeCell ref="D86:D91"/>
    <mergeCell ref="A80:A85"/>
    <mergeCell ref="B80:B85"/>
    <mergeCell ref="C80:C85"/>
    <mergeCell ref="A68:A73"/>
    <mergeCell ref="B68:B73"/>
    <mergeCell ref="C68:C73"/>
    <mergeCell ref="D68:D73"/>
    <mergeCell ref="A74:A79"/>
    <mergeCell ref="B74:B79"/>
    <mergeCell ref="A98:A103"/>
    <mergeCell ref="B98:B103"/>
    <mergeCell ref="C98:C103"/>
    <mergeCell ref="D98:D103"/>
    <mergeCell ref="A122:A127"/>
    <mergeCell ref="B122:B127"/>
    <mergeCell ref="C122:C127"/>
    <mergeCell ref="D122:D127"/>
    <mergeCell ref="A104:A109"/>
    <mergeCell ref="B104:B109"/>
    <mergeCell ref="C104:C109"/>
    <mergeCell ref="D104:D109"/>
    <mergeCell ref="A110:A115"/>
    <mergeCell ref="B110:B115"/>
    <mergeCell ref="C110:C115"/>
    <mergeCell ref="D110:D115"/>
    <mergeCell ref="A116:A121"/>
    <mergeCell ref="B116:B121"/>
    <mergeCell ref="C116:C121"/>
    <mergeCell ref="D116:D121"/>
    <mergeCell ref="A56:A61"/>
    <mergeCell ref="B56:B61"/>
    <mergeCell ref="C56:C61"/>
    <mergeCell ref="D56:D61"/>
    <mergeCell ref="J6:N6"/>
    <mergeCell ref="A62:A67"/>
    <mergeCell ref="B62:B67"/>
    <mergeCell ref="C62:C67"/>
    <mergeCell ref="D62:D67"/>
    <mergeCell ref="A44:A49"/>
    <mergeCell ref="B44:B49"/>
    <mergeCell ref="C44:C49"/>
    <mergeCell ref="D44:D49"/>
    <mergeCell ref="A50:A55"/>
    <mergeCell ref="B50:B55"/>
    <mergeCell ref="C50:C55"/>
    <mergeCell ref="D50:D55"/>
    <mergeCell ref="F6:I6"/>
    <mergeCell ref="A38:A43"/>
    <mergeCell ref="B38:B43"/>
    <mergeCell ref="C38:C43"/>
    <mergeCell ref="D38:D43"/>
    <mergeCell ref="A32:A37"/>
    <mergeCell ref="B32:B37"/>
    <mergeCell ref="A8:A13"/>
    <mergeCell ref="B8:B13"/>
    <mergeCell ref="A26:A31"/>
    <mergeCell ref="B26:B31"/>
    <mergeCell ref="C26:C31"/>
    <mergeCell ref="D26:D31"/>
    <mergeCell ref="A14:A19"/>
    <mergeCell ref="B14:B19"/>
    <mergeCell ref="C8:C13"/>
    <mergeCell ref="D8:D13"/>
    <mergeCell ref="A20:A25"/>
    <mergeCell ref="B20:B25"/>
    <mergeCell ref="C20:C25"/>
    <mergeCell ref="D20:D25"/>
    <mergeCell ref="A1:A2"/>
    <mergeCell ref="B1:B2"/>
    <mergeCell ref="A6:A7"/>
    <mergeCell ref="B6:B7"/>
    <mergeCell ref="E6:E7"/>
    <mergeCell ref="O6:R6"/>
    <mergeCell ref="C1:D1"/>
    <mergeCell ref="T4:U6"/>
    <mergeCell ref="S4:S6"/>
    <mergeCell ref="C6:C7"/>
    <mergeCell ref="D6:D7"/>
    <mergeCell ref="J4:R5"/>
  </mergeCells>
  <phoneticPr fontId="0" type="noConversion"/>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41" priority="269" operator="between">
      <formula>$Y$6</formula>
      <formula>$Z$6</formula>
    </cfRule>
    <cfRule type="cellIs" dxfId="40" priority="270" operator="between">
      <formula>$Y$7</formula>
      <formula>$Z$7</formula>
    </cfRule>
    <cfRule type="cellIs" dxfId="39" priority="271" operator="between">
      <formula>$Y$8</formula>
      <formula>$Z$8</formula>
    </cfRule>
    <cfRule type="cellIs" dxfId="38" priority="272" operator="between">
      <formula>$Y$9</formula>
      <formula>$Z$9</formula>
    </cfRule>
    <cfRule type="cellIs" dxfId="37" priority="273"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colBreaks count="1" manualBreakCount="1">
    <brk id="9" max="92" man="1"/>
  </colBreaks>
  <ignoredErrors>
    <ignoredError sqref="U15:U19" formula="1"/>
  </ignoredErrors>
  <legacy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31E2F28A-191C-454D-B7A7-3F97955A9C60}">
          <x14:formula1>
            <xm:f>'10 FORMULAS'!$B$54:$B$55</xm:f>
          </x14:formula1>
          <xm:sqref>M8:M127</xm:sqref>
        </x14:dataValidation>
        <x14:dataValidation type="list" allowBlank="1" showInputMessage="1" showErrorMessage="1" xr:uid="{C188ECD5-EAC7-4A49-9E3C-B4A5CA1A1D14}">
          <x14:formula1>
            <xm:f>'10 FORMULAS'!$B$60:$B$63</xm:f>
          </x14:formula1>
          <xm:sqref>O8:O127</xm:sqref>
        </x14:dataValidation>
        <x14:dataValidation type="list" allowBlank="1" showInputMessage="1" showErrorMessage="1" xr:uid="{7E62B212-EA54-4891-A055-317355C45970}">
          <x14:formula1>
            <xm:f>'10 FORMULAS'!$B$71:$B$73</xm:f>
          </x14:formula1>
          <xm:sqref>Q8:Q127</xm:sqref>
        </x14:dataValidation>
        <x14:dataValidation type="list" allowBlank="1" showInputMessage="1" showErrorMessage="1" xr:uid="{C4C4565C-2548-4172-B2F7-7BD649DFE406}">
          <x14:formula1>
            <xm:f>'10 FORMULAS'!$B$74:$B$76</xm:f>
          </x14:formula1>
          <xm:sqref>R8:R127</xm:sqref>
        </x14:dataValidation>
        <x14:dataValidation type="list" allowBlank="1" showInputMessage="1" showErrorMessage="1" xr:uid="{DEAEFC91-9745-43BA-9C25-0A9FDC25EA01}">
          <x14:formula1>
            <xm:f>'10 FORMULAS'!$B$64:$B$70</xm:f>
          </x14:formula1>
          <xm:sqref>P8:P127</xm:sqref>
        </x14:dataValidation>
        <x14:dataValidation type="list" allowBlank="1" showInputMessage="1" showErrorMessage="1" xr:uid="{954D3026-4783-408C-803F-9777EC42C3D1}">
          <x14:formula1>
            <xm:f>'10 FORMULAS'!$B$51:$B$52</xm:f>
          </x14:formula1>
          <xm:sqref>J8:J127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C5E6-1D06-4EB9-825A-F308ABAAAE66}">
  <dimension ref="A1:Z127"/>
  <sheetViews>
    <sheetView showGridLines="0" topLeftCell="H8" zoomScale="55" zoomScaleNormal="55" zoomScaleSheetLayoutView="85" workbookViewId="0">
      <selection activeCell="J8" sqref="J8"/>
    </sheetView>
  </sheetViews>
  <sheetFormatPr baseColWidth="10" defaultColWidth="11.42578125" defaultRowHeight="14.25" x14ac:dyDescent="0.25"/>
  <cols>
    <col min="1" max="1" width="14.85546875" style="44" customWidth="1"/>
    <col min="2" max="2" width="65.28515625" style="44" customWidth="1"/>
    <col min="3" max="3" width="15.42578125" style="44" customWidth="1"/>
    <col min="4" max="4" width="14.140625" style="44" customWidth="1"/>
    <col min="5" max="5" width="10.140625" style="44" customWidth="1"/>
    <col min="6" max="6" width="17.42578125" style="44" customWidth="1"/>
    <col min="7" max="7" width="21.85546875" style="44" customWidth="1"/>
    <col min="8" max="8" width="63.5703125" style="44" customWidth="1"/>
    <col min="9" max="9" width="68.140625" style="44" customWidth="1"/>
    <col min="10" max="11" width="12.140625" style="51" customWidth="1"/>
    <col min="12" max="12" width="18.5703125" style="51" customWidth="1"/>
    <col min="13" max="13" width="19.42578125" style="44" bestFit="1" customWidth="1"/>
    <col min="14" max="14" width="18.28515625" style="51" customWidth="1"/>
    <col min="15" max="15" width="18.85546875" style="51" customWidth="1"/>
    <col min="16" max="16" width="16.42578125" style="51" bestFit="1" customWidth="1"/>
    <col min="17" max="17" width="14.42578125" style="51" customWidth="1"/>
    <col min="18" max="18" width="13" style="51" customWidth="1"/>
    <col min="19" max="21" width="13.42578125" style="231" customWidth="1"/>
    <col min="22" max="22" width="23" style="137" customWidth="1"/>
    <col min="23" max="23" width="11.42578125" style="44"/>
    <col min="24" max="24" width="21.42578125" style="4" customWidth="1"/>
    <col min="25" max="25" width="7.42578125" style="4" bestFit="1" customWidth="1"/>
    <col min="26" max="26" width="8.42578125" style="4" bestFit="1" customWidth="1"/>
    <col min="27" max="16384" width="11.42578125" style="44"/>
  </cols>
  <sheetData>
    <row r="1" spans="1:26" s="40" customFormat="1" ht="45" customHeight="1" x14ac:dyDescent="0.2">
      <c r="A1" s="497"/>
      <c r="B1" s="524" t="str">
        <f>+'2 CONTEXTO E IDENTIFICACIÓN'!A1</f>
        <v>MAPA DE RIESGOS INTEGRAL</v>
      </c>
      <c r="C1" s="507"/>
      <c r="D1" s="508"/>
      <c r="E1" s="228"/>
      <c r="F1" s="3"/>
      <c r="G1" s="201" t="str">
        <f>+'2 CONTEXTO E IDENTIFICACIÓN'!$I$4</f>
        <v>Elaboración o Actualización:</v>
      </c>
      <c r="H1" s="215">
        <f>'2 CONTEXTO E IDENTIFICACIÓN'!J4</f>
        <v>46048</v>
      </c>
      <c r="I1" s="13"/>
      <c r="J1" s="13"/>
      <c r="K1" s="13"/>
      <c r="L1" s="43"/>
      <c r="M1" s="42"/>
      <c r="N1" s="43"/>
      <c r="O1" s="43"/>
      <c r="P1" s="43"/>
      <c r="Q1" s="43"/>
      <c r="R1" s="43"/>
      <c r="S1" s="225"/>
      <c r="T1" s="225"/>
      <c r="U1" s="225"/>
      <c r="V1" s="137"/>
      <c r="W1" s="38"/>
      <c r="X1" s="4"/>
      <c r="Y1" s="4"/>
      <c r="Z1" s="4"/>
    </row>
    <row r="2" spans="1:26" s="40" customFormat="1" ht="45" customHeight="1" x14ac:dyDescent="0.2">
      <c r="A2" s="497"/>
      <c r="B2" s="525"/>
      <c r="C2" s="39" t="str">
        <f>+'2 CONTEXTO E IDENTIFICACIÓN'!A2</f>
        <v>VERSIÓN DEL MAPA DE RIESGOS:</v>
      </c>
      <c r="D2" s="39">
        <f>'2 CONTEXTO E IDENTIFICACIÓN'!B2</f>
        <v>1</v>
      </c>
      <c r="E2" s="228"/>
      <c r="F2" s="228"/>
      <c r="G2" s="204" t="str">
        <f>+'2 CONTEXTO E IDENTIFICACIÓN'!$E$5</f>
        <v>Vigencia: 2026</v>
      </c>
      <c r="H2" s="202">
        <f>'2 CONTEXTO E IDENTIFICACIÓN'!G5</f>
        <v>46023</v>
      </c>
      <c r="I2" s="203" t="s">
        <v>83</v>
      </c>
      <c r="J2" s="228"/>
      <c r="K2" s="228"/>
      <c r="L2" s="46"/>
      <c r="M2" s="45"/>
      <c r="N2" s="46"/>
      <c r="O2" s="46"/>
      <c r="P2" s="46"/>
      <c r="Q2" s="46"/>
      <c r="R2" s="46"/>
      <c r="S2" s="225"/>
      <c r="T2" s="225"/>
      <c r="U2" s="225"/>
      <c r="V2" s="224"/>
      <c r="W2" s="38"/>
      <c r="X2" s="3"/>
      <c r="Y2" s="3"/>
      <c r="Z2" s="3"/>
    </row>
    <row r="3" spans="1:26" s="40" customFormat="1" ht="15.75" thickBot="1" x14ac:dyDescent="0.25">
      <c r="A3" s="12" t="s">
        <v>75</v>
      </c>
      <c r="B3" s="499" t="str">
        <f>'2 CONTEXTO E IDENTIFICACIÓN'!B4</f>
        <v>UAERMV</v>
      </c>
      <c r="C3" s="499"/>
      <c r="D3" s="499"/>
      <c r="E3" s="273"/>
      <c r="F3" s="228"/>
      <c r="G3" s="273"/>
      <c r="H3" s="273"/>
      <c r="I3" s="273"/>
      <c r="J3" s="274"/>
      <c r="K3" s="274"/>
      <c r="L3" s="274"/>
      <c r="M3" s="273"/>
      <c r="N3" s="274"/>
      <c r="O3" s="274"/>
      <c r="P3" s="274"/>
      <c r="Q3" s="274"/>
      <c r="R3" s="274"/>
      <c r="S3" s="229"/>
      <c r="T3" s="229"/>
      <c r="U3" s="229"/>
      <c r="V3" s="137"/>
      <c r="W3" s="38"/>
      <c r="X3" s="3"/>
      <c r="Y3" s="3"/>
      <c r="Z3" s="3"/>
    </row>
    <row r="4" spans="1:26" s="48" customFormat="1" ht="16.5" customHeight="1" x14ac:dyDescent="0.25">
      <c r="A4" s="12" t="s">
        <v>77</v>
      </c>
      <c r="B4" s="499" t="str">
        <f>'2 CONTEXTO E IDENTIFICACIÓN'!F4</f>
        <v>4. Estrategia Y Gobierno De TI</v>
      </c>
      <c r="C4" s="500"/>
      <c r="D4" s="500"/>
      <c r="E4" s="47" t="s">
        <v>339</v>
      </c>
      <c r="F4" s="45" t="s">
        <v>340</v>
      </c>
      <c r="G4" s="47"/>
      <c r="H4" s="47"/>
      <c r="I4" s="47"/>
      <c r="J4" s="537" t="s">
        <v>369</v>
      </c>
      <c r="K4" s="538"/>
      <c r="L4" s="538"/>
      <c r="M4" s="538"/>
      <c r="N4" s="538"/>
      <c r="O4" s="538"/>
      <c r="P4" s="538"/>
      <c r="Q4" s="538"/>
      <c r="R4" s="539"/>
      <c r="S4" s="574" t="s">
        <v>342</v>
      </c>
      <c r="T4" s="534" t="s">
        <v>370</v>
      </c>
      <c r="U4" s="574"/>
      <c r="V4" s="577" t="s">
        <v>371</v>
      </c>
      <c r="W4" s="38"/>
      <c r="X4" s="490" t="s">
        <v>345</v>
      </c>
      <c r="Y4" s="491"/>
      <c r="Z4" s="492"/>
    </row>
    <row r="5" spans="1:26" s="48" customFormat="1" ht="33" customHeight="1" x14ac:dyDescent="0.25">
      <c r="A5" s="208"/>
      <c r="B5" s="207"/>
      <c r="C5" s="207"/>
      <c r="D5" s="137"/>
      <c r="E5" s="47"/>
      <c r="F5" s="47"/>
      <c r="G5" s="47"/>
      <c r="H5" s="47"/>
      <c r="I5" s="47"/>
      <c r="J5" s="540"/>
      <c r="K5" s="541"/>
      <c r="L5" s="541"/>
      <c r="M5" s="541"/>
      <c r="N5" s="541"/>
      <c r="O5" s="541"/>
      <c r="P5" s="541"/>
      <c r="Q5" s="541"/>
      <c r="R5" s="542"/>
      <c r="S5" s="575"/>
      <c r="T5" s="535"/>
      <c r="U5" s="575"/>
      <c r="V5" s="578"/>
      <c r="W5" s="38"/>
      <c r="X5" s="21" t="s">
        <v>293</v>
      </c>
      <c r="Y5" s="22" t="s">
        <v>346</v>
      </c>
      <c r="Z5" s="23" t="s">
        <v>347</v>
      </c>
    </row>
    <row r="6" spans="1:26" ht="29.25" customHeight="1" x14ac:dyDescent="0.25">
      <c r="A6" s="526" t="s">
        <v>287</v>
      </c>
      <c r="B6" s="526" t="s">
        <v>288</v>
      </c>
      <c r="C6" s="526" t="s">
        <v>348</v>
      </c>
      <c r="D6" s="526" t="s">
        <v>349</v>
      </c>
      <c r="E6" s="528" t="s">
        <v>350</v>
      </c>
      <c r="F6" s="559" t="s">
        <v>49</v>
      </c>
      <c r="G6" s="560"/>
      <c r="H6" s="560"/>
      <c r="I6" s="528"/>
      <c r="J6" s="531" t="s">
        <v>351</v>
      </c>
      <c r="K6" s="531"/>
      <c r="L6" s="531"/>
      <c r="M6" s="531"/>
      <c r="N6" s="532"/>
      <c r="O6" s="530" t="s">
        <v>372</v>
      </c>
      <c r="P6" s="531"/>
      <c r="Q6" s="531"/>
      <c r="R6" s="532"/>
      <c r="S6" s="576"/>
      <c r="T6" s="536"/>
      <c r="U6" s="576"/>
      <c r="V6" s="579"/>
      <c r="W6" s="38"/>
      <c r="X6" s="235" t="s">
        <v>301</v>
      </c>
      <c r="Y6" s="28">
        <v>0.01</v>
      </c>
      <c r="Z6" s="27">
        <v>0.2</v>
      </c>
    </row>
    <row r="7" spans="1:26" s="38" customFormat="1" ht="72" thickBot="1" x14ac:dyDescent="0.3">
      <c r="A7" s="527"/>
      <c r="B7" s="527"/>
      <c r="C7" s="527"/>
      <c r="D7" s="527"/>
      <c r="E7" s="529"/>
      <c r="F7" s="49" t="s">
        <v>353</v>
      </c>
      <c r="G7" s="136" t="s">
        <v>354</v>
      </c>
      <c r="H7" s="136" t="s">
        <v>373</v>
      </c>
      <c r="I7" s="136" t="s">
        <v>356</v>
      </c>
      <c r="J7" s="49" t="s">
        <v>374</v>
      </c>
      <c r="K7" s="50" t="s">
        <v>53</v>
      </c>
      <c r="L7" s="50" t="s">
        <v>55</v>
      </c>
      <c r="M7" s="49" t="s">
        <v>56</v>
      </c>
      <c r="N7" s="50" t="s">
        <v>58</v>
      </c>
      <c r="O7" s="50" t="s">
        <v>132</v>
      </c>
      <c r="P7" s="50" t="s">
        <v>133</v>
      </c>
      <c r="Q7" s="50" t="s">
        <v>358</v>
      </c>
      <c r="R7" s="50" t="s">
        <v>359</v>
      </c>
      <c r="S7" s="50" t="s">
        <v>375</v>
      </c>
      <c r="T7" s="50" t="s">
        <v>376</v>
      </c>
      <c r="U7" s="50" t="s">
        <v>377</v>
      </c>
      <c r="V7" s="321" t="s">
        <v>378</v>
      </c>
      <c r="X7" s="236" t="s">
        <v>307</v>
      </c>
      <c r="Y7" s="28">
        <v>0.21</v>
      </c>
      <c r="Z7" s="27">
        <v>0.4</v>
      </c>
    </row>
    <row r="8" spans="1:26" ht="268.14999999999998" customHeight="1" x14ac:dyDescent="0.25">
      <c r="A8" s="543" t="str">
        <f>'2 CONTEXTO E IDENTIFICACIÓN'!A9</f>
        <v>R1</v>
      </c>
      <c r="B8" s="546" t="str">
        <f>+'2 CONTEXTO E IDENTIFICACIÓN'!J9</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C8" s="549">
        <f>+'3 PROBABIL E IMPACTO INHERENTE'!E9</f>
        <v>0.6</v>
      </c>
      <c r="D8" s="552">
        <f>+'3 PROBABIL E IMPACTO INHERENTE'!M9</f>
        <v>0.6</v>
      </c>
      <c r="E8" s="339">
        <v>1</v>
      </c>
      <c r="F8" s="377" t="s">
        <v>379</v>
      </c>
      <c r="G8" s="382" t="s">
        <v>380</v>
      </c>
      <c r="H8" s="382" t="s">
        <v>381</v>
      </c>
      <c r="I8" s="342" t="str">
        <f t="shared" ref="I8:I71" si="0">+CONCATENATE(F8," ",G8," ",H8)</f>
        <v>Lider GODI de la OTI Valida Trimestralmente, y reporta del estado actual del portafolio de proyectos programados para la presente vigencia a la Jefe de la Oficina de Tecnologias de la Información, mediante el diligenciamiento del formato EGTI-FM-008: El Seguimiento al Plan Estratégico de Tecnologías de Información (PETI), para evaluar posibles desvios en cronogramas de ejecución o presupuestal de los proyectos.
En caso de que se incorporen nuevos lineamientos institucionales que impliquen la adición o eliminación de uno o varios proyectos planificados, se realizará un control de cambios a la hoja de ruta del PETI, el cual será presentado al Comite de Gestión y Desempeño para su correspondiente aprobación.</v>
      </c>
      <c r="J8" s="627" t="s">
        <v>167</v>
      </c>
      <c r="K8" s="343">
        <f>+IFERROR(VLOOKUP($J8,'10 FORMULAS'!B53:C53,2,0),"")</f>
        <v>0.1</v>
      </c>
      <c r="L8" s="343" t="str">
        <f>+IF(J8="Correctivo","Impacto","")</f>
        <v>Impacto</v>
      </c>
      <c r="M8" s="344" t="s">
        <v>156</v>
      </c>
      <c r="N8" s="343">
        <f>+IFERROR(VLOOKUP($M8,'10 FORMULAS'!$B$54:$C$55,2,0),"")</f>
        <v>0.15</v>
      </c>
      <c r="O8" s="345" t="s">
        <v>145</v>
      </c>
      <c r="P8" s="345" t="s">
        <v>268</v>
      </c>
      <c r="Q8" s="345" t="s">
        <v>147</v>
      </c>
      <c r="R8" s="345" t="s">
        <v>148</v>
      </c>
      <c r="S8" s="343">
        <f>+IFERROR($K8+$N8,"")</f>
        <v>0.25</v>
      </c>
      <c r="T8" s="343">
        <f>+IFERROR(D8*S8,"")</f>
        <v>0.15</v>
      </c>
      <c r="U8" s="343">
        <f>+IFERROR(D8-T8,"")</f>
        <v>0.44999999999999996</v>
      </c>
      <c r="V8" s="563">
        <v>0.45</v>
      </c>
      <c r="W8" s="38"/>
      <c r="X8" s="237" t="s">
        <v>312</v>
      </c>
      <c r="Y8" s="28">
        <v>0.41</v>
      </c>
      <c r="Z8" s="27">
        <v>0.6</v>
      </c>
    </row>
    <row r="9" spans="1:26" ht="15" x14ac:dyDescent="0.25">
      <c r="A9" s="544"/>
      <c r="B9" s="547"/>
      <c r="C9" s="550"/>
      <c r="D9" s="553"/>
      <c r="E9" s="275">
        <v>2</v>
      </c>
      <c r="F9" s="282"/>
      <c r="G9" s="283"/>
      <c r="H9" s="283"/>
      <c r="I9" s="281" t="str">
        <f t="shared" si="0"/>
        <v xml:space="preserve">  </v>
      </c>
      <c r="J9" s="280"/>
      <c r="K9" s="230" t="str">
        <f>+IFERROR(VLOOKUP($J9,'10 FORMULAS'!$B$53:$C$53,2,0),"")</f>
        <v/>
      </c>
      <c r="L9" s="230" t="str">
        <f t="shared" ref="L9:L72" si="1">+IF(J9="Correctivo","Impacto","")</f>
        <v/>
      </c>
      <c r="M9" s="276"/>
      <c r="N9" s="230" t="str">
        <f>+IFERROR(VLOOKUP($M9,'10 FORMULAS'!$B$54:$C$55,2,0),"")</f>
        <v/>
      </c>
      <c r="O9" s="277"/>
      <c r="P9" s="277"/>
      <c r="Q9" s="277"/>
      <c r="R9" s="277"/>
      <c r="S9" s="230" t="str">
        <f t="shared" ref="S9:S72" si="2">+IFERROR($K9+$N9,"")</f>
        <v/>
      </c>
      <c r="T9" s="230" t="str">
        <f>+IFERROR(U8*S9,"")</f>
        <v/>
      </c>
      <c r="U9" s="230" t="str">
        <f>+IFERROR(U8-T9,"")</f>
        <v/>
      </c>
      <c r="V9" s="564"/>
      <c r="W9" s="38"/>
      <c r="X9" s="32" t="s">
        <v>316</v>
      </c>
      <c r="Y9" s="28">
        <v>0.61</v>
      </c>
      <c r="Z9" s="27">
        <v>0.8</v>
      </c>
    </row>
    <row r="10" spans="1:26" ht="15" x14ac:dyDescent="0.25">
      <c r="A10" s="544"/>
      <c r="B10" s="547"/>
      <c r="C10" s="550"/>
      <c r="D10" s="553"/>
      <c r="E10" s="275">
        <v>3</v>
      </c>
      <c r="F10" s="282"/>
      <c r="G10" s="283"/>
      <c r="H10" s="283"/>
      <c r="I10" s="281" t="str">
        <f t="shared" si="0"/>
        <v xml:space="preserve">  </v>
      </c>
      <c r="J10" s="280"/>
      <c r="K10" s="230" t="str">
        <f>+IFERROR(VLOOKUP($J10,'10 FORMULAS'!$B$53:$C$53,2,0),"")</f>
        <v/>
      </c>
      <c r="L10" s="230" t="str">
        <f t="shared" si="1"/>
        <v/>
      </c>
      <c r="M10" s="276"/>
      <c r="N10" s="230" t="str">
        <f>+IFERROR(VLOOKUP($M10,'10 FORMULAS'!$B$54:$C$55,2,0),"")</f>
        <v/>
      </c>
      <c r="O10" s="277"/>
      <c r="P10" s="277"/>
      <c r="Q10" s="277"/>
      <c r="R10" s="277"/>
      <c r="S10" s="230" t="str">
        <f>+IFERROR($K10+$N10,"")</f>
        <v/>
      </c>
      <c r="T10" s="230" t="str">
        <f>+IFERROR(U9*S10,"")</f>
        <v/>
      </c>
      <c r="U10" s="230" t="str">
        <f>+IFERROR(U9-T10,"")</f>
        <v/>
      </c>
      <c r="V10" s="564"/>
      <c r="W10" s="38"/>
      <c r="X10" s="238" t="s">
        <v>320</v>
      </c>
      <c r="Y10" s="28">
        <v>0.81</v>
      </c>
      <c r="Z10" s="27">
        <v>1</v>
      </c>
    </row>
    <row r="11" spans="1:26" ht="15" x14ac:dyDescent="0.25">
      <c r="A11" s="544"/>
      <c r="B11" s="547"/>
      <c r="C11" s="550"/>
      <c r="D11" s="553"/>
      <c r="E11" s="275">
        <v>4</v>
      </c>
      <c r="F11" s="282"/>
      <c r="G11" s="283"/>
      <c r="H11" s="283"/>
      <c r="I11" s="281" t="str">
        <f t="shared" si="0"/>
        <v xml:space="preserve">  </v>
      </c>
      <c r="J11" s="280"/>
      <c r="K11" s="230" t="str">
        <f>+IFERROR(VLOOKUP($J11,'10 FORMULAS'!$B$53:$C$53,2,0),"")</f>
        <v/>
      </c>
      <c r="L11" s="230" t="str">
        <f t="shared" si="1"/>
        <v/>
      </c>
      <c r="M11" s="276"/>
      <c r="N11" s="230" t="str">
        <f>+IFERROR(VLOOKUP($M11,'10 FORMULAS'!$B$54:$C$55,2,0),"")</f>
        <v/>
      </c>
      <c r="O11" s="277"/>
      <c r="P11" s="277"/>
      <c r="Q11" s="277"/>
      <c r="R11" s="277"/>
      <c r="S11" s="230" t="str">
        <f t="shared" si="2"/>
        <v/>
      </c>
      <c r="T11" s="230" t="str">
        <f>+IFERROR(U10*S11,"")</f>
        <v/>
      </c>
      <c r="U11" s="230" t="str">
        <f>+IFERROR(U10-T11,"")</f>
        <v/>
      </c>
      <c r="V11" s="564"/>
      <c r="W11" s="38"/>
      <c r="X11" s="226"/>
      <c r="Y11" s="226"/>
      <c r="Z11" s="226"/>
    </row>
    <row r="12" spans="1:26" ht="29.45" customHeight="1" x14ac:dyDescent="0.25">
      <c r="A12" s="544"/>
      <c r="B12" s="547"/>
      <c r="C12" s="550"/>
      <c r="D12" s="553"/>
      <c r="E12" s="275">
        <v>5</v>
      </c>
      <c r="F12" s="282"/>
      <c r="G12" s="283"/>
      <c r="H12" s="283"/>
      <c r="I12" s="220" t="str">
        <f t="shared" si="0"/>
        <v xml:space="preserve">  </v>
      </c>
      <c r="J12" s="280"/>
      <c r="K12" s="230" t="str">
        <f>+IFERROR(VLOOKUP($J12,'10 FORMULAS'!$B$53:$C$53,2,0),"")</f>
        <v/>
      </c>
      <c r="L12" s="230" t="str">
        <f t="shared" si="1"/>
        <v/>
      </c>
      <c r="M12" s="276"/>
      <c r="N12" s="230" t="str">
        <f>+IFERROR(VLOOKUP($M12,'10 FORMULAS'!$B$54:$C$55,2,0),"")</f>
        <v/>
      </c>
      <c r="O12" s="277"/>
      <c r="P12" s="277"/>
      <c r="Q12" s="277"/>
      <c r="R12" s="277"/>
      <c r="S12" s="230" t="str">
        <f t="shared" si="2"/>
        <v/>
      </c>
      <c r="T12" s="230" t="str">
        <f>+IFERROR(U11*S12,"")</f>
        <v/>
      </c>
      <c r="U12" s="230" t="str">
        <f>+IFERROR(U11-T12,"")</f>
        <v/>
      </c>
      <c r="V12" s="564"/>
      <c r="W12" s="38"/>
      <c r="X12" s="226"/>
      <c r="Y12" s="226"/>
      <c r="Z12" s="226"/>
    </row>
    <row r="13" spans="1:26" ht="29.45" customHeight="1" thickBot="1" x14ac:dyDescent="0.3">
      <c r="A13" s="545"/>
      <c r="B13" s="548"/>
      <c r="C13" s="551"/>
      <c r="D13" s="554"/>
      <c r="E13" s="278">
        <v>6</v>
      </c>
      <c r="F13" s="284"/>
      <c r="G13" s="285"/>
      <c r="H13" s="285"/>
      <c r="I13" s="346" t="str">
        <f t="shared" si="0"/>
        <v xml:space="preserve">  </v>
      </c>
      <c r="J13" s="379"/>
      <c r="K13" s="347" t="str">
        <f>+IFERROR(VLOOKUP($J13,'10 FORMULAS'!$B$53:$C$53,2,0),"")</f>
        <v/>
      </c>
      <c r="L13" s="347" t="str">
        <f t="shared" si="1"/>
        <v/>
      </c>
      <c r="M13" s="348"/>
      <c r="N13" s="347" t="str">
        <f>+IFERROR(VLOOKUP($M13,'10 FORMULAS'!$B$54:$C$55,2,0),"")</f>
        <v/>
      </c>
      <c r="O13" s="349"/>
      <c r="P13" s="349"/>
      <c r="Q13" s="349"/>
      <c r="R13" s="349"/>
      <c r="S13" s="347" t="str">
        <f t="shared" si="2"/>
        <v/>
      </c>
      <c r="T13" s="347" t="str">
        <f>+IFERROR(U12*S13,"")</f>
        <v/>
      </c>
      <c r="U13" s="347" t="str">
        <f>+IFERROR(U12-T13,"")</f>
        <v/>
      </c>
      <c r="V13" s="565"/>
      <c r="W13" s="38"/>
      <c r="X13" s="226"/>
      <c r="Y13" s="226"/>
      <c r="Z13" s="226"/>
    </row>
    <row r="14" spans="1:26" ht="317.45" customHeight="1" x14ac:dyDescent="0.25">
      <c r="A14" s="543" t="str">
        <f>'2 CONTEXTO E IDENTIFICACIÓN'!A10</f>
        <v>R2</v>
      </c>
      <c r="B14" s="580" t="str">
        <f>+'2 CONTEXTO E IDENTIFICACIÓN'!J10</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C14" s="584">
        <f>+'3 PROBABIL E IMPACTO INHERENTE'!E10</f>
        <v>0.6</v>
      </c>
      <c r="D14" s="552">
        <f>+'3 PROBABIL E IMPACTO INHERENTE'!M10</f>
        <v>0.8</v>
      </c>
      <c r="E14" s="339">
        <v>1</v>
      </c>
      <c r="F14" s="392" t="s">
        <v>364</v>
      </c>
      <c r="G14" s="388" t="s">
        <v>380</v>
      </c>
      <c r="H14" s="52" t="s">
        <v>420</v>
      </c>
      <c r="I14" s="342" t="str">
        <f t="shared" si="0"/>
        <v>El jefe de la Oficina de Tecnologías de la Información (OTI) Valida mensualmente, que los supervisores de los contratos hayan revisado el correspondiente seguimiento de los productos o servicios entregados conforme a lo establecido en la minuta del contrato, asegurando el cumplimiento de las especificaciones pactadas y los estándares de calidad requeridos.
Con el fin de solicitar las subsanaciones a las novedades encontradas antes de autorizar el pago.
Evidencia: Actas de recepción firmadas por ambas partes, informes de conformidad técnica, y registros fotográficos o documentales de los productos o servicios entregados si lo requiere.
Desviación: Se notificará al proveedor o contratista para realizar las correcciones necesarias en un plazo acordado, dejando constancia en las actas correspondientes.</v>
      </c>
      <c r="J14" s="378" t="s">
        <v>167</v>
      </c>
      <c r="K14" s="343">
        <f>+IFERROR(VLOOKUP($J14,'10 FORMULAS'!$B$53:$C$53,2,0),"")</f>
        <v>0.1</v>
      </c>
      <c r="L14" s="343" t="str">
        <f t="shared" si="1"/>
        <v>Impacto</v>
      </c>
      <c r="M14" s="344" t="s">
        <v>156</v>
      </c>
      <c r="N14" s="343">
        <f>+IFERROR(VLOOKUP($M14,'10 FORMULAS'!$B$54:$C$55,2,0),"")</f>
        <v>0.15</v>
      </c>
      <c r="O14" s="345" t="s">
        <v>145</v>
      </c>
      <c r="P14" s="345" t="s">
        <v>269</v>
      </c>
      <c r="Q14" s="345" t="s">
        <v>147</v>
      </c>
      <c r="R14" s="345" t="s">
        <v>148</v>
      </c>
      <c r="S14" s="343">
        <f t="shared" si="2"/>
        <v>0.25</v>
      </c>
      <c r="T14" s="343">
        <f>+IFERROR(D14*S14,"")</f>
        <v>0.2</v>
      </c>
      <c r="U14" s="343">
        <f>+IFERROR(D14-T14,"")</f>
        <v>0.60000000000000009</v>
      </c>
      <c r="V14" s="563">
        <v>0.6</v>
      </c>
      <c r="W14" s="38"/>
      <c r="X14" s="226"/>
      <c r="Y14" s="227"/>
      <c r="Z14" s="227"/>
    </row>
    <row r="15" spans="1:26" ht="29.45" customHeight="1" x14ac:dyDescent="0.25">
      <c r="A15" s="544"/>
      <c r="B15" s="581"/>
      <c r="C15" s="572"/>
      <c r="D15" s="553"/>
      <c r="E15" s="275">
        <v>2</v>
      </c>
      <c r="F15" s="256"/>
      <c r="G15" s="193"/>
      <c r="H15" s="193"/>
      <c r="I15" s="220" t="str">
        <f t="shared" si="0"/>
        <v xml:space="preserve">  </v>
      </c>
      <c r="J15" s="280"/>
      <c r="K15" s="230" t="str">
        <f>+IFERROR(VLOOKUP($J15,'10 FORMULAS'!$B$53:$C$53,2,0),"")</f>
        <v/>
      </c>
      <c r="L15" s="230" t="str">
        <f t="shared" si="1"/>
        <v/>
      </c>
      <c r="M15" s="276"/>
      <c r="N15" s="230" t="str">
        <f>+IFERROR(VLOOKUP($M15,'10 FORMULAS'!$B$54:$C$55,2,0),"")</f>
        <v/>
      </c>
      <c r="O15" s="277"/>
      <c r="P15" s="277"/>
      <c r="Q15" s="277"/>
      <c r="R15" s="277"/>
      <c r="S15" s="230" t="str">
        <f t="shared" si="2"/>
        <v/>
      </c>
      <c r="T15" s="230" t="str">
        <f>+IFERROR(U14*S15,"")</f>
        <v/>
      </c>
      <c r="U15" s="230" t="str">
        <f>+IFERROR(U14-T15,"")</f>
        <v/>
      </c>
      <c r="V15" s="564"/>
      <c r="W15" s="38"/>
      <c r="X15" s="226"/>
      <c r="Y15" s="227"/>
      <c r="Z15" s="227"/>
    </row>
    <row r="16" spans="1:26" ht="29.45" customHeight="1" x14ac:dyDescent="0.25">
      <c r="A16" s="544"/>
      <c r="B16" s="581"/>
      <c r="C16" s="572"/>
      <c r="D16" s="553"/>
      <c r="E16" s="275">
        <v>3</v>
      </c>
      <c r="F16" s="256"/>
      <c r="G16" s="193"/>
      <c r="H16" s="193"/>
      <c r="I16" s="220" t="str">
        <f t="shared" si="0"/>
        <v xml:space="preserve">  </v>
      </c>
      <c r="J16" s="280"/>
      <c r="K16" s="230" t="str">
        <f>+IFERROR(VLOOKUP($J16,'10 FORMULAS'!$B$53:$C$53,2,0),"")</f>
        <v/>
      </c>
      <c r="L16" s="230" t="str">
        <f t="shared" si="1"/>
        <v/>
      </c>
      <c r="M16" s="276"/>
      <c r="N16" s="230" t="str">
        <f>+IFERROR(VLOOKUP($M16,'10 FORMULAS'!$B$54:$C$55,2,0),"")</f>
        <v/>
      </c>
      <c r="O16" s="277"/>
      <c r="P16" s="277"/>
      <c r="Q16" s="277"/>
      <c r="R16" s="277"/>
      <c r="S16" s="230" t="str">
        <f t="shared" si="2"/>
        <v/>
      </c>
      <c r="T16" s="230" t="str">
        <f>+IFERROR(U15*S16,"")</f>
        <v/>
      </c>
      <c r="U16" s="230" t="str">
        <f>+IFERROR(U15-T16,"")</f>
        <v/>
      </c>
      <c r="V16" s="564"/>
      <c r="W16" s="38"/>
      <c r="X16" s="226"/>
      <c r="Y16" s="227"/>
      <c r="Z16" s="227"/>
    </row>
    <row r="17" spans="1:26" ht="29.45" customHeight="1" x14ac:dyDescent="0.25">
      <c r="A17" s="556"/>
      <c r="B17" s="582"/>
      <c r="C17" s="572"/>
      <c r="D17" s="573"/>
      <c r="E17" s="275">
        <v>4</v>
      </c>
      <c r="F17" s="258"/>
      <c r="G17" s="253"/>
      <c r="H17" s="253"/>
      <c r="I17" s="220" t="str">
        <f t="shared" si="0"/>
        <v xml:space="preserve">  </v>
      </c>
      <c r="J17" s="280"/>
      <c r="K17" s="230" t="str">
        <f>+IFERROR(VLOOKUP($J17,'10 FORMULAS'!$B$53:$C$53,2,0),"")</f>
        <v/>
      </c>
      <c r="L17" s="230" t="str">
        <f t="shared" si="1"/>
        <v/>
      </c>
      <c r="M17" s="276"/>
      <c r="N17" s="230" t="str">
        <f>+IFERROR(VLOOKUP($M17,'10 FORMULAS'!$B$54:$C$55,2,0),"")</f>
        <v/>
      </c>
      <c r="O17" s="277"/>
      <c r="P17" s="277"/>
      <c r="Q17" s="277"/>
      <c r="R17" s="277"/>
      <c r="S17" s="230" t="str">
        <f t="shared" si="2"/>
        <v/>
      </c>
      <c r="T17" s="230" t="str">
        <f>+IFERROR(U16*S17,"")</f>
        <v/>
      </c>
      <c r="U17" s="230" t="str">
        <f>+IFERROR(U16-T17,"")</f>
        <v/>
      </c>
      <c r="V17" s="586"/>
      <c r="W17" s="38"/>
      <c r="X17" s="226"/>
      <c r="Y17" s="227"/>
      <c r="Z17" s="227"/>
    </row>
    <row r="18" spans="1:26" ht="29.45" customHeight="1" x14ac:dyDescent="0.25">
      <c r="A18" s="556"/>
      <c r="B18" s="582"/>
      <c r="C18" s="572"/>
      <c r="D18" s="573"/>
      <c r="E18" s="275">
        <v>5</v>
      </c>
      <c r="F18" s="258"/>
      <c r="G18" s="253"/>
      <c r="H18" s="253"/>
      <c r="I18" s="220" t="str">
        <f t="shared" si="0"/>
        <v xml:space="preserve">  </v>
      </c>
      <c r="J18" s="280"/>
      <c r="K18" s="230" t="str">
        <f>+IFERROR(VLOOKUP($J18,'10 FORMULAS'!$B$53:$C$53,2,0),"")</f>
        <v/>
      </c>
      <c r="L18" s="230" t="str">
        <f t="shared" si="1"/>
        <v/>
      </c>
      <c r="M18" s="276"/>
      <c r="N18" s="230" t="str">
        <f>+IFERROR(VLOOKUP($M18,'10 FORMULAS'!$B$54:$C$55,2,0),"")</f>
        <v/>
      </c>
      <c r="O18" s="277"/>
      <c r="P18" s="277"/>
      <c r="Q18" s="277"/>
      <c r="R18" s="277"/>
      <c r="S18" s="230" t="str">
        <f t="shared" si="2"/>
        <v/>
      </c>
      <c r="T18" s="230" t="str">
        <f>+IFERROR(U17*S18,"")</f>
        <v/>
      </c>
      <c r="U18" s="230" t="str">
        <f>+IFERROR(U17-T18,"")</f>
        <v/>
      </c>
      <c r="V18" s="586"/>
      <c r="W18" s="38"/>
      <c r="X18" s="226"/>
      <c r="Y18" s="227"/>
      <c r="Z18" s="227"/>
    </row>
    <row r="19" spans="1:26" ht="29.45" customHeight="1" x14ac:dyDescent="0.25">
      <c r="A19" s="545"/>
      <c r="B19" s="583"/>
      <c r="C19" s="585"/>
      <c r="D19" s="554"/>
      <c r="E19" s="278">
        <v>6</v>
      </c>
      <c r="F19" s="259"/>
      <c r="G19" s="194"/>
      <c r="H19" s="194"/>
      <c r="I19" s="346" t="str">
        <f t="shared" si="0"/>
        <v xml:space="preserve">  </v>
      </c>
      <c r="J19" s="379"/>
      <c r="K19" s="347" t="str">
        <f>+IFERROR(VLOOKUP($J19,'10 FORMULAS'!$B$53:$C$53,2,0),"")</f>
        <v/>
      </c>
      <c r="L19" s="347" t="str">
        <f t="shared" si="1"/>
        <v/>
      </c>
      <c r="M19" s="348"/>
      <c r="N19" s="347" t="str">
        <f>+IFERROR(VLOOKUP($M19,'10 FORMULAS'!$B$54:$C$55,2,0),"")</f>
        <v/>
      </c>
      <c r="O19" s="349"/>
      <c r="P19" s="349"/>
      <c r="Q19" s="349"/>
      <c r="R19" s="349"/>
      <c r="S19" s="347" t="str">
        <f t="shared" si="2"/>
        <v/>
      </c>
      <c r="T19" s="347" t="str">
        <f>+IFERROR(U18*S19,"")</f>
        <v/>
      </c>
      <c r="U19" s="347" t="str">
        <f>+IFERROR(U18-T19,"")</f>
        <v/>
      </c>
      <c r="V19" s="565"/>
      <c r="W19" s="38"/>
    </row>
    <row r="20" spans="1:26" ht="29.45" customHeight="1" x14ac:dyDescent="0.25">
      <c r="A20" s="543" t="str">
        <f>'2 CONTEXTO E IDENTIFICACIÓN'!A11</f>
        <v>R3</v>
      </c>
      <c r="B20" s="546" t="str">
        <f>+'2 CONTEXTO E IDENTIFICACIÓN'!J11</f>
        <v xml:space="preserve"> por a causa de </v>
      </c>
      <c r="C20" s="549" t="str">
        <f>+'3 PROBABIL E IMPACTO INHERENTE'!E11</f>
        <v/>
      </c>
      <c r="D20" s="552" t="str">
        <f>+'3 PROBABIL E IMPACTO INHERENTE'!M11</f>
        <v/>
      </c>
      <c r="E20" s="339">
        <v>1</v>
      </c>
      <c r="F20" s="257"/>
      <c r="G20" s="52"/>
      <c r="H20" s="52"/>
      <c r="I20" s="342" t="str">
        <f t="shared" si="0"/>
        <v xml:space="preserve">  </v>
      </c>
      <c r="J20" s="378"/>
      <c r="K20" s="343" t="str">
        <f>+IFERROR(VLOOKUP($J20,'10 FORMULAS'!$B$53:$C$53,2,0),"")</f>
        <v/>
      </c>
      <c r="L20" s="343" t="str">
        <f t="shared" si="1"/>
        <v/>
      </c>
      <c r="M20" s="344"/>
      <c r="N20" s="343" t="str">
        <f>+IFERROR(VLOOKUP($M20,'10 FORMULAS'!$B$54:$C$55,2,0),"")</f>
        <v/>
      </c>
      <c r="O20" s="345"/>
      <c r="P20" s="345"/>
      <c r="Q20" s="345"/>
      <c r="R20" s="345"/>
      <c r="S20" s="343" t="str">
        <f t="shared" si="2"/>
        <v/>
      </c>
      <c r="T20" s="343" t="str">
        <f t="shared" ref="T20:T51" si="3">+IFERROR(D20*S20,"")</f>
        <v/>
      </c>
      <c r="U20" s="343" t="str">
        <f t="shared" ref="U20:U51" si="4">+IFERROR(D20-T20,"")</f>
        <v/>
      </c>
      <c r="V20" s="563"/>
      <c r="W20" s="38"/>
      <c r="X20" s="226"/>
      <c r="Y20" s="227"/>
      <c r="Z20" s="227"/>
    </row>
    <row r="21" spans="1:26" ht="29.45" customHeight="1" x14ac:dyDescent="0.25">
      <c r="A21" s="544"/>
      <c r="B21" s="547"/>
      <c r="C21" s="550"/>
      <c r="D21" s="553"/>
      <c r="E21" s="275">
        <v>2</v>
      </c>
      <c r="F21" s="256"/>
      <c r="G21" s="193"/>
      <c r="H21" s="193"/>
      <c r="I21" s="220" t="str">
        <f t="shared" si="0"/>
        <v xml:space="preserve">  </v>
      </c>
      <c r="J21" s="280"/>
      <c r="K21" s="230" t="str">
        <f>+IFERROR(VLOOKUP($J21,'10 FORMULAS'!$B$53:$C$53,2,0),"")</f>
        <v/>
      </c>
      <c r="L21" s="230" t="str">
        <f t="shared" si="1"/>
        <v/>
      </c>
      <c r="M21" s="276"/>
      <c r="N21" s="230" t="str">
        <f>+IFERROR(VLOOKUP($M21,'10 FORMULAS'!$B$54:$C$55,2,0),"")</f>
        <v/>
      </c>
      <c r="O21" s="277"/>
      <c r="P21" s="277"/>
      <c r="Q21" s="277"/>
      <c r="R21" s="277"/>
      <c r="S21" s="230" t="str">
        <f t="shared" si="2"/>
        <v/>
      </c>
      <c r="T21" s="230" t="str">
        <f t="shared" si="3"/>
        <v/>
      </c>
      <c r="U21" s="230" t="str">
        <f t="shared" si="4"/>
        <v/>
      </c>
      <c r="V21" s="564"/>
      <c r="W21" s="38"/>
      <c r="X21" s="226"/>
      <c r="Y21" s="227"/>
      <c r="Z21" s="227"/>
    </row>
    <row r="22" spans="1:26" ht="29.45" customHeight="1" x14ac:dyDescent="0.25">
      <c r="A22" s="544"/>
      <c r="B22" s="547"/>
      <c r="C22" s="550"/>
      <c r="D22" s="553"/>
      <c r="E22" s="275">
        <v>3</v>
      </c>
      <c r="F22" s="256"/>
      <c r="G22" s="193"/>
      <c r="H22" s="193"/>
      <c r="I22" s="220" t="str">
        <f t="shared" si="0"/>
        <v xml:space="preserve">  </v>
      </c>
      <c r="J22" s="280"/>
      <c r="K22" s="230" t="str">
        <f>+IFERROR(VLOOKUP($J22,'10 FORMULAS'!$B$53:$C$53,2,0),"")</f>
        <v/>
      </c>
      <c r="L22" s="230" t="str">
        <f t="shared" si="1"/>
        <v/>
      </c>
      <c r="M22" s="276"/>
      <c r="N22" s="230" t="str">
        <f>+IFERROR(VLOOKUP($M22,'10 FORMULAS'!$B$54:$C$55,2,0),"")</f>
        <v/>
      </c>
      <c r="O22" s="277"/>
      <c r="P22" s="277"/>
      <c r="Q22" s="277"/>
      <c r="R22" s="277"/>
      <c r="S22" s="230" t="str">
        <f t="shared" si="2"/>
        <v/>
      </c>
      <c r="T22" s="230" t="str">
        <f t="shared" si="3"/>
        <v/>
      </c>
      <c r="U22" s="230" t="str">
        <f t="shared" si="4"/>
        <v/>
      </c>
      <c r="V22" s="564"/>
      <c r="W22" s="38"/>
      <c r="X22" s="226"/>
      <c r="Y22" s="227"/>
      <c r="Z22" s="227"/>
    </row>
    <row r="23" spans="1:26" ht="29.45" customHeight="1" x14ac:dyDescent="0.25">
      <c r="A23" s="544"/>
      <c r="B23" s="547"/>
      <c r="C23" s="550"/>
      <c r="D23" s="553"/>
      <c r="E23" s="275">
        <v>4</v>
      </c>
      <c r="F23" s="256"/>
      <c r="G23" s="193"/>
      <c r="H23" s="193"/>
      <c r="I23" s="220" t="str">
        <f t="shared" si="0"/>
        <v xml:space="preserve">  </v>
      </c>
      <c r="J23" s="280"/>
      <c r="K23" s="230" t="str">
        <f>+IFERROR(VLOOKUP($J23,'10 FORMULAS'!$B$53:$C$53,2,0),"")</f>
        <v/>
      </c>
      <c r="L23" s="230" t="str">
        <f t="shared" si="1"/>
        <v/>
      </c>
      <c r="M23" s="276"/>
      <c r="N23" s="230" t="str">
        <f>+IFERROR(VLOOKUP($M23,'10 FORMULAS'!$B$54:$C$55,2,0),"")</f>
        <v/>
      </c>
      <c r="O23" s="277"/>
      <c r="P23" s="277"/>
      <c r="Q23" s="277"/>
      <c r="R23" s="277"/>
      <c r="S23" s="230" t="str">
        <f t="shared" si="2"/>
        <v/>
      </c>
      <c r="T23" s="230" t="str">
        <f t="shared" si="3"/>
        <v/>
      </c>
      <c r="U23" s="230" t="str">
        <f t="shared" si="4"/>
        <v/>
      </c>
      <c r="V23" s="564"/>
      <c r="W23" s="38"/>
      <c r="X23" s="226"/>
      <c r="Y23" s="227"/>
      <c r="Z23" s="227"/>
    </row>
    <row r="24" spans="1:26" ht="29.45" customHeight="1" x14ac:dyDescent="0.25">
      <c r="A24" s="544"/>
      <c r="B24" s="547"/>
      <c r="C24" s="550"/>
      <c r="D24" s="553"/>
      <c r="E24" s="275">
        <v>5</v>
      </c>
      <c r="F24" s="256"/>
      <c r="G24" s="193"/>
      <c r="H24" s="193"/>
      <c r="I24" s="220" t="str">
        <f t="shared" si="0"/>
        <v xml:space="preserve">  </v>
      </c>
      <c r="J24" s="280"/>
      <c r="K24" s="230" t="str">
        <f>+IFERROR(VLOOKUP($J24,'10 FORMULAS'!$B$53:$C$53,2,0),"")</f>
        <v/>
      </c>
      <c r="L24" s="230" t="str">
        <f t="shared" si="1"/>
        <v/>
      </c>
      <c r="M24" s="276"/>
      <c r="N24" s="230" t="str">
        <f>+IFERROR(VLOOKUP($M24,'10 FORMULAS'!$B$54:$C$55,2,0),"")</f>
        <v/>
      </c>
      <c r="O24" s="277"/>
      <c r="P24" s="277"/>
      <c r="Q24" s="277"/>
      <c r="R24" s="277"/>
      <c r="S24" s="230" t="str">
        <f t="shared" si="2"/>
        <v/>
      </c>
      <c r="T24" s="230" t="str">
        <f t="shared" si="3"/>
        <v/>
      </c>
      <c r="U24" s="230" t="str">
        <f t="shared" si="4"/>
        <v/>
      </c>
      <c r="V24" s="564"/>
      <c r="W24" s="38"/>
      <c r="X24" s="226"/>
      <c r="Y24" s="227"/>
      <c r="Z24" s="227"/>
    </row>
    <row r="25" spans="1:26" ht="29.45" customHeight="1" thickBot="1" x14ac:dyDescent="0.3">
      <c r="A25" s="545"/>
      <c r="B25" s="548"/>
      <c r="C25" s="551"/>
      <c r="D25" s="554"/>
      <c r="E25" s="278">
        <v>6</v>
      </c>
      <c r="F25" s="259"/>
      <c r="G25" s="194"/>
      <c r="H25" s="194"/>
      <c r="I25" s="346" t="str">
        <f t="shared" si="0"/>
        <v xml:space="preserve">  </v>
      </c>
      <c r="J25" s="379"/>
      <c r="K25" s="347" t="str">
        <f>+IFERROR(VLOOKUP($J25,'10 FORMULAS'!$B$53:$C$53,2,0),"")</f>
        <v/>
      </c>
      <c r="L25" s="347" t="str">
        <f t="shared" si="1"/>
        <v/>
      </c>
      <c r="M25" s="348"/>
      <c r="N25" s="347" t="str">
        <f>+IFERROR(VLOOKUP($M25,'10 FORMULAS'!$B$54:$C$55,2,0),"")</f>
        <v/>
      </c>
      <c r="O25" s="349"/>
      <c r="P25" s="349"/>
      <c r="Q25" s="349"/>
      <c r="R25" s="349"/>
      <c r="S25" s="347" t="str">
        <f t="shared" si="2"/>
        <v/>
      </c>
      <c r="T25" s="347" t="str">
        <f t="shared" si="3"/>
        <v/>
      </c>
      <c r="U25" s="347" t="str">
        <f t="shared" si="4"/>
        <v/>
      </c>
      <c r="V25" s="565"/>
      <c r="W25" s="38"/>
    </row>
    <row r="26" spans="1:26" ht="29.45" customHeight="1" x14ac:dyDescent="0.25">
      <c r="A26" s="543" t="str">
        <f>'2 CONTEXTO E IDENTIFICACIÓN'!A12</f>
        <v>R4</v>
      </c>
      <c r="B26" s="546" t="str">
        <f>+'2 CONTEXTO E IDENTIFICACIÓN'!J12</f>
        <v xml:space="preserve"> por a causa de </v>
      </c>
      <c r="C26" s="549" t="str">
        <f>+'3 PROBABIL E IMPACTO INHERENTE'!E12</f>
        <v/>
      </c>
      <c r="D26" s="552" t="str">
        <f>+'3 PROBABIL E IMPACTO INHERENTE'!M12</f>
        <v/>
      </c>
      <c r="E26" s="339">
        <v>1</v>
      </c>
      <c r="F26" s="257"/>
      <c r="G26" s="52"/>
      <c r="H26" s="52"/>
      <c r="I26" s="342" t="str">
        <f t="shared" si="0"/>
        <v xml:space="preserve">  </v>
      </c>
      <c r="J26" s="378"/>
      <c r="K26" s="343" t="str">
        <f>+IFERROR(VLOOKUP($J26,'10 FORMULAS'!$B$53:$C$53,2,0),"")</f>
        <v/>
      </c>
      <c r="L26" s="343" t="str">
        <f t="shared" si="1"/>
        <v/>
      </c>
      <c r="M26" s="344"/>
      <c r="N26" s="343" t="str">
        <f>+IFERROR(VLOOKUP($M26,'10 FORMULAS'!$B$54:$C$55,2,0),"")</f>
        <v/>
      </c>
      <c r="O26" s="345"/>
      <c r="P26" s="345"/>
      <c r="Q26" s="345"/>
      <c r="R26" s="345"/>
      <c r="S26" s="343" t="str">
        <f t="shared" si="2"/>
        <v/>
      </c>
      <c r="T26" s="343" t="str">
        <f t="shared" si="3"/>
        <v/>
      </c>
      <c r="U26" s="343" t="str">
        <f t="shared" si="4"/>
        <v/>
      </c>
      <c r="V26" s="563"/>
      <c r="W26" s="38"/>
      <c r="X26" s="226"/>
      <c r="Y26" s="227"/>
      <c r="Z26" s="227"/>
    </row>
    <row r="27" spans="1:26" ht="29.45" customHeight="1" x14ac:dyDescent="0.25">
      <c r="A27" s="544"/>
      <c r="B27" s="547"/>
      <c r="C27" s="550"/>
      <c r="D27" s="553"/>
      <c r="E27" s="275">
        <v>2</v>
      </c>
      <c r="F27" s="256"/>
      <c r="G27" s="193"/>
      <c r="H27" s="193"/>
      <c r="I27" s="220" t="str">
        <f t="shared" si="0"/>
        <v xml:space="preserve">  </v>
      </c>
      <c r="J27" s="280"/>
      <c r="K27" s="230" t="str">
        <f>+IFERROR(VLOOKUP($J27,'10 FORMULAS'!$B$53:$C$53,2,0),"")</f>
        <v/>
      </c>
      <c r="L27" s="230" t="str">
        <f t="shared" si="1"/>
        <v/>
      </c>
      <c r="M27" s="276"/>
      <c r="N27" s="230" t="str">
        <f>+IFERROR(VLOOKUP($M27,'10 FORMULAS'!$B$54:$C$55,2,0),"")</f>
        <v/>
      </c>
      <c r="O27" s="277"/>
      <c r="P27" s="277"/>
      <c r="Q27" s="277"/>
      <c r="R27" s="277"/>
      <c r="S27" s="230" t="str">
        <f t="shared" si="2"/>
        <v/>
      </c>
      <c r="T27" s="230" t="str">
        <f t="shared" si="3"/>
        <v/>
      </c>
      <c r="U27" s="230" t="str">
        <f t="shared" si="4"/>
        <v/>
      </c>
      <c r="V27" s="564"/>
      <c r="W27" s="38"/>
      <c r="X27" s="226"/>
      <c r="Y27" s="227"/>
      <c r="Z27" s="227"/>
    </row>
    <row r="28" spans="1:26" ht="29.45" customHeight="1" x14ac:dyDescent="0.25">
      <c r="A28" s="544"/>
      <c r="B28" s="547"/>
      <c r="C28" s="550"/>
      <c r="D28" s="553"/>
      <c r="E28" s="275">
        <v>3</v>
      </c>
      <c r="F28" s="256"/>
      <c r="G28" s="193"/>
      <c r="H28" s="193"/>
      <c r="I28" s="220" t="str">
        <f t="shared" si="0"/>
        <v xml:space="preserve">  </v>
      </c>
      <c r="J28" s="280"/>
      <c r="K28" s="230" t="str">
        <f>+IFERROR(VLOOKUP($J28,'10 FORMULAS'!$B$53:$C$53,2,0),"")</f>
        <v/>
      </c>
      <c r="L28" s="230" t="str">
        <f t="shared" si="1"/>
        <v/>
      </c>
      <c r="M28" s="276"/>
      <c r="N28" s="230" t="str">
        <f>+IFERROR(VLOOKUP($M28,'10 FORMULAS'!$B$54:$C$55,2,0),"")</f>
        <v/>
      </c>
      <c r="O28" s="277"/>
      <c r="P28" s="277"/>
      <c r="Q28" s="277"/>
      <c r="R28" s="277"/>
      <c r="S28" s="230" t="str">
        <f t="shared" si="2"/>
        <v/>
      </c>
      <c r="T28" s="230" t="str">
        <f t="shared" si="3"/>
        <v/>
      </c>
      <c r="U28" s="230" t="str">
        <f t="shared" si="4"/>
        <v/>
      </c>
      <c r="V28" s="564"/>
      <c r="W28" s="38"/>
      <c r="X28" s="226"/>
      <c r="Y28" s="227"/>
      <c r="Z28" s="227"/>
    </row>
    <row r="29" spans="1:26" ht="29.45" customHeight="1" x14ac:dyDescent="0.25">
      <c r="A29" s="544"/>
      <c r="B29" s="547"/>
      <c r="C29" s="550"/>
      <c r="D29" s="553"/>
      <c r="E29" s="275">
        <v>4</v>
      </c>
      <c r="F29" s="256"/>
      <c r="G29" s="193"/>
      <c r="H29" s="193"/>
      <c r="I29" s="220" t="str">
        <f t="shared" si="0"/>
        <v xml:space="preserve">  </v>
      </c>
      <c r="J29" s="280"/>
      <c r="K29" s="230" t="str">
        <f>+IFERROR(VLOOKUP($J29,'10 FORMULAS'!$B$53:$C$53,2,0),"")</f>
        <v/>
      </c>
      <c r="L29" s="230" t="str">
        <f t="shared" si="1"/>
        <v/>
      </c>
      <c r="M29" s="276"/>
      <c r="N29" s="230" t="str">
        <f>+IFERROR(VLOOKUP($M29,'10 FORMULAS'!$B$54:$C$55,2,0),"")</f>
        <v/>
      </c>
      <c r="O29" s="277"/>
      <c r="P29" s="277"/>
      <c r="Q29" s="277"/>
      <c r="R29" s="277"/>
      <c r="S29" s="230" t="str">
        <f t="shared" si="2"/>
        <v/>
      </c>
      <c r="T29" s="230" t="str">
        <f t="shared" si="3"/>
        <v/>
      </c>
      <c r="U29" s="230" t="str">
        <f t="shared" si="4"/>
        <v/>
      </c>
      <c r="V29" s="564"/>
      <c r="W29" s="38"/>
      <c r="X29" s="226"/>
      <c r="Y29" s="227"/>
      <c r="Z29" s="227"/>
    </row>
    <row r="30" spans="1:26" ht="29.45" customHeight="1" x14ac:dyDescent="0.25">
      <c r="A30" s="544"/>
      <c r="B30" s="547"/>
      <c r="C30" s="550"/>
      <c r="D30" s="553"/>
      <c r="E30" s="275">
        <v>5</v>
      </c>
      <c r="F30" s="256"/>
      <c r="G30" s="193"/>
      <c r="H30" s="193"/>
      <c r="I30" s="220" t="str">
        <f t="shared" si="0"/>
        <v xml:space="preserve">  </v>
      </c>
      <c r="J30" s="280"/>
      <c r="K30" s="230" t="str">
        <f>+IFERROR(VLOOKUP($J30,'10 FORMULAS'!$B$53:$C$53,2,0),"")</f>
        <v/>
      </c>
      <c r="L30" s="230" t="str">
        <f t="shared" si="1"/>
        <v/>
      </c>
      <c r="M30" s="276"/>
      <c r="N30" s="230" t="str">
        <f>+IFERROR(VLOOKUP($M30,'10 FORMULAS'!$B$54:$C$55,2,0),"")</f>
        <v/>
      </c>
      <c r="O30" s="277"/>
      <c r="P30" s="277"/>
      <c r="Q30" s="277"/>
      <c r="R30" s="277"/>
      <c r="S30" s="230" t="str">
        <f t="shared" si="2"/>
        <v/>
      </c>
      <c r="T30" s="230" t="str">
        <f t="shared" si="3"/>
        <v/>
      </c>
      <c r="U30" s="230" t="str">
        <f t="shared" si="4"/>
        <v/>
      </c>
      <c r="V30" s="564"/>
      <c r="W30" s="38"/>
      <c r="X30" s="226"/>
      <c r="Y30" s="227"/>
      <c r="Z30" s="227"/>
    </row>
    <row r="31" spans="1:26" ht="29.45" customHeight="1" thickBot="1" x14ac:dyDescent="0.3">
      <c r="A31" s="545"/>
      <c r="B31" s="548"/>
      <c r="C31" s="551"/>
      <c r="D31" s="554"/>
      <c r="E31" s="278">
        <v>6</v>
      </c>
      <c r="F31" s="259"/>
      <c r="G31" s="194"/>
      <c r="H31" s="194"/>
      <c r="I31" s="346" t="str">
        <f t="shared" si="0"/>
        <v xml:space="preserve">  </v>
      </c>
      <c r="J31" s="379"/>
      <c r="K31" s="347" t="str">
        <f>+IFERROR(VLOOKUP($J31,'10 FORMULAS'!$B$53:$C$53,2,0),"")</f>
        <v/>
      </c>
      <c r="L31" s="347" t="str">
        <f t="shared" si="1"/>
        <v/>
      </c>
      <c r="M31" s="348"/>
      <c r="N31" s="347" t="str">
        <f>+IFERROR(VLOOKUP($M31,'10 FORMULAS'!$B$54:$C$55,2,0),"")</f>
        <v/>
      </c>
      <c r="O31" s="349"/>
      <c r="P31" s="349"/>
      <c r="Q31" s="349"/>
      <c r="R31" s="349"/>
      <c r="S31" s="347" t="str">
        <f t="shared" si="2"/>
        <v/>
      </c>
      <c r="T31" s="347" t="str">
        <f t="shared" si="3"/>
        <v/>
      </c>
      <c r="U31" s="347" t="str">
        <f t="shared" si="4"/>
        <v/>
      </c>
      <c r="V31" s="565"/>
      <c r="W31" s="38"/>
    </row>
    <row r="32" spans="1:26" ht="29.45" customHeight="1" x14ac:dyDescent="0.25">
      <c r="A32" s="543" t="str">
        <f>'2 CONTEXTO E IDENTIFICACIÓN'!A13</f>
        <v>R5</v>
      </c>
      <c r="B32" s="546" t="str">
        <f>+'2 CONTEXTO E IDENTIFICACIÓN'!J13</f>
        <v xml:space="preserve"> por a causa de </v>
      </c>
      <c r="C32" s="549" t="str">
        <f>+'3 PROBABIL E IMPACTO INHERENTE'!E13</f>
        <v/>
      </c>
      <c r="D32" s="552" t="str">
        <f>+'3 PROBABIL E IMPACTO INHERENTE'!M13</f>
        <v/>
      </c>
      <c r="E32" s="339">
        <v>1</v>
      </c>
      <c r="F32" s="257"/>
      <c r="G32" s="52"/>
      <c r="H32" s="52"/>
      <c r="I32" s="342" t="str">
        <f t="shared" si="0"/>
        <v xml:space="preserve">  </v>
      </c>
      <c r="J32" s="378"/>
      <c r="K32" s="343" t="str">
        <f>+IFERROR(VLOOKUP($J32,'10 FORMULAS'!$B$53:$C$53,2,0),"")</f>
        <v/>
      </c>
      <c r="L32" s="343" t="str">
        <f t="shared" si="1"/>
        <v/>
      </c>
      <c r="M32" s="344"/>
      <c r="N32" s="343" t="str">
        <f>+IFERROR(VLOOKUP($M32,'10 FORMULAS'!$B$54:$C$55,2,0),"")</f>
        <v/>
      </c>
      <c r="O32" s="345"/>
      <c r="P32" s="345"/>
      <c r="Q32" s="345"/>
      <c r="R32" s="345"/>
      <c r="S32" s="343" t="str">
        <f t="shared" si="2"/>
        <v/>
      </c>
      <c r="T32" s="343" t="str">
        <f t="shared" si="3"/>
        <v/>
      </c>
      <c r="U32" s="343" t="str">
        <f t="shared" si="4"/>
        <v/>
      </c>
      <c r="V32" s="563"/>
      <c r="W32" s="38"/>
      <c r="X32" s="226"/>
      <c r="Y32" s="227"/>
      <c r="Z32" s="227"/>
    </row>
    <row r="33" spans="1:26" ht="29.45" customHeight="1" x14ac:dyDescent="0.25">
      <c r="A33" s="555"/>
      <c r="B33" s="557"/>
      <c r="C33" s="561"/>
      <c r="D33" s="562"/>
      <c r="E33" s="275">
        <v>2</v>
      </c>
      <c r="F33" s="255"/>
      <c r="G33" s="252"/>
      <c r="H33" s="252"/>
      <c r="I33" s="220" t="str">
        <f t="shared" si="0"/>
        <v xml:space="preserve">  </v>
      </c>
      <c r="J33" s="280"/>
      <c r="K33" s="230" t="str">
        <f>+IFERROR(VLOOKUP($J33,'10 FORMULAS'!$B$53:$C$53,2,0),"")</f>
        <v/>
      </c>
      <c r="L33" s="230" t="str">
        <f t="shared" si="1"/>
        <v/>
      </c>
      <c r="M33" s="276"/>
      <c r="N33" s="230" t="str">
        <f>+IFERROR(VLOOKUP($M33,'10 FORMULAS'!$B$54:$C$55,2,0),"")</f>
        <v/>
      </c>
      <c r="O33" s="277"/>
      <c r="P33" s="277"/>
      <c r="Q33" s="277"/>
      <c r="R33" s="277"/>
      <c r="S33" s="230" t="str">
        <f t="shared" si="2"/>
        <v/>
      </c>
      <c r="T33" s="230" t="str">
        <f t="shared" si="3"/>
        <v/>
      </c>
      <c r="U33" s="230" t="str">
        <f t="shared" si="4"/>
        <v/>
      </c>
      <c r="V33" s="587"/>
      <c r="W33" s="38"/>
      <c r="X33" s="226"/>
      <c r="Y33" s="227"/>
      <c r="Z33" s="227"/>
    </row>
    <row r="34" spans="1:26" ht="29.45" customHeight="1" x14ac:dyDescent="0.25">
      <c r="A34" s="555"/>
      <c r="B34" s="557"/>
      <c r="C34" s="561"/>
      <c r="D34" s="562"/>
      <c r="E34" s="275">
        <v>3</v>
      </c>
      <c r="F34" s="255"/>
      <c r="G34" s="252"/>
      <c r="H34" s="252"/>
      <c r="I34" s="220" t="str">
        <f t="shared" si="0"/>
        <v xml:space="preserve">  </v>
      </c>
      <c r="J34" s="280"/>
      <c r="K34" s="230" t="str">
        <f>+IFERROR(VLOOKUP($J34,'10 FORMULAS'!$B$53:$C$53,2,0),"")</f>
        <v/>
      </c>
      <c r="L34" s="230" t="str">
        <f t="shared" si="1"/>
        <v/>
      </c>
      <c r="M34" s="276"/>
      <c r="N34" s="230" t="str">
        <f>+IFERROR(VLOOKUP($M34,'10 FORMULAS'!$B$54:$C$55,2,0),"")</f>
        <v/>
      </c>
      <c r="O34" s="277"/>
      <c r="P34" s="277"/>
      <c r="Q34" s="277"/>
      <c r="R34" s="277"/>
      <c r="S34" s="230" t="str">
        <f t="shared" si="2"/>
        <v/>
      </c>
      <c r="T34" s="230" t="str">
        <f t="shared" si="3"/>
        <v/>
      </c>
      <c r="U34" s="230" t="str">
        <f t="shared" si="4"/>
        <v/>
      </c>
      <c r="V34" s="587"/>
      <c r="W34" s="38"/>
      <c r="X34" s="226"/>
      <c r="Y34" s="227"/>
      <c r="Z34" s="227"/>
    </row>
    <row r="35" spans="1:26" ht="29.45" customHeight="1" x14ac:dyDescent="0.25">
      <c r="A35" s="544"/>
      <c r="B35" s="547"/>
      <c r="C35" s="550"/>
      <c r="D35" s="553"/>
      <c r="E35" s="275">
        <v>4</v>
      </c>
      <c r="F35" s="256"/>
      <c r="G35" s="193"/>
      <c r="H35" s="193"/>
      <c r="I35" s="220" t="str">
        <f t="shared" si="0"/>
        <v xml:space="preserve">  </v>
      </c>
      <c r="J35" s="280"/>
      <c r="K35" s="230" t="str">
        <f>+IFERROR(VLOOKUP($J35,'10 FORMULAS'!$B$53:$C$53,2,0),"")</f>
        <v/>
      </c>
      <c r="L35" s="230" t="str">
        <f t="shared" si="1"/>
        <v/>
      </c>
      <c r="M35" s="276"/>
      <c r="N35" s="230" t="str">
        <f>+IFERROR(VLOOKUP($M35,'10 FORMULAS'!$B$54:$C$55,2,0),"")</f>
        <v/>
      </c>
      <c r="O35" s="277"/>
      <c r="P35" s="277"/>
      <c r="Q35" s="277"/>
      <c r="R35" s="277"/>
      <c r="S35" s="230" t="str">
        <f t="shared" si="2"/>
        <v/>
      </c>
      <c r="T35" s="230" t="str">
        <f t="shared" si="3"/>
        <v/>
      </c>
      <c r="U35" s="230" t="str">
        <f t="shared" si="4"/>
        <v/>
      </c>
      <c r="V35" s="564"/>
      <c r="W35" s="38"/>
      <c r="X35" s="226"/>
      <c r="Y35" s="227"/>
      <c r="Z35" s="227"/>
    </row>
    <row r="36" spans="1:26" ht="29.45" customHeight="1" x14ac:dyDescent="0.25">
      <c r="A36" s="544"/>
      <c r="B36" s="547"/>
      <c r="C36" s="550"/>
      <c r="D36" s="553"/>
      <c r="E36" s="275">
        <v>5</v>
      </c>
      <c r="F36" s="256"/>
      <c r="G36" s="193"/>
      <c r="H36" s="193"/>
      <c r="I36" s="220" t="str">
        <f t="shared" si="0"/>
        <v xml:space="preserve">  </v>
      </c>
      <c r="J36" s="280"/>
      <c r="K36" s="230" t="str">
        <f>+IFERROR(VLOOKUP($J36,'10 FORMULAS'!$B$53:$C$53,2,0),"")</f>
        <v/>
      </c>
      <c r="L36" s="230" t="str">
        <f t="shared" si="1"/>
        <v/>
      </c>
      <c r="M36" s="276"/>
      <c r="N36" s="230" t="str">
        <f>+IFERROR(VLOOKUP($M36,'10 FORMULAS'!$B$54:$C$55,2,0),"")</f>
        <v/>
      </c>
      <c r="O36" s="277"/>
      <c r="P36" s="277"/>
      <c r="Q36" s="277"/>
      <c r="R36" s="277"/>
      <c r="S36" s="230" t="str">
        <f t="shared" si="2"/>
        <v/>
      </c>
      <c r="T36" s="230" t="str">
        <f t="shared" si="3"/>
        <v/>
      </c>
      <c r="U36" s="230" t="str">
        <f t="shared" si="4"/>
        <v/>
      </c>
      <c r="V36" s="564"/>
      <c r="W36" s="38"/>
      <c r="X36" s="226"/>
      <c r="Y36" s="227"/>
      <c r="Z36" s="227"/>
    </row>
    <row r="37" spans="1:26" ht="29.45" customHeight="1" thickBot="1" x14ac:dyDescent="0.3">
      <c r="A37" s="545"/>
      <c r="B37" s="548"/>
      <c r="C37" s="551"/>
      <c r="D37" s="554"/>
      <c r="E37" s="278">
        <v>6</v>
      </c>
      <c r="F37" s="259"/>
      <c r="G37" s="194"/>
      <c r="H37" s="194"/>
      <c r="I37" s="346" t="str">
        <f t="shared" si="0"/>
        <v xml:space="preserve">  </v>
      </c>
      <c r="J37" s="379"/>
      <c r="K37" s="347" t="str">
        <f>+IFERROR(VLOOKUP($J37,'10 FORMULAS'!$B$53:$C$53,2,0),"")</f>
        <v/>
      </c>
      <c r="L37" s="347" t="str">
        <f t="shared" si="1"/>
        <v/>
      </c>
      <c r="M37" s="348"/>
      <c r="N37" s="347" t="str">
        <f>+IFERROR(VLOOKUP($M37,'10 FORMULAS'!$B$54:$C$55,2,0),"")</f>
        <v/>
      </c>
      <c r="O37" s="349"/>
      <c r="P37" s="349"/>
      <c r="Q37" s="349"/>
      <c r="R37" s="349"/>
      <c r="S37" s="347" t="str">
        <f t="shared" si="2"/>
        <v/>
      </c>
      <c r="T37" s="347" t="str">
        <f t="shared" si="3"/>
        <v/>
      </c>
      <c r="U37" s="347" t="str">
        <f t="shared" si="4"/>
        <v/>
      </c>
      <c r="V37" s="565"/>
      <c r="W37" s="38"/>
    </row>
    <row r="38" spans="1:26" ht="29.45" customHeight="1" x14ac:dyDescent="0.25">
      <c r="A38" s="543" t="str">
        <f>'2 CONTEXTO E IDENTIFICACIÓN'!A14</f>
        <v>R6</v>
      </c>
      <c r="B38" s="546" t="str">
        <f>+'2 CONTEXTO E IDENTIFICACIÓN'!J14</f>
        <v xml:space="preserve"> por a causa de </v>
      </c>
      <c r="C38" s="549" t="str">
        <f>+'3 PROBABIL E IMPACTO INHERENTE'!E14</f>
        <v/>
      </c>
      <c r="D38" s="552" t="str">
        <f>+'3 PROBABIL E IMPACTO INHERENTE'!M14</f>
        <v/>
      </c>
      <c r="E38" s="339">
        <v>1</v>
      </c>
      <c r="F38" s="257"/>
      <c r="G38" s="52"/>
      <c r="H38" s="52"/>
      <c r="I38" s="342" t="str">
        <f t="shared" si="0"/>
        <v xml:space="preserve">  </v>
      </c>
      <c r="J38" s="378"/>
      <c r="K38" s="343" t="str">
        <f>+IFERROR(VLOOKUP($J38,'10 FORMULAS'!$B$53:$C$53,2,0),"")</f>
        <v/>
      </c>
      <c r="L38" s="343" t="str">
        <f t="shared" si="1"/>
        <v/>
      </c>
      <c r="M38" s="344"/>
      <c r="N38" s="343" t="str">
        <f>+IFERROR(VLOOKUP($M38,'10 FORMULAS'!$B$54:$C$55,2,0),"")</f>
        <v/>
      </c>
      <c r="O38" s="345"/>
      <c r="P38" s="345"/>
      <c r="Q38" s="345"/>
      <c r="R38" s="345"/>
      <c r="S38" s="343" t="str">
        <f t="shared" si="2"/>
        <v/>
      </c>
      <c r="T38" s="343" t="str">
        <f t="shared" si="3"/>
        <v/>
      </c>
      <c r="U38" s="343" t="str">
        <f t="shared" si="4"/>
        <v/>
      </c>
      <c r="V38" s="563"/>
      <c r="W38" s="38"/>
      <c r="X38" s="226"/>
      <c r="Y38" s="227"/>
      <c r="Z38" s="227"/>
    </row>
    <row r="39" spans="1:26" ht="29.45" customHeight="1" x14ac:dyDescent="0.25">
      <c r="A39" s="555"/>
      <c r="B39" s="557"/>
      <c r="C39" s="561"/>
      <c r="D39" s="562"/>
      <c r="E39" s="275">
        <v>2</v>
      </c>
      <c r="F39" s="255"/>
      <c r="G39" s="252"/>
      <c r="H39" s="252"/>
      <c r="I39" s="220" t="str">
        <f t="shared" si="0"/>
        <v xml:space="preserve">  </v>
      </c>
      <c r="J39" s="280"/>
      <c r="K39" s="230" t="str">
        <f>+IFERROR(VLOOKUP($J39,'10 FORMULAS'!$B$53:$C$53,2,0),"")</f>
        <v/>
      </c>
      <c r="L39" s="230" t="str">
        <f t="shared" si="1"/>
        <v/>
      </c>
      <c r="M39" s="276"/>
      <c r="N39" s="230" t="str">
        <f>+IFERROR(VLOOKUP($M39,'10 FORMULAS'!$B$54:$C$55,2,0),"")</f>
        <v/>
      </c>
      <c r="O39" s="277"/>
      <c r="P39" s="277"/>
      <c r="Q39" s="277"/>
      <c r="R39" s="277"/>
      <c r="S39" s="230" t="str">
        <f t="shared" si="2"/>
        <v/>
      </c>
      <c r="T39" s="230" t="str">
        <f t="shared" si="3"/>
        <v/>
      </c>
      <c r="U39" s="230" t="str">
        <f t="shared" si="4"/>
        <v/>
      </c>
      <c r="V39" s="587"/>
      <c r="W39" s="38"/>
      <c r="X39" s="226"/>
      <c r="Y39" s="227"/>
      <c r="Z39" s="227"/>
    </row>
    <row r="40" spans="1:26" ht="29.45" customHeight="1" x14ac:dyDescent="0.25">
      <c r="A40" s="555"/>
      <c r="B40" s="557"/>
      <c r="C40" s="561"/>
      <c r="D40" s="562"/>
      <c r="E40" s="275">
        <v>3</v>
      </c>
      <c r="F40" s="255"/>
      <c r="G40" s="252"/>
      <c r="H40" s="252"/>
      <c r="I40" s="220" t="str">
        <f t="shared" si="0"/>
        <v xml:space="preserve">  </v>
      </c>
      <c r="J40" s="280"/>
      <c r="K40" s="230" t="str">
        <f>+IFERROR(VLOOKUP($J40,'10 FORMULAS'!$B$53:$C$53,2,0),"")</f>
        <v/>
      </c>
      <c r="L40" s="230" t="str">
        <f t="shared" si="1"/>
        <v/>
      </c>
      <c r="M40" s="276"/>
      <c r="N40" s="230" t="str">
        <f>+IFERROR(VLOOKUP($M40,'10 FORMULAS'!$B$54:$C$55,2,0),"")</f>
        <v/>
      </c>
      <c r="O40" s="277"/>
      <c r="P40" s="277"/>
      <c r="Q40" s="277"/>
      <c r="R40" s="277"/>
      <c r="S40" s="230" t="str">
        <f t="shared" si="2"/>
        <v/>
      </c>
      <c r="T40" s="230" t="str">
        <f t="shared" si="3"/>
        <v/>
      </c>
      <c r="U40" s="230" t="str">
        <f t="shared" si="4"/>
        <v/>
      </c>
      <c r="V40" s="587"/>
      <c r="W40" s="38"/>
      <c r="X40" s="226"/>
      <c r="Y40" s="227"/>
      <c r="Z40" s="227"/>
    </row>
    <row r="41" spans="1:26" ht="29.45" customHeight="1" x14ac:dyDescent="0.25">
      <c r="A41" s="544"/>
      <c r="B41" s="547"/>
      <c r="C41" s="550"/>
      <c r="D41" s="553"/>
      <c r="E41" s="275">
        <v>4</v>
      </c>
      <c r="F41" s="256"/>
      <c r="G41" s="193"/>
      <c r="H41" s="193"/>
      <c r="I41" s="220" t="str">
        <f t="shared" si="0"/>
        <v xml:space="preserve">  </v>
      </c>
      <c r="J41" s="280"/>
      <c r="K41" s="230" t="str">
        <f>+IFERROR(VLOOKUP($J41,'10 FORMULAS'!$B$53:$C$53,2,0),"")</f>
        <v/>
      </c>
      <c r="L41" s="230" t="str">
        <f t="shared" si="1"/>
        <v/>
      </c>
      <c r="M41" s="276"/>
      <c r="N41" s="230" t="str">
        <f>+IFERROR(VLOOKUP($M41,'10 FORMULAS'!$B$54:$C$55,2,0),"")</f>
        <v/>
      </c>
      <c r="O41" s="277"/>
      <c r="P41" s="277"/>
      <c r="Q41" s="277"/>
      <c r="R41" s="277"/>
      <c r="S41" s="230" t="str">
        <f t="shared" si="2"/>
        <v/>
      </c>
      <c r="T41" s="230" t="str">
        <f t="shared" si="3"/>
        <v/>
      </c>
      <c r="U41" s="230" t="str">
        <f t="shared" si="4"/>
        <v/>
      </c>
      <c r="V41" s="564"/>
      <c r="W41" s="38"/>
      <c r="X41" s="226"/>
      <c r="Y41" s="227"/>
      <c r="Z41" s="227"/>
    </row>
    <row r="42" spans="1:26" ht="29.45" customHeight="1" x14ac:dyDescent="0.25">
      <c r="A42" s="544"/>
      <c r="B42" s="547"/>
      <c r="C42" s="550"/>
      <c r="D42" s="553"/>
      <c r="E42" s="275">
        <v>5</v>
      </c>
      <c r="F42" s="256"/>
      <c r="G42" s="193"/>
      <c r="H42" s="193"/>
      <c r="I42" s="220" t="str">
        <f t="shared" si="0"/>
        <v xml:space="preserve">  </v>
      </c>
      <c r="J42" s="280"/>
      <c r="K42" s="230" t="str">
        <f>+IFERROR(VLOOKUP($J42,'10 FORMULAS'!$B$53:$C$53,2,0),"")</f>
        <v/>
      </c>
      <c r="L42" s="230" t="str">
        <f t="shared" si="1"/>
        <v/>
      </c>
      <c r="M42" s="276"/>
      <c r="N42" s="230" t="str">
        <f>+IFERROR(VLOOKUP($M42,'10 FORMULAS'!$B$54:$C$55,2,0),"")</f>
        <v/>
      </c>
      <c r="O42" s="277"/>
      <c r="P42" s="277"/>
      <c r="Q42" s="277"/>
      <c r="R42" s="277"/>
      <c r="S42" s="230" t="str">
        <f t="shared" si="2"/>
        <v/>
      </c>
      <c r="T42" s="230" t="str">
        <f t="shared" si="3"/>
        <v/>
      </c>
      <c r="U42" s="230" t="str">
        <f t="shared" si="4"/>
        <v/>
      </c>
      <c r="V42" s="564"/>
      <c r="W42" s="38"/>
      <c r="X42" s="226"/>
      <c r="Y42" s="227"/>
      <c r="Z42" s="227"/>
    </row>
    <row r="43" spans="1:26" ht="29.45" customHeight="1" thickBot="1" x14ac:dyDescent="0.3">
      <c r="A43" s="545"/>
      <c r="B43" s="548"/>
      <c r="C43" s="551"/>
      <c r="D43" s="554"/>
      <c r="E43" s="278">
        <v>6</v>
      </c>
      <c r="F43" s="259"/>
      <c r="G43" s="194"/>
      <c r="H43" s="194"/>
      <c r="I43" s="346" t="str">
        <f t="shared" si="0"/>
        <v xml:space="preserve">  </v>
      </c>
      <c r="J43" s="379"/>
      <c r="K43" s="347" t="str">
        <f>+IFERROR(VLOOKUP($J43,'10 FORMULAS'!$B$53:$C$53,2,0),"")</f>
        <v/>
      </c>
      <c r="L43" s="347" t="str">
        <f t="shared" si="1"/>
        <v/>
      </c>
      <c r="M43" s="348"/>
      <c r="N43" s="347" t="str">
        <f>+IFERROR(VLOOKUP($M43,'10 FORMULAS'!$B$54:$C$55,2,0),"")</f>
        <v/>
      </c>
      <c r="O43" s="349"/>
      <c r="P43" s="349"/>
      <c r="Q43" s="349"/>
      <c r="R43" s="349"/>
      <c r="S43" s="347" t="str">
        <f t="shared" si="2"/>
        <v/>
      </c>
      <c r="T43" s="347" t="str">
        <f t="shared" si="3"/>
        <v/>
      </c>
      <c r="U43" s="347" t="str">
        <f t="shared" si="4"/>
        <v/>
      </c>
      <c r="V43" s="565"/>
      <c r="W43" s="38"/>
    </row>
    <row r="44" spans="1:26" ht="29.45" customHeight="1" x14ac:dyDescent="0.25">
      <c r="A44" s="543" t="str">
        <f>'2 CONTEXTO E IDENTIFICACIÓN'!A15</f>
        <v>R7</v>
      </c>
      <c r="B44" s="546" t="str">
        <f>+'2 CONTEXTO E IDENTIFICACIÓN'!J15</f>
        <v xml:space="preserve"> por a causa de </v>
      </c>
      <c r="C44" s="549" t="str">
        <f>+'3 PROBABIL E IMPACTO INHERENTE'!E15</f>
        <v/>
      </c>
      <c r="D44" s="552" t="str">
        <f>+'3 PROBABIL E IMPACTO INHERENTE'!M15</f>
        <v/>
      </c>
      <c r="E44" s="339">
        <v>1</v>
      </c>
      <c r="F44" s="257"/>
      <c r="G44" s="52"/>
      <c r="H44" s="52"/>
      <c r="I44" s="342" t="str">
        <f t="shared" si="0"/>
        <v xml:space="preserve">  </v>
      </c>
      <c r="J44" s="378"/>
      <c r="K44" s="343" t="str">
        <f>+IFERROR(VLOOKUP($J44,'10 FORMULAS'!$B$53:$C$53,2,0),"")</f>
        <v/>
      </c>
      <c r="L44" s="343" t="str">
        <f t="shared" si="1"/>
        <v/>
      </c>
      <c r="M44" s="344"/>
      <c r="N44" s="343" t="str">
        <f>+IFERROR(VLOOKUP($M44,'10 FORMULAS'!$B$54:$C$55,2,0),"")</f>
        <v/>
      </c>
      <c r="O44" s="345"/>
      <c r="P44" s="345"/>
      <c r="Q44" s="345"/>
      <c r="R44" s="345"/>
      <c r="S44" s="343" t="str">
        <f t="shared" si="2"/>
        <v/>
      </c>
      <c r="T44" s="343" t="str">
        <f t="shared" si="3"/>
        <v/>
      </c>
      <c r="U44" s="343" t="str">
        <f t="shared" si="4"/>
        <v/>
      </c>
      <c r="V44" s="563"/>
      <c r="W44" s="38"/>
      <c r="X44" s="226"/>
      <c r="Y44" s="227"/>
      <c r="Z44" s="227"/>
    </row>
    <row r="45" spans="1:26" ht="29.45" customHeight="1" x14ac:dyDescent="0.25">
      <c r="A45" s="544"/>
      <c r="B45" s="547"/>
      <c r="C45" s="550"/>
      <c r="D45" s="553"/>
      <c r="E45" s="275">
        <v>2</v>
      </c>
      <c r="F45" s="256"/>
      <c r="G45" s="193"/>
      <c r="H45" s="193"/>
      <c r="I45" s="220" t="str">
        <f t="shared" si="0"/>
        <v xml:space="preserve">  </v>
      </c>
      <c r="J45" s="280"/>
      <c r="K45" s="230" t="str">
        <f>+IFERROR(VLOOKUP($J45,'10 FORMULAS'!$B$53:$C$53,2,0),"")</f>
        <v/>
      </c>
      <c r="L45" s="230" t="str">
        <f t="shared" si="1"/>
        <v/>
      </c>
      <c r="M45" s="276"/>
      <c r="N45" s="230" t="str">
        <f>+IFERROR(VLOOKUP($M45,'10 FORMULAS'!$B$54:$C$55,2,0),"")</f>
        <v/>
      </c>
      <c r="O45" s="277"/>
      <c r="P45" s="277"/>
      <c r="Q45" s="277"/>
      <c r="R45" s="277"/>
      <c r="S45" s="230" t="str">
        <f t="shared" si="2"/>
        <v/>
      </c>
      <c r="T45" s="230" t="str">
        <f t="shared" si="3"/>
        <v/>
      </c>
      <c r="U45" s="230" t="str">
        <f t="shared" si="4"/>
        <v/>
      </c>
      <c r="V45" s="564"/>
      <c r="W45" s="38"/>
      <c r="X45" s="226"/>
      <c r="Y45" s="227"/>
      <c r="Z45" s="227"/>
    </row>
    <row r="46" spans="1:26" ht="29.45" customHeight="1" x14ac:dyDescent="0.25">
      <c r="A46" s="544"/>
      <c r="B46" s="547"/>
      <c r="C46" s="550"/>
      <c r="D46" s="553"/>
      <c r="E46" s="275">
        <v>3</v>
      </c>
      <c r="F46" s="256"/>
      <c r="G46" s="193"/>
      <c r="H46" s="193"/>
      <c r="I46" s="220" t="str">
        <f t="shared" si="0"/>
        <v xml:space="preserve">  </v>
      </c>
      <c r="J46" s="280"/>
      <c r="K46" s="230" t="str">
        <f>+IFERROR(VLOOKUP($J46,'10 FORMULAS'!$B$53:$C$53,2,0),"")</f>
        <v/>
      </c>
      <c r="L46" s="230" t="str">
        <f t="shared" si="1"/>
        <v/>
      </c>
      <c r="M46" s="276"/>
      <c r="N46" s="230" t="str">
        <f>+IFERROR(VLOOKUP($M46,'10 FORMULAS'!$B$54:$C$55,2,0),"")</f>
        <v/>
      </c>
      <c r="O46" s="277"/>
      <c r="P46" s="277"/>
      <c r="Q46" s="277"/>
      <c r="R46" s="277"/>
      <c r="S46" s="230" t="str">
        <f t="shared" si="2"/>
        <v/>
      </c>
      <c r="T46" s="230" t="str">
        <f t="shared" si="3"/>
        <v/>
      </c>
      <c r="U46" s="230" t="str">
        <f t="shared" si="4"/>
        <v/>
      </c>
      <c r="V46" s="564"/>
      <c r="W46" s="38"/>
      <c r="X46" s="226"/>
      <c r="Y46" s="227"/>
      <c r="Z46" s="227"/>
    </row>
    <row r="47" spans="1:26" ht="29.45" customHeight="1" x14ac:dyDescent="0.25">
      <c r="A47" s="544"/>
      <c r="B47" s="547"/>
      <c r="C47" s="550"/>
      <c r="D47" s="553"/>
      <c r="E47" s="275">
        <v>4</v>
      </c>
      <c r="F47" s="256"/>
      <c r="G47" s="193"/>
      <c r="H47" s="193"/>
      <c r="I47" s="220" t="str">
        <f t="shared" si="0"/>
        <v xml:space="preserve">  </v>
      </c>
      <c r="J47" s="280"/>
      <c r="K47" s="230" t="str">
        <f>+IFERROR(VLOOKUP($J47,'10 FORMULAS'!$B$53:$C$53,2,0),"")</f>
        <v/>
      </c>
      <c r="L47" s="230" t="str">
        <f t="shared" si="1"/>
        <v/>
      </c>
      <c r="M47" s="276"/>
      <c r="N47" s="230" t="str">
        <f>+IFERROR(VLOOKUP($M47,'10 FORMULAS'!$B$54:$C$55,2,0),"")</f>
        <v/>
      </c>
      <c r="O47" s="277"/>
      <c r="P47" s="277"/>
      <c r="Q47" s="277"/>
      <c r="R47" s="277"/>
      <c r="S47" s="230" t="str">
        <f t="shared" si="2"/>
        <v/>
      </c>
      <c r="T47" s="230" t="str">
        <f t="shared" si="3"/>
        <v/>
      </c>
      <c r="U47" s="230" t="str">
        <f t="shared" si="4"/>
        <v/>
      </c>
      <c r="V47" s="564"/>
      <c r="W47" s="38"/>
      <c r="X47" s="226"/>
      <c r="Y47" s="227"/>
      <c r="Z47" s="227"/>
    </row>
    <row r="48" spans="1:26" ht="29.45" customHeight="1" x14ac:dyDescent="0.25">
      <c r="A48" s="544"/>
      <c r="B48" s="547"/>
      <c r="C48" s="550"/>
      <c r="D48" s="553"/>
      <c r="E48" s="275">
        <v>5</v>
      </c>
      <c r="F48" s="256"/>
      <c r="G48" s="193"/>
      <c r="H48" s="193"/>
      <c r="I48" s="220" t="str">
        <f t="shared" si="0"/>
        <v xml:space="preserve">  </v>
      </c>
      <c r="J48" s="280"/>
      <c r="K48" s="230" t="str">
        <f>+IFERROR(VLOOKUP($J48,'10 FORMULAS'!$B$53:$C$53,2,0),"")</f>
        <v/>
      </c>
      <c r="L48" s="230" t="str">
        <f t="shared" si="1"/>
        <v/>
      </c>
      <c r="M48" s="276"/>
      <c r="N48" s="230" t="str">
        <f>+IFERROR(VLOOKUP($M48,'10 FORMULAS'!$B$54:$C$55,2,0),"")</f>
        <v/>
      </c>
      <c r="O48" s="277"/>
      <c r="P48" s="277"/>
      <c r="Q48" s="277"/>
      <c r="R48" s="277"/>
      <c r="S48" s="230" t="str">
        <f t="shared" si="2"/>
        <v/>
      </c>
      <c r="T48" s="230" t="str">
        <f t="shared" si="3"/>
        <v/>
      </c>
      <c r="U48" s="230" t="str">
        <f t="shared" si="4"/>
        <v/>
      </c>
      <c r="V48" s="564"/>
      <c r="W48" s="38"/>
      <c r="X48" s="226"/>
      <c r="Y48" s="227"/>
      <c r="Z48" s="227"/>
    </row>
    <row r="49" spans="1:26" ht="29.45" customHeight="1" thickBot="1" x14ac:dyDescent="0.3">
      <c r="A49" s="545"/>
      <c r="B49" s="548"/>
      <c r="C49" s="551"/>
      <c r="D49" s="554"/>
      <c r="E49" s="278">
        <v>6</v>
      </c>
      <c r="F49" s="259"/>
      <c r="G49" s="194"/>
      <c r="H49" s="194"/>
      <c r="I49" s="346" t="str">
        <f t="shared" si="0"/>
        <v xml:space="preserve">  </v>
      </c>
      <c r="J49" s="379"/>
      <c r="K49" s="347" t="str">
        <f>+IFERROR(VLOOKUP($J49,'10 FORMULAS'!$B$53:$C$53,2,0),"")</f>
        <v/>
      </c>
      <c r="L49" s="347" t="str">
        <f t="shared" si="1"/>
        <v/>
      </c>
      <c r="M49" s="348"/>
      <c r="N49" s="347" t="str">
        <f>+IFERROR(VLOOKUP($M49,'10 FORMULAS'!$B$54:$C$55,2,0),"")</f>
        <v/>
      </c>
      <c r="O49" s="349"/>
      <c r="P49" s="349"/>
      <c r="Q49" s="349"/>
      <c r="R49" s="349"/>
      <c r="S49" s="347" t="str">
        <f t="shared" si="2"/>
        <v/>
      </c>
      <c r="T49" s="347" t="str">
        <f t="shared" si="3"/>
        <v/>
      </c>
      <c r="U49" s="347" t="str">
        <f t="shared" si="4"/>
        <v/>
      </c>
      <c r="V49" s="565"/>
      <c r="W49" s="38"/>
    </row>
    <row r="50" spans="1:26" ht="29.45" customHeight="1" x14ac:dyDescent="0.25">
      <c r="A50" s="555" t="str">
        <f>'2 CONTEXTO E IDENTIFICACIÓN'!A16</f>
        <v>R8</v>
      </c>
      <c r="B50" s="557" t="str">
        <f>+'2 CONTEXTO E IDENTIFICACIÓN'!J16</f>
        <v xml:space="preserve"> por a causa de </v>
      </c>
      <c r="C50" s="561" t="str">
        <f>+'3 PROBABIL E IMPACTO INHERENTE'!E16</f>
        <v/>
      </c>
      <c r="D50" s="562" t="str">
        <f>+'3 PROBABIL E IMPACTO INHERENTE'!M16</f>
        <v/>
      </c>
      <c r="E50" s="279">
        <v>1</v>
      </c>
      <c r="F50" s="255"/>
      <c r="G50" s="252"/>
      <c r="H50" s="252"/>
      <c r="I50" s="335" t="str">
        <f t="shared" si="0"/>
        <v xml:space="preserve">  </v>
      </c>
      <c r="J50" s="376"/>
      <c r="K50" s="336" t="str">
        <f>+IFERROR(VLOOKUP($J50,'10 FORMULAS'!$B$53:$C$53,2,0),"")</f>
        <v/>
      </c>
      <c r="L50" s="336" t="str">
        <f t="shared" si="1"/>
        <v/>
      </c>
      <c r="M50" s="337"/>
      <c r="N50" s="336" t="str">
        <f>+IFERROR(VLOOKUP($M50,'10 FORMULAS'!$B$54:$C$55,2,0),"")</f>
        <v/>
      </c>
      <c r="O50" s="338"/>
      <c r="P50" s="338"/>
      <c r="Q50" s="338"/>
      <c r="R50" s="338"/>
      <c r="S50" s="336" t="str">
        <f t="shared" si="2"/>
        <v/>
      </c>
      <c r="T50" s="336" t="str">
        <f t="shared" si="3"/>
        <v/>
      </c>
      <c r="U50" s="336" t="str">
        <f t="shared" si="4"/>
        <v/>
      </c>
      <c r="V50" s="587"/>
      <c r="W50" s="38"/>
      <c r="X50" s="226"/>
      <c r="Y50" s="227"/>
      <c r="Z50" s="227"/>
    </row>
    <row r="51" spans="1:26" ht="29.45" customHeight="1" x14ac:dyDescent="0.25">
      <c r="A51" s="544"/>
      <c r="B51" s="547"/>
      <c r="C51" s="550"/>
      <c r="D51" s="553"/>
      <c r="E51" s="275">
        <v>2</v>
      </c>
      <c r="F51" s="256"/>
      <c r="G51" s="193"/>
      <c r="H51" s="193"/>
      <c r="I51" s="220" t="str">
        <f t="shared" si="0"/>
        <v xml:space="preserve">  </v>
      </c>
      <c r="J51" s="280"/>
      <c r="K51" s="230" t="str">
        <f>+IFERROR(VLOOKUP($J51,'10 FORMULAS'!$B$53:$C$53,2,0),"")</f>
        <v/>
      </c>
      <c r="L51" s="230" t="str">
        <f t="shared" si="1"/>
        <v/>
      </c>
      <c r="M51" s="276"/>
      <c r="N51" s="230" t="str">
        <f>+IFERROR(VLOOKUP($M51,'10 FORMULAS'!$B$54:$C$55,2,0),"")</f>
        <v/>
      </c>
      <c r="O51" s="277"/>
      <c r="P51" s="277"/>
      <c r="Q51" s="277"/>
      <c r="R51" s="277"/>
      <c r="S51" s="230" t="str">
        <f t="shared" si="2"/>
        <v/>
      </c>
      <c r="T51" s="230" t="str">
        <f t="shared" si="3"/>
        <v/>
      </c>
      <c r="U51" s="230" t="str">
        <f t="shared" si="4"/>
        <v/>
      </c>
      <c r="V51" s="564"/>
      <c r="W51" s="38"/>
      <c r="X51" s="226"/>
      <c r="Y51" s="227"/>
      <c r="Z51" s="227"/>
    </row>
    <row r="52" spans="1:26" ht="29.45" customHeight="1" x14ac:dyDescent="0.25">
      <c r="A52" s="544"/>
      <c r="B52" s="547"/>
      <c r="C52" s="550"/>
      <c r="D52" s="553"/>
      <c r="E52" s="275">
        <v>3</v>
      </c>
      <c r="F52" s="256"/>
      <c r="G52" s="193"/>
      <c r="H52" s="193"/>
      <c r="I52" s="220" t="str">
        <f t="shared" si="0"/>
        <v xml:space="preserve">  </v>
      </c>
      <c r="J52" s="280"/>
      <c r="K52" s="230" t="str">
        <f>+IFERROR(VLOOKUP($J52,'10 FORMULAS'!$B$53:$C$53,2,0),"")</f>
        <v/>
      </c>
      <c r="L52" s="230" t="str">
        <f t="shared" si="1"/>
        <v/>
      </c>
      <c r="M52" s="276"/>
      <c r="N52" s="230" t="str">
        <f>+IFERROR(VLOOKUP($M52,'10 FORMULAS'!$B$54:$C$55,2,0),"")</f>
        <v/>
      </c>
      <c r="O52" s="277"/>
      <c r="P52" s="277"/>
      <c r="Q52" s="277"/>
      <c r="R52" s="277"/>
      <c r="S52" s="230" t="str">
        <f t="shared" si="2"/>
        <v/>
      </c>
      <c r="T52" s="230" t="str">
        <f t="shared" ref="T52:T83" si="5">+IFERROR(D52*S52,"")</f>
        <v/>
      </c>
      <c r="U52" s="230" t="str">
        <f t="shared" ref="U52:U83" si="6">+IFERROR(D52-T52,"")</f>
        <v/>
      </c>
      <c r="V52" s="564"/>
      <c r="W52" s="38"/>
      <c r="X52" s="226"/>
      <c r="Y52" s="227"/>
      <c r="Z52" s="227"/>
    </row>
    <row r="53" spans="1:26" ht="29.45" customHeight="1" x14ac:dyDescent="0.25">
      <c r="A53" s="544"/>
      <c r="B53" s="547"/>
      <c r="C53" s="550"/>
      <c r="D53" s="553"/>
      <c r="E53" s="275">
        <v>4</v>
      </c>
      <c r="F53" s="256"/>
      <c r="G53" s="193"/>
      <c r="H53" s="193"/>
      <c r="I53" s="220" t="str">
        <f t="shared" si="0"/>
        <v xml:space="preserve">  </v>
      </c>
      <c r="J53" s="280"/>
      <c r="K53" s="230" t="str">
        <f>+IFERROR(VLOOKUP($J53,'10 FORMULAS'!$B$53:$C$53,2,0),"")</f>
        <v/>
      </c>
      <c r="L53" s="230" t="str">
        <f t="shared" si="1"/>
        <v/>
      </c>
      <c r="M53" s="276"/>
      <c r="N53" s="230" t="str">
        <f>+IFERROR(VLOOKUP($M53,'10 FORMULAS'!$B$54:$C$55,2,0),"")</f>
        <v/>
      </c>
      <c r="O53" s="277"/>
      <c r="P53" s="277"/>
      <c r="Q53" s="277"/>
      <c r="R53" s="277"/>
      <c r="S53" s="230" t="str">
        <f t="shared" si="2"/>
        <v/>
      </c>
      <c r="T53" s="230" t="str">
        <f t="shared" si="5"/>
        <v/>
      </c>
      <c r="U53" s="230" t="str">
        <f t="shared" si="6"/>
        <v/>
      </c>
      <c r="V53" s="564"/>
      <c r="W53" s="38"/>
      <c r="X53" s="226"/>
      <c r="Y53" s="227"/>
      <c r="Z53" s="227"/>
    </row>
    <row r="54" spans="1:26" ht="29.45" customHeight="1" x14ac:dyDescent="0.25">
      <c r="A54" s="544"/>
      <c r="B54" s="547"/>
      <c r="C54" s="550"/>
      <c r="D54" s="553"/>
      <c r="E54" s="275">
        <v>5</v>
      </c>
      <c r="F54" s="256"/>
      <c r="G54" s="193"/>
      <c r="H54" s="193"/>
      <c r="I54" s="220" t="str">
        <f t="shared" si="0"/>
        <v xml:space="preserve">  </v>
      </c>
      <c r="J54" s="280"/>
      <c r="K54" s="230" t="str">
        <f>+IFERROR(VLOOKUP($J54,'10 FORMULAS'!$B$53:$C$53,2,0),"")</f>
        <v/>
      </c>
      <c r="L54" s="230" t="str">
        <f t="shared" si="1"/>
        <v/>
      </c>
      <c r="M54" s="276"/>
      <c r="N54" s="230" t="str">
        <f>+IFERROR(VLOOKUP($M54,'10 FORMULAS'!$B$54:$C$55,2,0),"")</f>
        <v/>
      </c>
      <c r="O54" s="277"/>
      <c r="P54" s="277"/>
      <c r="Q54" s="277"/>
      <c r="R54" s="277"/>
      <c r="S54" s="230" t="str">
        <f t="shared" si="2"/>
        <v/>
      </c>
      <c r="T54" s="230" t="str">
        <f t="shared" si="5"/>
        <v/>
      </c>
      <c r="U54" s="230" t="str">
        <f t="shared" si="6"/>
        <v/>
      </c>
      <c r="V54" s="564"/>
      <c r="W54" s="38"/>
      <c r="X54" s="226"/>
      <c r="Y54" s="227"/>
      <c r="Z54" s="227"/>
    </row>
    <row r="55" spans="1:26" ht="29.45" customHeight="1" thickBot="1" x14ac:dyDescent="0.3">
      <c r="A55" s="545"/>
      <c r="B55" s="548"/>
      <c r="C55" s="551"/>
      <c r="D55" s="554"/>
      <c r="E55" s="278">
        <v>6</v>
      </c>
      <c r="F55" s="259"/>
      <c r="G55" s="194"/>
      <c r="H55" s="194"/>
      <c r="I55" s="220" t="str">
        <f t="shared" si="0"/>
        <v xml:space="preserve">  </v>
      </c>
      <c r="J55" s="280"/>
      <c r="K55" s="230" t="str">
        <f>+IFERROR(VLOOKUP($J55,'10 FORMULAS'!$B$53:$C$53,2,0),"")</f>
        <v/>
      </c>
      <c r="L55" s="230" t="str">
        <f t="shared" si="1"/>
        <v/>
      </c>
      <c r="M55" s="276"/>
      <c r="N55" s="230" t="str">
        <f>+IFERROR(VLOOKUP($M55,'10 FORMULAS'!$B$54:$C$55,2,0),"")</f>
        <v/>
      </c>
      <c r="O55" s="277"/>
      <c r="P55" s="277"/>
      <c r="Q55" s="277"/>
      <c r="R55" s="277"/>
      <c r="S55" s="230" t="str">
        <f t="shared" si="2"/>
        <v/>
      </c>
      <c r="T55" s="230" t="str">
        <f t="shared" si="5"/>
        <v/>
      </c>
      <c r="U55" s="230" t="str">
        <f t="shared" si="6"/>
        <v/>
      </c>
      <c r="V55" s="565"/>
      <c r="W55" s="38"/>
    </row>
    <row r="56" spans="1:26" ht="29.45" customHeight="1" x14ac:dyDescent="0.25">
      <c r="A56" s="543" t="str">
        <f>'2 CONTEXTO E IDENTIFICACIÓN'!A17</f>
        <v>R9</v>
      </c>
      <c r="B56" s="546" t="str">
        <f>+'2 CONTEXTO E IDENTIFICACIÓN'!J17</f>
        <v xml:space="preserve"> por a causa de </v>
      </c>
      <c r="C56" s="549" t="str">
        <f>+'3 PROBABIL E IMPACTO INHERENTE'!E17</f>
        <v/>
      </c>
      <c r="D56" s="552" t="str">
        <f>+'3 PROBABIL E IMPACTO INHERENTE'!M17</f>
        <v/>
      </c>
      <c r="E56" s="279">
        <v>1</v>
      </c>
      <c r="F56" s="257"/>
      <c r="G56" s="52"/>
      <c r="H56" s="52"/>
      <c r="I56" s="220" t="str">
        <f t="shared" si="0"/>
        <v xml:space="preserve">  </v>
      </c>
      <c r="J56" s="280"/>
      <c r="K56" s="230" t="str">
        <f>+IFERROR(VLOOKUP($J56,'10 FORMULAS'!$B$53:$C$53,2,0),"")</f>
        <v/>
      </c>
      <c r="L56" s="230" t="str">
        <f t="shared" si="1"/>
        <v/>
      </c>
      <c r="M56" s="276"/>
      <c r="N56" s="230" t="str">
        <f>+IFERROR(VLOOKUP($M56,'10 FORMULAS'!$B$54:$C$55,2,0),"")</f>
        <v/>
      </c>
      <c r="O56" s="277"/>
      <c r="P56" s="277"/>
      <c r="Q56" s="277"/>
      <c r="R56" s="277"/>
      <c r="S56" s="230" t="str">
        <f t="shared" si="2"/>
        <v/>
      </c>
      <c r="T56" s="230" t="str">
        <f t="shared" si="5"/>
        <v/>
      </c>
      <c r="U56" s="230" t="str">
        <f t="shared" si="6"/>
        <v/>
      </c>
      <c r="V56" s="563"/>
      <c r="W56" s="38"/>
      <c r="X56" s="226"/>
      <c r="Y56" s="227"/>
      <c r="Z56" s="227"/>
    </row>
    <row r="57" spans="1:26" ht="29.45" customHeight="1" x14ac:dyDescent="0.25">
      <c r="A57" s="544"/>
      <c r="B57" s="547"/>
      <c r="C57" s="550"/>
      <c r="D57" s="553"/>
      <c r="E57" s="275">
        <v>2</v>
      </c>
      <c r="F57" s="256"/>
      <c r="G57" s="193"/>
      <c r="H57" s="193"/>
      <c r="I57" s="220" t="str">
        <f t="shared" si="0"/>
        <v xml:space="preserve">  </v>
      </c>
      <c r="J57" s="280"/>
      <c r="K57" s="230" t="str">
        <f>+IFERROR(VLOOKUP($J57,'10 FORMULAS'!$B$53:$C$53,2,0),"")</f>
        <v/>
      </c>
      <c r="L57" s="230" t="str">
        <f t="shared" si="1"/>
        <v/>
      </c>
      <c r="M57" s="276"/>
      <c r="N57" s="230" t="str">
        <f>+IFERROR(VLOOKUP($M57,'10 FORMULAS'!$B$54:$C$55,2,0),"")</f>
        <v/>
      </c>
      <c r="O57" s="277"/>
      <c r="P57" s="277"/>
      <c r="Q57" s="277"/>
      <c r="R57" s="277"/>
      <c r="S57" s="230" t="str">
        <f t="shared" si="2"/>
        <v/>
      </c>
      <c r="T57" s="230" t="str">
        <f t="shared" si="5"/>
        <v/>
      </c>
      <c r="U57" s="230" t="str">
        <f t="shared" si="6"/>
        <v/>
      </c>
      <c r="V57" s="564"/>
      <c r="W57" s="38"/>
      <c r="X57" s="226"/>
      <c r="Y57" s="227"/>
      <c r="Z57" s="227"/>
    </row>
    <row r="58" spans="1:26" ht="29.45" customHeight="1" x14ac:dyDescent="0.25">
      <c r="A58" s="544"/>
      <c r="B58" s="547"/>
      <c r="C58" s="550"/>
      <c r="D58" s="553"/>
      <c r="E58" s="275">
        <v>3</v>
      </c>
      <c r="F58" s="256"/>
      <c r="G58" s="193"/>
      <c r="H58" s="193"/>
      <c r="I58" s="220" t="str">
        <f t="shared" si="0"/>
        <v xml:space="preserve">  </v>
      </c>
      <c r="J58" s="280"/>
      <c r="K58" s="230" t="str">
        <f>+IFERROR(VLOOKUP($J58,'10 FORMULAS'!$B$53:$C$53,2,0),"")</f>
        <v/>
      </c>
      <c r="L58" s="230" t="str">
        <f t="shared" si="1"/>
        <v/>
      </c>
      <c r="M58" s="276"/>
      <c r="N58" s="230" t="str">
        <f>+IFERROR(VLOOKUP($M58,'10 FORMULAS'!$B$54:$C$55,2,0),"")</f>
        <v/>
      </c>
      <c r="O58" s="277"/>
      <c r="P58" s="277"/>
      <c r="Q58" s="277"/>
      <c r="R58" s="277"/>
      <c r="S58" s="230" t="str">
        <f t="shared" si="2"/>
        <v/>
      </c>
      <c r="T58" s="230" t="str">
        <f t="shared" si="5"/>
        <v/>
      </c>
      <c r="U58" s="230" t="str">
        <f t="shared" si="6"/>
        <v/>
      </c>
      <c r="V58" s="564"/>
      <c r="W58" s="38"/>
      <c r="X58" s="226"/>
      <c r="Y58" s="227"/>
      <c r="Z58" s="227"/>
    </row>
    <row r="59" spans="1:26" ht="29.45" customHeight="1" x14ac:dyDescent="0.25">
      <c r="A59" s="544"/>
      <c r="B59" s="547"/>
      <c r="C59" s="550"/>
      <c r="D59" s="553"/>
      <c r="E59" s="275">
        <v>4</v>
      </c>
      <c r="F59" s="256"/>
      <c r="G59" s="193"/>
      <c r="H59" s="193"/>
      <c r="I59" s="220" t="str">
        <f t="shared" si="0"/>
        <v xml:space="preserve">  </v>
      </c>
      <c r="J59" s="280"/>
      <c r="K59" s="230" t="str">
        <f>+IFERROR(VLOOKUP($J59,'10 FORMULAS'!$B$53:$C$53,2,0),"")</f>
        <v/>
      </c>
      <c r="L59" s="230" t="str">
        <f t="shared" si="1"/>
        <v/>
      </c>
      <c r="M59" s="276"/>
      <c r="N59" s="230" t="str">
        <f>+IFERROR(VLOOKUP($M59,'10 FORMULAS'!$B$54:$C$55,2,0),"")</f>
        <v/>
      </c>
      <c r="O59" s="277"/>
      <c r="P59" s="277"/>
      <c r="Q59" s="277"/>
      <c r="R59" s="277"/>
      <c r="S59" s="230" t="str">
        <f t="shared" si="2"/>
        <v/>
      </c>
      <c r="T59" s="230" t="str">
        <f t="shared" si="5"/>
        <v/>
      </c>
      <c r="U59" s="230" t="str">
        <f t="shared" si="6"/>
        <v/>
      </c>
      <c r="V59" s="564"/>
      <c r="W59" s="38"/>
      <c r="X59" s="226"/>
      <c r="Y59" s="227"/>
      <c r="Z59" s="227"/>
    </row>
    <row r="60" spans="1:26" ht="29.45" customHeight="1" x14ac:dyDescent="0.25">
      <c r="A60" s="544"/>
      <c r="B60" s="547"/>
      <c r="C60" s="550"/>
      <c r="D60" s="553"/>
      <c r="E60" s="275">
        <v>5</v>
      </c>
      <c r="F60" s="256"/>
      <c r="G60" s="193"/>
      <c r="H60" s="193"/>
      <c r="I60" s="220" t="str">
        <f t="shared" si="0"/>
        <v xml:space="preserve">  </v>
      </c>
      <c r="J60" s="280"/>
      <c r="K60" s="230" t="str">
        <f>+IFERROR(VLOOKUP($J60,'10 FORMULAS'!$B$53:$C$53,2,0),"")</f>
        <v/>
      </c>
      <c r="L60" s="230" t="str">
        <f t="shared" si="1"/>
        <v/>
      </c>
      <c r="M60" s="276"/>
      <c r="N60" s="230" t="str">
        <f>+IFERROR(VLOOKUP($M60,'10 FORMULAS'!$B$54:$C$55,2,0),"")</f>
        <v/>
      </c>
      <c r="O60" s="277"/>
      <c r="P60" s="277"/>
      <c r="Q60" s="277"/>
      <c r="R60" s="277"/>
      <c r="S60" s="230" t="str">
        <f t="shared" si="2"/>
        <v/>
      </c>
      <c r="T60" s="230" t="str">
        <f t="shared" si="5"/>
        <v/>
      </c>
      <c r="U60" s="230" t="str">
        <f t="shared" si="6"/>
        <v/>
      </c>
      <c r="V60" s="564"/>
      <c r="W60" s="38"/>
      <c r="X60" s="226"/>
      <c r="Y60" s="227"/>
      <c r="Z60" s="227"/>
    </row>
    <row r="61" spans="1:26" ht="29.45" customHeight="1" thickBot="1" x14ac:dyDescent="0.3">
      <c r="A61" s="545"/>
      <c r="B61" s="548"/>
      <c r="C61" s="551"/>
      <c r="D61" s="554"/>
      <c r="E61" s="278">
        <v>6</v>
      </c>
      <c r="F61" s="259"/>
      <c r="G61" s="194"/>
      <c r="H61" s="194"/>
      <c r="I61" s="220" t="str">
        <f t="shared" si="0"/>
        <v xml:space="preserve">  </v>
      </c>
      <c r="J61" s="280"/>
      <c r="K61" s="230" t="str">
        <f>+IFERROR(VLOOKUP($J61,'10 FORMULAS'!$B$53:$C$53,2,0),"")</f>
        <v/>
      </c>
      <c r="L61" s="230" t="str">
        <f t="shared" si="1"/>
        <v/>
      </c>
      <c r="M61" s="276"/>
      <c r="N61" s="230" t="str">
        <f>+IFERROR(VLOOKUP($M61,'10 FORMULAS'!$B$54:$C$55,2,0),"")</f>
        <v/>
      </c>
      <c r="O61" s="277"/>
      <c r="P61" s="277"/>
      <c r="Q61" s="277"/>
      <c r="R61" s="277"/>
      <c r="S61" s="230" t="str">
        <f t="shared" si="2"/>
        <v/>
      </c>
      <c r="T61" s="230" t="str">
        <f t="shared" si="5"/>
        <v/>
      </c>
      <c r="U61" s="230" t="str">
        <f t="shared" si="6"/>
        <v/>
      </c>
      <c r="V61" s="565"/>
      <c r="W61" s="38"/>
    </row>
    <row r="62" spans="1:26" ht="29.45" customHeight="1" x14ac:dyDescent="0.25">
      <c r="A62" s="543" t="str">
        <f>'2 CONTEXTO E IDENTIFICACIÓN'!A18</f>
        <v>R10</v>
      </c>
      <c r="B62" s="546" t="str">
        <f>+'2 CONTEXTO E IDENTIFICACIÓN'!J18</f>
        <v xml:space="preserve"> por a causa de </v>
      </c>
      <c r="C62" s="549" t="str">
        <f>+'3 PROBABIL E IMPACTO INHERENTE'!E18</f>
        <v/>
      </c>
      <c r="D62" s="552" t="str">
        <f>+'3 PROBABIL E IMPACTO INHERENTE'!M18</f>
        <v/>
      </c>
      <c r="E62" s="279">
        <v>1</v>
      </c>
      <c r="F62" s="257"/>
      <c r="G62" s="52"/>
      <c r="H62" s="52"/>
      <c r="I62" s="220" t="str">
        <f t="shared" si="0"/>
        <v xml:space="preserve">  </v>
      </c>
      <c r="J62" s="280"/>
      <c r="K62" s="230" t="str">
        <f>+IFERROR(VLOOKUP($J62,'10 FORMULAS'!$B$53:$C$53,2,0),"")</f>
        <v/>
      </c>
      <c r="L62" s="230" t="str">
        <f t="shared" si="1"/>
        <v/>
      </c>
      <c r="M62" s="276"/>
      <c r="N62" s="230" t="str">
        <f>+IFERROR(VLOOKUP($M62,'10 FORMULAS'!$B$54:$C$55,2,0),"")</f>
        <v/>
      </c>
      <c r="O62" s="277"/>
      <c r="P62" s="277"/>
      <c r="Q62" s="277"/>
      <c r="R62" s="277"/>
      <c r="S62" s="230" t="str">
        <f t="shared" si="2"/>
        <v/>
      </c>
      <c r="T62" s="230" t="str">
        <f t="shared" si="5"/>
        <v/>
      </c>
      <c r="U62" s="230" t="str">
        <f t="shared" si="6"/>
        <v/>
      </c>
      <c r="V62" s="563"/>
      <c r="W62" s="38"/>
      <c r="X62" s="226"/>
      <c r="Y62" s="227"/>
      <c r="Z62" s="227"/>
    </row>
    <row r="63" spans="1:26" ht="29.45" customHeight="1" x14ac:dyDescent="0.25">
      <c r="A63" s="544"/>
      <c r="B63" s="547"/>
      <c r="C63" s="550"/>
      <c r="D63" s="553"/>
      <c r="E63" s="275">
        <v>2</v>
      </c>
      <c r="F63" s="256"/>
      <c r="G63" s="193"/>
      <c r="H63" s="193"/>
      <c r="I63" s="220" t="str">
        <f t="shared" si="0"/>
        <v xml:space="preserve">  </v>
      </c>
      <c r="J63" s="280"/>
      <c r="K63" s="230" t="str">
        <f>+IFERROR(VLOOKUP($J63,'10 FORMULAS'!$B$53:$C$53,2,0),"")</f>
        <v/>
      </c>
      <c r="L63" s="230" t="str">
        <f t="shared" si="1"/>
        <v/>
      </c>
      <c r="M63" s="276"/>
      <c r="N63" s="230" t="str">
        <f>+IFERROR(VLOOKUP($M63,'10 FORMULAS'!$B$54:$C$55,2,0),"")</f>
        <v/>
      </c>
      <c r="O63" s="277"/>
      <c r="P63" s="277"/>
      <c r="Q63" s="277"/>
      <c r="R63" s="277"/>
      <c r="S63" s="230" t="str">
        <f t="shared" si="2"/>
        <v/>
      </c>
      <c r="T63" s="230" t="str">
        <f t="shared" si="5"/>
        <v/>
      </c>
      <c r="U63" s="230" t="str">
        <f t="shared" si="6"/>
        <v/>
      </c>
      <c r="V63" s="564"/>
      <c r="W63" s="38"/>
      <c r="X63" s="226"/>
      <c r="Y63" s="227"/>
      <c r="Z63" s="227"/>
    </row>
    <row r="64" spans="1:26" ht="29.45" customHeight="1" x14ac:dyDescent="0.25">
      <c r="A64" s="544"/>
      <c r="B64" s="547"/>
      <c r="C64" s="550"/>
      <c r="D64" s="553"/>
      <c r="E64" s="275">
        <v>3</v>
      </c>
      <c r="F64" s="256"/>
      <c r="G64" s="193"/>
      <c r="H64" s="193"/>
      <c r="I64" s="220" t="str">
        <f t="shared" si="0"/>
        <v xml:space="preserve">  </v>
      </c>
      <c r="J64" s="280"/>
      <c r="K64" s="230" t="str">
        <f>+IFERROR(VLOOKUP($J64,'10 FORMULAS'!$B$53:$C$53,2,0),"")</f>
        <v/>
      </c>
      <c r="L64" s="230" t="str">
        <f t="shared" si="1"/>
        <v/>
      </c>
      <c r="M64" s="276"/>
      <c r="N64" s="230" t="str">
        <f>+IFERROR(VLOOKUP($M64,'10 FORMULAS'!$B$54:$C$55,2,0),"")</f>
        <v/>
      </c>
      <c r="O64" s="277"/>
      <c r="P64" s="277"/>
      <c r="Q64" s="277"/>
      <c r="R64" s="277"/>
      <c r="S64" s="230" t="str">
        <f t="shared" si="2"/>
        <v/>
      </c>
      <c r="T64" s="230" t="str">
        <f t="shared" si="5"/>
        <v/>
      </c>
      <c r="U64" s="230" t="str">
        <f t="shared" si="6"/>
        <v/>
      </c>
      <c r="V64" s="564"/>
      <c r="W64" s="38"/>
      <c r="X64" s="226"/>
      <c r="Y64" s="227"/>
      <c r="Z64" s="227"/>
    </row>
    <row r="65" spans="1:26" ht="29.45" customHeight="1" x14ac:dyDescent="0.25">
      <c r="A65" s="544"/>
      <c r="B65" s="547"/>
      <c r="C65" s="550"/>
      <c r="D65" s="553"/>
      <c r="E65" s="275">
        <v>4</v>
      </c>
      <c r="F65" s="256"/>
      <c r="G65" s="193"/>
      <c r="H65" s="193"/>
      <c r="I65" s="220" t="str">
        <f t="shared" si="0"/>
        <v xml:space="preserve">  </v>
      </c>
      <c r="J65" s="280"/>
      <c r="K65" s="230" t="str">
        <f>+IFERROR(VLOOKUP($J65,'10 FORMULAS'!$B$53:$C$53,2,0),"")</f>
        <v/>
      </c>
      <c r="L65" s="230" t="str">
        <f t="shared" si="1"/>
        <v/>
      </c>
      <c r="M65" s="276"/>
      <c r="N65" s="230" t="str">
        <f>+IFERROR(VLOOKUP($M65,'10 FORMULAS'!$B$54:$C$55,2,0),"")</f>
        <v/>
      </c>
      <c r="O65" s="277"/>
      <c r="P65" s="277"/>
      <c r="Q65" s="277"/>
      <c r="R65" s="277"/>
      <c r="S65" s="230" t="str">
        <f t="shared" si="2"/>
        <v/>
      </c>
      <c r="T65" s="230" t="str">
        <f t="shared" si="5"/>
        <v/>
      </c>
      <c r="U65" s="230" t="str">
        <f t="shared" si="6"/>
        <v/>
      </c>
      <c r="V65" s="564"/>
      <c r="W65" s="38"/>
      <c r="X65" s="226"/>
      <c r="Y65" s="227"/>
      <c r="Z65" s="227"/>
    </row>
    <row r="66" spans="1:26" ht="29.45" customHeight="1" x14ac:dyDescent="0.25">
      <c r="A66" s="544"/>
      <c r="B66" s="547"/>
      <c r="C66" s="550"/>
      <c r="D66" s="553"/>
      <c r="E66" s="275">
        <v>5</v>
      </c>
      <c r="F66" s="256"/>
      <c r="G66" s="193"/>
      <c r="H66" s="193"/>
      <c r="I66" s="220" t="str">
        <f t="shared" si="0"/>
        <v xml:space="preserve">  </v>
      </c>
      <c r="J66" s="280"/>
      <c r="K66" s="230" t="str">
        <f>+IFERROR(VLOOKUP($J66,'10 FORMULAS'!$B$53:$C$53,2,0),"")</f>
        <v/>
      </c>
      <c r="L66" s="230" t="str">
        <f t="shared" si="1"/>
        <v/>
      </c>
      <c r="M66" s="276"/>
      <c r="N66" s="230" t="str">
        <f>+IFERROR(VLOOKUP($M66,'10 FORMULAS'!$B$54:$C$55,2,0),"")</f>
        <v/>
      </c>
      <c r="O66" s="277"/>
      <c r="P66" s="277"/>
      <c r="Q66" s="277"/>
      <c r="R66" s="277"/>
      <c r="S66" s="230" t="str">
        <f t="shared" si="2"/>
        <v/>
      </c>
      <c r="T66" s="230" t="str">
        <f t="shared" si="5"/>
        <v/>
      </c>
      <c r="U66" s="230" t="str">
        <f t="shared" si="6"/>
        <v/>
      </c>
      <c r="V66" s="564"/>
      <c r="W66" s="38"/>
      <c r="X66" s="226"/>
      <c r="Y66" s="227"/>
      <c r="Z66" s="227"/>
    </row>
    <row r="67" spans="1:26" ht="29.45" customHeight="1" thickBot="1" x14ac:dyDescent="0.3">
      <c r="A67" s="545"/>
      <c r="B67" s="548"/>
      <c r="C67" s="551"/>
      <c r="D67" s="554"/>
      <c r="E67" s="278">
        <v>6</v>
      </c>
      <c r="F67" s="259"/>
      <c r="G67" s="194"/>
      <c r="H67" s="194"/>
      <c r="I67" s="220" t="str">
        <f t="shared" si="0"/>
        <v xml:space="preserve">  </v>
      </c>
      <c r="J67" s="280"/>
      <c r="K67" s="230" t="str">
        <f>+IFERROR(VLOOKUP($J67,'10 FORMULAS'!$B$53:$C$53,2,0),"")</f>
        <v/>
      </c>
      <c r="L67" s="230" t="str">
        <f t="shared" si="1"/>
        <v/>
      </c>
      <c r="M67" s="276"/>
      <c r="N67" s="230" t="str">
        <f>+IFERROR(VLOOKUP($M67,'10 FORMULAS'!$B$54:$C$55,2,0),"")</f>
        <v/>
      </c>
      <c r="O67" s="277"/>
      <c r="P67" s="277"/>
      <c r="Q67" s="277"/>
      <c r="R67" s="277"/>
      <c r="S67" s="230" t="str">
        <f t="shared" si="2"/>
        <v/>
      </c>
      <c r="T67" s="230" t="str">
        <f t="shared" si="5"/>
        <v/>
      </c>
      <c r="U67" s="230" t="str">
        <f t="shared" si="6"/>
        <v/>
      </c>
      <c r="V67" s="565"/>
      <c r="W67" s="38"/>
    </row>
    <row r="68" spans="1:26" ht="29.45" customHeight="1" x14ac:dyDescent="0.25">
      <c r="A68" s="543" t="str">
        <f>'2 CONTEXTO E IDENTIFICACIÓN'!A19</f>
        <v>R11</v>
      </c>
      <c r="B68" s="546" t="str">
        <f>+'2 CONTEXTO E IDENTIFICACIÓN'!J19</f>
        <v xml:space="preserve"> por a causa de </v>
      </c>
      <c r="C68" s="549" t="str">
        <f>+'3 PROBABIL E IMPACTO INHERENTE'!E19</f>
        <v/>
      </c>
      <c r="D68" s="552" t="str">
        <f>+'3 PROBABIL E IMPACTO INHERENTE'!M19</f>
        <v/>
      </c>
      <c r="E68" s="279">
        <v>1</v>
      </c>
      <c r="F68" s="257"/>
      <c r="G68" s="52"/>
      <c r="H68" s="52"/>
      <c r="I68" s="220" t="str">
        <f t="shared" si="0"/>
        <v xml:space="preserve">  </v>
      </c>
      <c r="J68" s="280"/>
      <c r="K68" s="230" t="str">
        <f>+IFERROR(VLOOKUP($J68,'10 FORMULAS'!$B$53:$C$53,2,0),"")</f>
        <v/>
      </c>
      <c r="L68" s="230" t="str">
        <f t="shared" si="1"/>
        <v/>
      </c>
      <c r="M68" s="276"/>
      <c r="N68" s="230" t="str">
        <f>+IFERROR(VLOOKUP($M68,'10 FORMULAS'!$B$54:$C$55,2,0),"")</f>
        <v/>
      </c>
      <c r="O68" s="277"/>
      <c r="P68" s="277"/>
      <c r="Q68" s="277"/>
      <c r="R68" s="277"/>
      <c r="S68" s="230" t="str">
        <f t="shared" si="2"/>
        <v/>
      </c>
      <c r="T68" s="230" t="str">
        <f t="shared" si="5"/>
        <v/>
      </c>
      <c r="U68" s="230" t="str">
        <f t="shared" si="6"/>
        <v/>
      </c>
      <c r="V68" s="563"/>
      <c r="W68" s="38"/>
      <c r="X68" s="226"/>
      <c r="Y68" s="227"/>
      <c r="Z68" s="227"/>
    </row>
    <row r="69" spans="1:26" ht="29.45" customHeight="1" x14ac:dyDescent="0.25">
      <c r="A69" s="555"/>
      <c r="B69" s="557"/>
      <c r="C69" s="561"/>
      <c r="D69" s="562"/>
      <c r="E69" s="275">
        <v>2</v>
      </c>
      <c r="F69" s="255"/>
      <c r="G69" s="252"/>
      <c r="H69" s="252"/>
      <c r="I69" s="220" t="str">
        <f t="shared" si="0"/>
        <v xml:space="preserve">  </v>
      </c>
      <c r="J69" s="280"/>
      <c r="K69" s="230" t="str">
        <f>+IFERROR(VLOOKUP($J69,'10 FORMULAS'!$B$53:$C$53,2,0),"")</f>
        <v/>
      </c>
      <c r="L69" s="230" t="str">
        <f t="shared" si="1"/>
        <v/>
      </c>
      <c r="M69" s="276"/>
      <c r="N69" s="230" t="str">
        <f>+IFERROR(VLOOKUP($M69,'10 FORMULAS'!$B$54:$C$55,2,0),"")</f>
        <v/>
      </c>
      <c r="O69" s="277"/>
      <c r="P69" s="277"/>
      <c r="Q69" s="277"/>
      <c r="R69" s="277"/>
      <c r="S69" s="230" t="str">
        <f t="shared" si="2"/>
        <v/>
      </c>
      <c r="T69" s="230" t="str">
        <f t="shared" si="5"/>
        <v/>
      </c>
      <c r="U69" s="230" t="str">
        <f t="shared" si="6"/>
        <v/>
      </c>
      <c r="V69" s="587"/>
      <c r="W69" s="38"/>
      <c r="X69" s="226"/>
      <c r="Y69" s="227"/>
      <c r="Z69" s="227"/>
    </row>
    <row r="70" spans="1:26" ht="29.45" customHeight="1" x14ac:dyDescent="0.25">
      <c r="A70" s="555"/>
      <c r="B70" s="557"/>
      <c r="C70" s="561"/>
      <c r="D70" s="562"/>
      <c r="E70" s="275">
        <v>3</v>
      </c>
      <c r="F70" s="255"/>
      <c r="G70" s="252"/>
      <c r="H70" s="252"/>
      <c r="I70" s="220" t="str">
        <f t="shared" si="0"/>
        <v xml:space="preserve">  </v>
      </c>
      <c r="J70" s="280"/>
      <c r="K70" s="230" t="str">
        <f>+IFERROR(VLOOKUP($J70,'10 FORMULAS'!$B$53:$C$53,2,0),"")</f>
        <v/>
      </c>
      <c r="L70" s="230" t="str">
        <f t="shared" si="1"/>
        <v/>
      </c>
      <c r="M70" s="276"/>
      <c r="N70" s="230" t="str">
        <f>+IFERROR(VLOOKUP($M70,'10 FORMULAS'!$B$54:$C$55,2,0),"")</f>
        <v/>
      </c>
      <c r="O70" s="277"/>
      <c r="P70" s="277"/>
      <c r="Q70" s="277"/>
      <c r="R70" s="277"/>
      <c r="S70" s="230" t="str">
        <f t="shared" si="2"/>
        <v/>
      </c>
      <c r="T70" s="230" t="str">
        <f t="shared" si="5"/>
        <v/>
      </c>
      <c r="U70" s="230" t="str">
        <f t="shared" si="6"/>
        <v/>
      </c>
      <c r="V70" s="587"/>
      <c r="W70" s="38"/>
      <c r="X70" s="226"/>
      <c r="Y70" s="227"/>
      <c r="Z70" s="227"/>
    </row>
    <row r="71" spans="1:26" ht="29.45" customHeight="1" x14ac:dyDescent="0.25">
      <c r="A71" s="544"/>
      <c r="B71" s="547"/>
      <c r="C71" s="550"/>
      <c r="D71" s="553"/>
      <c r="E71" s="275">
        <v>4</v>
      </c>
      <c r="F71" s="256"/>
      <c r="G71" s="193"/>
      <c r="H71" s="193"/>
      <c r="I71" s="220" t="str">
        <f t="shared" si="0"/>
        <v xml:space="preserve">  </v>
      </c>
      <c r="J71" s="280"/>
      <c r="K71" s="230" t="str">
        <f>+IFERROR(VLOOKUP($J71,'10 FORMULAS'!$B$53:$C$53,2,0),"")</f>
        <v/>
      </c>
      <c r="L71" s="230" t="str">
        <f t="shared" si="1"/>
        <v/>
      </c>
      <c r="M71" s="276"/>
      <c r="N71" s="230" t="str">
        <f>+IFERROR(VLOOKUP($M71,'10 FORMULAS'!$B$54:$C$55,2,0),"")</f>
        <v/>
      </c>
      <c r="O71" s="277"/>
      <c r="P71" s="277"/>
      <c r="Q71" s="277"/>
      <c r="R71" s="277"/>
      <c r="S71" s="230" t="str">
        <f t="shared" si="2"/>
        <v/>
      </c>
      <c r="T71" s="230" t="str">
        <f t="shared" si="5"/>
        <v/>
      </c>
      <c r="U71" s="230" t="str">
        <f t="shared" si="6"/>
        <v/>
      </c>
      <c r="V71" s="564"/>
      <c r="W71" s="38"/>
      <c r="X71" s="226"/>
      <c r="Y71" s="227"/>
      <c r="Z71" s="227"/>
    </row>
    <row r="72" spans="1:26" ht="29.45" customHeight="1" x14ac:dyDescent="0.25">
      <c r="A72" s="544"/>
      <c r="B72" s="547"/>
      <c r="C72" s="550"/>
      <c r="D72" s="553"/>
      <c r="E72" s="275">
        <v>5</v>
      </c>
      <c r="F72" s="256"/>
      <c r="G72" s="193"/>
      <c r="H72" s="193"/>
      <c r="I72" s="220" t="str">
        <f t="shared" ref="I72:I127" si="7">+CONCATENATE(F72," ",G72," ",H72)</f>
        <v xml:space="preserve">  </v>
      </c>
      <c r="J72" s="280"/>
      <c r="K72" s="230" t="str">
        <f>+IFERROR(VLOOKUP($J72,'10 FORMULAS'!$B$53:$C$53,2,0),"")</f>
        <v/>
      </c>
      <c r="L72" s="230" t="str">
        <f t="shared" si="1"/>
        <v/>
      </c>
      <c r="M72" s="276"/>
      <c r="N72" s="230" t="str">
        <f>+IFERROR(VLOOKUP($M72,'10 FORMULAS'!$B$54:$C$55,2,0),"")</f>
        <v/>
      </c>
      <c r="O72" s="277"/>
      <c r="P72" s="277"/>
      <c r="Q72" s="277"/>
      <c r="R72" s="277"/>
      <c r="S72" s="230" t="str">
        <f t="shared" si="2"/>
        <v/>
      </c>
      <c r="T72" s="230" t="str">
        <f t="shared" si="5"/>
        <v/>
      </c>
      <c r="U72" s="230" t="str">
        <f t="shared" si="6"/>
        <v/>
      </c>
      <c r="V72" s="564"/>
      <c r="W72" s="38"/>
      <c r="X72" s="226"/>
      <c r="Y72" s="227"/>
      <c r="Z72" s="227"/>
    </row>
    <row r="73" spans="1:26" ht="29.45" customHeight="1" thickBot="1" x14ac:dyDescent="0.3">
      <c r="A73" s="545"/>
      <c r="B73" s="548"/>
      <c r="C73" s="551"/>
      <c r="D73" s="554"/>
      <c r="E73" s="278">
        <v>6</v>
      </c>
      <c r="F73" s="259"/>
      <c r="G73" s="194"/>
      <c r="H73" s="194"/>
      <c r="I73" s="220" t="str">
        <f t="shared" si="7"/>
        <v xml:space="preserve">  </v>
      </c>
      <c r="J73" s="280"/>
      <c r="K73" s="230" t="str">
        <f>+IFERROR(VLOOKUP($J73,'10 FORMULAS'!$B$53:$C$53,2,0),"")</f>
        <v/>
      </c>
      <c r="L73" s="230" t="str">
        <f t="shared" ref="L73:L127" si="8">+IF(J73="Correctivo","Impacto","")</f>
        <v/>
      </c>
      <c r="M73" s="276"/>
      <c r="N73" s="230" t="str">
        <f>+IFERROR(VLOOKUP($M73,'10 FORMULAS'!$B$54:$C$55,2,0),"")</f>
        <v/>
      </c>
      <c r="O73" s="277"/>
      <c r="P73" s="277"/>
      <c r="Q73" s="277"/>
      <c r="R73" s="277"/>
      <c r="S73" s="230" t="str">
        <f t="shared" ref="S73:S127" si="9">+IFERROR($K73+$N73,"")</f>
        <v/>
      </c>
      <c r="T73" s="230" t="str">
        <f t="shared" si="5"/>
        <v/>
      </c>
      <c r="U73" s="230" t="str">
        <f t="shared" si="6"/>
        <v/>
      </c>
      <c r="V73" s="565"/>
      <c r="W73" s="38"/>
    </row>
    <row r="74" spans="1:26" ht="29.45" customHeight="1" x14ac:dyDescent="0.25">
      <c r="A74" s="543" t="str">
        <f>'2 CONTEXTO E IDENTIFICACIÓN'!A20</f>
        <v>R12</v>
      </c>
      <c r="B74" s="546" t="str">
        <f>+'2 CONTEXTO E IDENTIFICACIÓN'!J20</f>
        <v xml:space="preserve"> por a causa de </v>
      </c>
      <c r="C74" s="549" t="str">
        <f>+'3 PROBABIL E IMPACTO INHERENTE'!E20</f>
        <v/>
      </c>
      <c r="D74" s="552" t="str">
        <f>+'3 PROBABIL E IMPACTO INHERENTE'!M20</f>
        <v/>
      </c>
      <c r="E74" s="279">
        <v>1</v>
      </c>
      <c r="F74" s="257"/>
      <c r="G74" s="52"/>
      <c r="H74" s="52"/>
      <c r="I74" s="220" t="str">
        <f t="shared" si="7"/>
        <v xml:space="preserve">  </v>
      </c>
      <c r="J74" s="280"/>
      <c r="K74" s="230" t="str">
        <f>+IFERROR(VLOOKUP($J74,'10 FORMULAS'!$B$53:$C$53,2,0),"")</f>
        <v/>
      </c>
      <c r="L74" s="230" t="str">
        <f t="shared" si="8"/>
        <v/>
      </c>
      <c r="M74" s="276"/>
      <c r="N74" s="230" t="str">
        <f>+IFERROR(VLOOKUP($M74,'10 FORMULAS'!$B$54:$C$55,2,0),"")</f>
        <v/>
      </c>
      <c r="O74" s="277"/>
      <c r="P74" s="277"/>
      <c r="Q74" s="277"/>
      <c r="R74" s="277"/>
      <c r="S74" s="230" t="str">
        <f t="shared" si="9"/>
        <v/>
      </c>
      <c r="T74" s="230" t="str">
        <f t="shared" si="5"/>
        <v/>
      </c>
      <c r="U74" s="230" t="str">
        <f t="shared" si="6"/>
        <v/>
      </c>
      <c r="V74" s="563"/>
      <c r="W74" s="38"/>
      <c r="X74" s="226"/>
      <c r="Y74" s="227"/>
      <c r="Z74" s="227"/>
    </row>
    <row r="75" spans="1:26" ht="29.45" customHeight="1" x14ac:dyDescent="0.25">
      <c r="A75" s="544"/>
      <c r="B75" s="547"/>
      <c r="C75" s="550"/>
      <c r="D75" s="553"/>
      <c r="E75" s="275">
        <v>2</v>
      </c>
      <c r="F75" s="256"/>
      <c r="G75" s="193"/>
      <c r="H75" s="193"/>
      <c r="I75" s="220" t="str">
        <f t="shared" si="7"/>
        <v xml:space="preserve">  </v>
      </c>
      <c r="J75" s="280"/>
      <c r="K75" s="230" t="str">
        <f>+IFERROR(VLOOKUP($J75,'10 FORMULAS'!$B$53:$C$53,2,0),"")</f>
        <v/>
      </c>
      <c r="L75" s="230" t="str">
        <f t="shared" si="8"/>
        <v/>
      </c>
      <c r="M75" s="276"/>
      <c r="N75" s="230" t="str">
        <f>+IFERROR(VLOOKUP($M75,'10 FORMULAS'!$B$54:$C$55,2,0),"")</f>
        <v/>
      </c>
      <c r="O75" s="277"/>
      <c r="P75" s="277"/>
      <c r="Q75" s="277"/>
      <c r="R75" s="277"/>
      <c r="S75" s="230" t="str">
        <f t="shared" si="9"/>
        <v/>
      </c>
      <c r="T75" s="230" t="str">
        <f t="shared" si="5"/>
        <v/>
      </c>
      <c r="U75" s="230" t="str">
        <f t="shared" si="6"/>
        <v/>
      </c>
      <c r="V75" s="564"/>
      <c r="W75" s="38"/>
      <c r="X75" s="226"/>
      <c r="Y75" s="227"/>
      <c r="Z75" s="227"/>
    </row>
    <row r="76" spans="1:26" ht="29.45" customHeight="1" x14ac:dyDescent="0.25">
      <c r="A76" s="544"/>
      <c r="B76" s="547"/>
      <c r="C76" s="550"/>
      <c r="D76" s="553"/>
      <c r="E76" s="275">
        <v>3</v>
      </c>
      <c r="F76" s="256"/>
      <c r="G76" s="193"/>
      <c r="H76" s="193"/>
      <c r="I76" s="220" t="str">
        <f t="shared" si="7"/>
        <v xml:space="preserve">  </v>
      </c>
      <c r="J76" s="280"/>
      <c r="K76" s="230" t="str">
        <f>+IFERROR(VLOOKUP($J76,'10 FORMULAS'!$B$53:$C$53,2,0),"")</f>
        <v/>
      </c>
      <c r="L76" s="230" t="str">
        <f t="shared" si="8"/>
        <v/>
      </c>
      <c r="M76" s="276"/>
      <c r="N76" s="230" t="str">
        <f>+IFERROR(VLOOKUP($M76,'10 FORMULAS'!$B$54:$C$55,2,0),"")</f>
        <v/>
      </c>
      <c r="O76" s="277"/>
      <c r="P76" s="277"/>
      <c r="Q76" s="277"/>
      <c r="R76" s="277"/>
      <c r="S76" s="230" t="str">
        <f t="shared" si="9"/>
        <v/>
      </c>
      <c r="T76" s="230" t="str">
        <f t="shared" si="5"/>
        <v/>
      </c>
      <c r="U76" s="230" t="str">
        <f t="shared" si="6"/>
        <v/>
      </c>
      <c r="V76" s="564"/>
      <c r="W76" s="38"/>
      <c r="X76" s="226"/>
      <c r="Y76" s="227"/>
      <c r="Z76" s="227"/>
    </row>
    <row r="77" spans="1:26" ht="29.45" customHeight="1" x14ac:dyDescent="0.25">
      <c r="A77" s="544"/>
      <c r="B77" s="547"/>
      <c r="C77" s="550"/>
      <c r="D77" s="553"/>
      <c r="E77" s="275">
        <v>4</v>
      </c>
      <c r="F77" s="256"/>
      <c r="G77" s="193"/>
      <c r="H77" s="193"/>
      <c r="I77" s="220" t="str">
        <f t="shared" si="7"/>
        <v xml:space="preserve">  </v>
      </c>
      <c r="J77" s="280"/>
      <c r="K77" s="230" t="str">
        <f>+IFERROR(VLOOKUP($J77,'10 FORMULAS'!$B$53:$C$53,2,0),"")</f>
        <v/>
      </c>
      <c r="L77" s="230" t="str">
        <f t="shared" si="8"/>
        <v/>
      </c>
      <c r="M77" s="276"/>
      <c r="N77" s="230" t="str">
        <f>+IFERROR(VLOOKUP($M77,'10 FORMULAS'!$B$54:$C$55,2,0),"")</f>
        <v/>
      </c>
      <c r="O77" s="277"/>
      <c r="P77" s="277"/>
      <c r="Q77" s="277"/>
      <c r="R77" s="277"/>
      <c r="S77" s="230" t="str">
        <f t="shared" si="9"/>
        <v/>
      </c>
      <c r="T77" s="230" t="str">
        <f t="shared" si="5"/>
        <v/>
      </c>
      <c r="U77" s="230" t="str">
        <f t="shared" si="6"/>
        <v/>
      </c>
      <c r="V77" s="564"/>
      <c r="W77" s="38"/>
      <c r="X77" s="226"/>
      <c r="Y77" s="227"/>
      <c r="Z77" s="227"/>
    </row>
    <row r="78" spans="1:26" ht="29.45" customHeight="1" x14ac:dyDescent="0.25">
      <c r="A78" s="544"/>
      <c r="B78" s="547"/>
      <c r="C78" s="550"/>
      <c r="D78" s="553"/>
      <c r="E78" s="275">
        <v>5</v>
      </c>
      <c r="F78" s="256"/>
      <c r="G78" s="193"/>
      <c r="H78" s="193"/>
      <c r="I78" s="220" t="str">
        <f t="shared" si="7"/>
        <v xml:space="preserve">  </v>
      </c>
      <c r="J78" s="280"/>
      <c r="K78" s="230" t="str">
        <f>+IFERROR(VLOOKUP($J78,'10 FORMULAS'!$B$53:$C$53,2,0),"")</f>
        <v/>
      </c>
      <c r="L78" s="230" t="str">
        <f t="shared" si="8"/>
        <v/>
      </c>
      <c r="M78" s="276"/>
      <c r="N78" s="230" t="str">
        <f>+IFERROR(VLOOKUP($M78,'10 FORMULAS'!$B$54:$C$55,2,0),"")</f>
        <v/>
      </c>
      <c r="O78" s="277"/>
      <c r="P78" s="277"/>
      <c r="Q78" s="277"/>
      <c r="R78" s="277"/>
      <c r="S78" s="230" t="str">
        <f t="shared" si="9"/>
        <v/>
      </c>
      <c r="T78" s="230" t="str">
        <f t="shared" si="5"/>
        <v/>
      </c>
      <c r="U78" s="230" t="str">
        <f t="shared" si="6"/>
        <v/>
      </c>
      <c r="V78" s="564"/>
      <c r="W78" s="38"/>
      <c r="X78" s="226"/>
      <c r="Y78" s="227"/>
      <c r="Z78" s="227"/>
    </row>
    <row r="79" spans="1:26" ht="29.45" customHeight="1" thickBot="1" x14ac:dyDescent="0.3">
      <c r="A79" s="545"/>
      <c r="B79" s="548"/>
      <c r="C79" s="551"/>
      <c r="D79" s="554"/>
      <c r="E79" s="278">
        <v>6</v>
      </c>
      <c r="F79" s="259"/>
      <c r="G79" s="194"/>
      <c r="H79" s="194"/>
      <c r="I79" s="220" t="str">
        <f t="shared" si="7"/>
        <v xml:space="preserve">  </v>
      </c>
      <c r="J79" s="280"/>
      <c r="K79" s="230" t="str">
        <f>+IFERROR(VLOOKUP($J79,'10 FORMULAS'!$B$53:$C$53,2,0),"")</f>
        <v/>
      </c>
      <c r="L79" s="230" t="str">
        <f t="shared" si="8"/>
        <v/>
      </c>
      <c r="M79" s="276"/>
      <c r="N79" s="230" t="str">
        <f>+IFERROR(VLOOKUP($M79,'10 FORMULAS'!$B$54:$C$55,2,0),"")</f>
        <v/>
      </c>
      <c r="O79" s="277"/>
      <c r="P79" s="277"/>
      <c r="Q79" s="277"/>
      <c r="R79" s="277"/>
      <c r="S79" s="230" t="str">
        <f t="shared" si="9"/>
        <v/>
      </c>
      <c r="T79" s="230" t="str">
        <f t="shared" si="5"/>
        <v/>
      </c>
      <c r="U79" s="230" t="str">
        <f t="shared" si="6"/>
        <v/>
      </c>
      <c r="V79" s="565"/>
      <c r="W79" s="38"/>
    </row>
    <row r="80" spans="1:26" ht="29.45" customHeight="1" x14ac:dyDescent="0.25">
      <c r="A80" s="543" t="str">
        <f>'2 CONTEXTO E IDENTIFICACIÓN'!A21</f>
        <v>R13</v>
      </c>
      <c r="B80" s="546" t="str">
        <f>+'2 CONTEXTO E IDENTIFICACIÓN'!J21</f>
        <v xml:space="preserve"> por a causa de </v>
      </c>
      <c r="C80" s="549" t="str">
        <f>+'3 PROBABIL E IMPACTO INHERENTE'!E21</f>
        <v/>
      </c>
      <c r="D80" s="552" t="str">
        <f>+'3 PROBABIL E IMPACTO INHERENTE'!M21</f>
        <v/>
      </c>
      <c r="E80" s="279">
        <v>1</v>
      </c>
      <c r="F80" s="257"/>
      <c r="G80" s="52"/>
      <c r="H80" s="52"/>
      <c r="I80" s="220" t="str">
        <f t="shared" si="7"/>
        <v xml:space="preserve">  </v>
      </c>
      <c r="J80" s="280"/>
      <c r="K80" s="230" t="str">
        <f>+IFERROR(VLOOKUP($J80,'10 FORMULAS'!$B$53:$C$53,2,0),"")</f>
        <v/>
      </c>
      <c r="L80" s="230" t="str">
        <f t="shared" si="8"/>
        <v/>
      </c>
      <c r="M80" s="276"/>
      <c r="N80" s="230" t="str">
        <f>+IFERROR(VLOOKUP($M80,'10 FORMULAS'!$B$54:$C$55,2,0),"")</f>
        <v/>
      </c>
      <c r="O80" s="277"/>
      <c r="P80" s="277"/>
      <c r="Q80" s="277"/>
      <c r="R80" s="277"/>
      <c r="S80" s="230" t="str">
        <f t="shared" si="9"/>
        <v/>
      </c>
      <c r="T80" s="230" t="str">
        <f t="shared" si="5"/>
        <v/>
      </c>
      <c r="U80" s="230" t="str">
        <f t="shared" si="6"/>
        <v/>
      </c>
      <c r="V80" s="563"/>
      <c r="W80" s="38"/>
      <c r="X80" s="226"/>
      <c r="Y80" s="227"/>
      <c r="Z80" s="227"/>
    </row>
    <row r="81" spans="1:26" ht="29.45" customHeight="1" x14ac:dyDescent="0.25">
      <c r="A81" s="544"/>
      <c r="B81" s="547"/>
      <c r="C81" s="550"/>
      <c r="D81" s="553"/>
      <c r="E81" s="275">
        <v>2</v>
      </c>
      <c r="F81" s="256"/>
      <c r="G81" s="193"/>
      <c r="H81" s="193"/>
      <c r="I81" s="220" t="str">
        <f t="shared" si="7"/>
        <v xml:space="preserve">  </v>
      </c>
      <c r="J81" s="280"/>
      <c r="K81" s="230" t="str">
        <f>+IFERROR(VLOOKUP($J81,'10 FORMULAS'!$B$53:$C$53,2,0),"")</f>
        <v/>
      </c>
      <c r="L81" s="230" t="str">
        <f t="shared" si="8"/>
        <v/>
      </c>
      <c r="M81" s="276"/>
      <c r="N81" s="230" t="str">
        <f>+IFERROR(VLOOKUP($M81,'10 FORMULAS'!$B$54:$C$55,2,0),"")</f>
        <v/>
      </c>
      <c r="O81" s="277"/>
      <c r="P81" s="277"/>
      <c r="Q81" s="277"/>
      <c r="R81" s="277"/>
      <c r="S81" s="230" t="str">
        <f t="shared" si="9"/>
        <v/>
      </c>
      <c r="T81" s="230" t="str">
        <f t="shared" si="5"/>
        <v/>
      </c>
      <c r="U81" s="230" t="str">
        <f t="shared" si="6"/>
        <v/>
      </c>
      <c r="V81" s="564"/>
      <c r="W81" s="38"/>
      <c r="X81" s="226"/>
      <c r="Y81" s="227"/>
      <c r="Z81" s="227"/>
    </row>
    <row r="82" spans="1:26" ht="29.45" customHeight="1" x14ac:dyDescent="0.25">
      <c r="A82" s="544"/>
      <c r="B82" s="547"/>
      <c r="C82" s="550"/>
      <c r="D82" s="553"/>
      <c r="E82" s="275">
        <v>3</v>
      </c>
      <c r="F82" s="256"/>
      <c r="G82" s="193"/>
      <c r="H82" s="193"/>
      <c r="I82" s="220" t="str">
        <f t="shared" si="7"/>
        <v xml:space="preserve">  </v>
      </c>
      <c r="J82" s="280"/>
      <c r="K82" s="230" t="str">
        <f>+IFERROR(VLOOKUP($J82,'10 FORMULAS'!$B$53:$C$53,2,0),"")</f>
        <v/>
      </c>
      <c r="L82" s="230" t="str">
        <f t="shared" si="8"/>
        <v/>
      </c>
      <c r="M82" s="276"/>
      <c r="N82" s="230" t="str">
        <f>+IFERROR(VLOOKUP($M82,'10 FORMULAS'!$B$54:$C$55,2,0),"")</f>
        <v/>
      </c>
      <c r="O82" s="277"/>
      <c r="P82" s="277"/>
      <c r="Q82" s="277"/>
      <c r="R82" s="277"/>
      <c r="S82" s="230" t="str">
        <f t="shared" si="9"/>
        <v/>
      </c>
      <c r="T82" s="230" t="str">
        <f t="shared" si="5"/>
        <v/>
      </c>
      <c r="U82" s="230" t="str">
        <f t="shared" si="6"/>
        <v/>
      </c>
      <c r="V82" s="564"/>
      <c r="W82" s="38"/>
      <c r="X82" s="226"/>
      <c r="Y82" s="227"/>
      <c r="Z82" s="227"/>
    </row>
    <row r="83" spans="1:26" ht="29.45" customHeight="1" x14ac:dyDescent="0.25">
      <c r="A83" s="544"/>
      <c r="B83" s="547"/>
      <c r="C83" s="550"/>
      <c r="D83" s="553"/>
      <c r="E83" s="275">
        <v>4</v>
      </c>
      <c r="F83" s="256"/>
      <c r="G83" s="193"/>
      <c r="H83" s="193"/>
      <c r="I83" s="220" t="str">
        <f t="shared" si="7"/>
        <v xml:space="preserve">  </v>
      </c>
      <c r="J83" s="280"/>
      <c r="K83" s="230" t="str">
        <f>+IFERROR(VLOOKUP($J83,'10 FORMULAS'!$B$53:$C$53,2,0),"")</f>
        <v/>
      </c>
      <c r="L83" s="230" t="str">
        <f t="shared" si="8"/>
        <v/>
      </c>
      <c r="M83" s="276"/>
      <c r="N83" s="230" t="str">
        <f>+IFERROR(VLOOKUP($M83,'10 FORMULAS'!$B$54:$C$55,2,0),"")</f>
        <v/>
      </c>
      <c r="O83" s="277"/>
      <c r="P83" s="277"/>
      <c r="Q83" s="277"/>
      <c r="R83" s="277"/>
      <c r="S83" s="230" t="str">
        <f t="shared" si="9"/>
        <v/>
      </c>
      <c r="T83" s="230" t="str">
        <f t="shared" si="5"/>
        <v/>
      </c>
      <c r="U83" s="230" t="str">
        <f t="shared" si="6"/>
        <v/>
      </c>
      <c r="V83" s="564"/>
      <c r="W83" s="38"/>
      <c r="X83" s="226"/>
      <c r="Y83" s="227"/>
      <c r="Z83" s="227"/>
    </row>
    <row r="84" spans="1:26" ht="29.45" customHeight="1" x14ac:dyDescent="0.25">
      <c r="A84" s="544"/>
      <c r="B84" s="547"/>
      <c r="C84" s="550"/>
      <c r="D84" s="553"/>
      <c r="E84" s="275">
        <v>5</v>
      </c>
      <c r="F84" s="256"/>
      <c r="G84" s="193"/>
      <c r="H84" s="193"/>
      <c r="I84" s="220" t="str">
        <f t="shared" si="7"/>
        <v xml:space="preserve">  </v>
      </c>
      <c r="J84" s="280"/>
      <c r="K84" s="230" t="str">
        <f>+IFERROR(VLOOKUP($J84,'10 FORMULAS'!$B$53:$C$53,2,0),"")</f>
        <v/>
      </c>
      <c r="L84" s="230" t="str">
        <f t="shared" si="8"/>
        <v/>
      </c>
      <c r="M84" s="276"/>
      <c r="N84" s="230" t="str">
        <f>+IFERROR(VLOOKUP($M84,'10 FORMULAS'!$B$54:$C$55,2,0),"")</f>
        <v/>
      </c>
      <c r="O84" s="277"/>
      <c r="P84" s="277"/>
      <c r="Q84" s="277"/>
      <c r="R84" s="277"/>
      <c r="S84" s="230" t="str">
        <f t="shared" si="9"/>
        <v/>
      </c>
      <c r="T84" s="230" t="str">
        <f t="shared" ref="T84:T115" si="10">+IFERROR(D84*S84,"")</f>
        <v/>
      </c>
      <c r="U84" s="230" t="str">
        <f t="shared" ref="U84:U115" si="11">+IFERROR(D84-T84,"")</f>
        <v/>
      </c>
      <c r="V84" s="564"/>
      <c r="W84" s="38"/>
      <c r="X84" s="226"/>
      <c r="Y84" s="227"/>
      <c r="Z84" s="227"/>
    </row>
    <row r="85" spans="1:26" ht="29.45" customHeight="1" thickBot="1" x14ac:dyDescent="0.3">
      <c r="A85" s="545"/>
      <c r="B85" s="548"/>
      <c r="C85" s="551"/>
      <c r="D85" s="554"/>
      <c r="E85" s="278">
        <v>6</v>
      </c>
      <c r="F85" s="259"/>
      <c r="G85" s="194"/>
      <c r="H85" s="194"/>
      <c r="I85" s="220" t="str">
        <f t="shared" si="7"/>
        <v xml:space="preserve">  </v>
      </c>
      <c r="J85" s="280"/>
      <c r="K85" s="230" t="str">
        <f>+IFERROR(VLOOKUP($J85,'10 FORMULAS'!$B$53:$C$53,2,0),"")</f>
        <v/>
      </c>
      <c r="L85" s="230" t="str">
        <f t="shared" si="8"/>
        <v/>
      </c>
      <c r="M85" s="276"/>
      <c r="N85" s="230" t="str">
        <f>+IFERROR(VLOOKUP($M85,'10 FORMULAS'!$B$54:$C$55,2,0),"")</f>
        <v/>
      </c>
      <c r="O85" s="277"/>
      <c r="P85" s="277"/>
      <c r="Q85" s="277"/>
      <c r="R85" s="277"/>
      <c r="S85" s="230" t="str">
        <f t="shared" si="9"/>
        <v/>
      </c>
      <c r="T85" s="230" t="str">
        <f t="shared" si="10"/>
        <v/>
      </c>
      <c r="U85" s="230" t="str">
        <f t="shared" si="11"/>
        <v/>
      </c>
      <c r="V85" s="565"/>
      <c r="W85" s="38"/>
    </row>
    <row r="86" spans="1:26" ht="29.45" customHeight="1" x14ac:dyDescent="0.25">
      <c r="A86" s="543" t="str">
        <f>'2 CONTEXTO E IDENTIFICACIÓN'!A22</f>
        <v>R14</v>
      </c>
      <c r="B86" s="546" t="str">
        <f>+'2 CONTEXTO E IDENTIFICACIÓN'!J22</f>
        <v xml:space="preserve"> por a causa de </v>
      </c>
      <c r="C86" s="549" t="str">
        <f>+'3 PROBABIL E IMPACTO INHERENTE'!E22</f>
        <v/>
      </c>
      <c r="D86" s="552" t="str">
        <f>+'3 PROBABIL E IMPACTO INHERENTE'!M22</f>
        <v/>
      </c>
      <c r="E86" s="279">
        <v>1</v>
      </c>
      <c r="F86" s="257"/>
      <c r="G86" s="52"/>
      <c r="H86" s="52"/>
      <c r="I86" s="220" t="str">
        <f t="shared" si="7"/>
        <v xml:space="preserve">  </v>
      </c>
      <c r="J86" s="280"/>
      <c r="K86" s="230" t="str">
        <f>+IFERROR(VLOOKUP($J86,'10 FORMULAS'!$B$53:$C$53,2,0),"")</f>
        <v/>
      </c>
      <c r="L86" s="230" t="str">
        <f t="shared" si="8"/>
        <v/>
      </c>
      <c r="M86" s="276"/>
      <c r="N86" s="230" t="str">
        <f>+IFERROR(VLOOKUP($M86,'10 FORMULAS'!$B$54:$C$55,2,0),"")</f>
        <v/>
      </c>
      <c r="O86" s="277"/>
      <c r="P86" s="277"/>
      <c r="Q86" s="277"/>
      <c r="R86" s="277"/>
      <c r="S86" s="230" t="str">
        <f t="shared" si="9"/>
        <v/>
      </c>
      <c r="T86" s="230" t="str">
        <f t="shared" si="10"/>
        <v/>
      </c>
      <c r="U86" s="230" t="str">
        <f t="shared" si="11"/>
        <v/>
      </c>
      <c r="V86" s="563"/>
      <c r="W86" s="38"/>
      <c r="X86" s="226"/>
      <c r="Y86" s="227"/>
      <c r="Z86" s="227"/>
    </row>
    <row r="87" spans="1:26" ht="29.45" customHeight="1" x14ac:dyDescent="0.25">
      <c r="A87" s="544"/>
      <c r="B87" s="547"/>
      <c r="C87" s="550"/>
      <c r="D87" s="553"/>
      <c r="E87" s="275">
        <v>2</v>
      </c>
      <c r="F87" s="256"/>
      <c r="G87" s="193"/>
      <c r="H87" s="193"/>
      <c r="I87" s="220" t="str">
        <f t="shared" si="7"/>
        <v xml:space="preserve">  </v>
      </c>
      <c r="J87" s="280"/>
      <c r="K87" s="230" t="str">
        <f>+IFERROR(VLOOKUP($J87,'10 FORMULAS'!$B$53:$C$53,2,0),"")</f>
        <v/>
      </c>
      <c r="L87" s="230" t="str">
        <f t="shared" si="8"/>
        <v/>
      </c>
      <c r="M87" s="276"/>
      <c r="N87" s="230" t="str">
        <f>+IFERROR(VLOOKUP($M87,'10 FORMULAS'!$B$54:$C$55,2,0),"")</f>
        <v/>
      </c>
      <c r="O87" s="277"/>
      <c r="P87" s="277"/>
      <c r="Q87" s="277"/>
      <c r="R87" s="277"/>
      <c r="S87" s="230" t="str">
        <f t="shared" si="9"/>
        <v/>
      </c>
      <c r="T87" s="230" t="str">
        <f t="shared" si="10"/>
        <v/>
      </c>
      <c r="U87" s="230" t="str">
        <f t="shared" si="11"/>
        <v/>
      </c>
      <c r="V87" s="564"/>
      <c r="W87" s="38"/>
      <c r="X87" s="226"/>
      <c r="Y87" s="227"/>
      <c r="Z87" s="227"/>
    </row>
    <row r="88" spans="1:26" ht="29.45" customHeight="1" x14ac:dyDescent="0.25">
      <c r="A88" s="544"/>
      <c r="B88" s="547"/>
      <c r="C88" s="550"/>
      <c r="D88" s="553"/>
      <c r="E88" s="275">
        <v>3</v>
      </c>
      <c r="F88" s="256"/>
      <c r="G88" s="193"/>
      <c r="H88" s="193"/>
      <c r="I88" s="220" t="str">
        <f t="shared" si="7"/>
        <v xml:space="preserve">  </v>
      </c>
      <c r="J88" s="280"/>
      <c r="K88" s="230" t="str">
        <f>+IFERROR(VLOOKUP($J88,'10 FORMULAS'!$B$53:$C$53,2,0),"")</f>
        <v/>
      </c>
      <c r="L88" s="230" t="str">
        <f t="shared" si="8"/>
        <v/>
      </c>
      <c r="M88" s="276"/>
      <c r="N88" s="230" t="str">
        <f>+IFERROR(VLOOKUP($M88,'10 FORMULAS'!$B$54:$C$55,2,0),"")</f>
        <v/>
      </c>
      <c r="O88" s="277"/>
      <c r="P88" s="277"/>
      <c r="Q88" s="277"/>
      <c r="R88" s="277"/>
      <c r="S88" s="230" t="str">
        <f t="shared" si="9"/>
        <v/>
      </c>
      <c r="T88" s="230" t="str">
        <f t="shared" si="10"/>
        <v/>
      </c>
      <c r="U88" s="230" t="str">
        <f t="shared" si="11"/>
        <v/>
      </c>
      <c r="V88" s="564"/>
      <c r="W88" s="38"/>
      <c r="X88" s="226"/>
      <c r="Y88" s="227"/>
      <c r="Z88" s="227"/>
    </row>
    <row r="89" spans="1:26" ht="29.45" customHeight="1" x14ac:dyDescent="0.25">
      <c r="A89" s="544"/>
      <c r="B89" s="547"/>
      <c r="C89" s="550"/>
      <c r="D89" s="553"/>
      <c r="E89" s="275">
        <v>4</v>
      </c>
      <c r="F89" s="256"/>
      <c r="G89" s="193"/>
      <c r="H89" s="193"/>
      <c r="I89" s="220" t="str">
        <f t="shared" si="7"/>
        <v xml:space="preserve">  </v>
      </c>
      <c r="J89" s="280"/>
      <c r="K89" s="230" t="str">
        <f>+IFERROR(VLOOKUP($J89,'10 FORMULAS'!$B$53:$C$53,2,0),"")</f>
        <v/>
      </c>
      <c r="L89" s="230" t="str">
        <f t="shared" si="8"/>
        <v/>
      </c>
      <c r="M89" s="276"/>
      <c r="N89" s="230" t="str">
        <f>+IFERROR(VLOOKUP($M89,'10 FORMULAS'!$B$54:$C$55,2,0),"")</f>
        <v/>
      </c>
      <c r="O89" s="277"/>
      <c r="P89" s="277"/>
      <c r="Q89" s="277"/>
      <c r="R89" s="277"/>
      <c r="S89" s="230" t="str">
        <f t="shared" si="9"/>
        <v/>
      </c>
      <c r="T89" s="230" t="str">
        <f t="shared" si="10"/>
        <v/>
      </c>
      <c r="U89" s="230" t="str">
        <f t="shared" si="11"/>
        <v/>
      </c>
      <c r="V89" s="564"/>
      <c r="W89" s="38"/>
      <c r="X89" s="226"/>
      <c r="Y89" s="227"/>
      <c r="Z89" s="227"/>
    </row>
    <row r="90" spans="1:26" ht="29.45" customHeight="1" x14ac:dyDescent="0.25">
      <c r="A90" s="544"/>
      <c r="B90" s="547"/>
      <c r="C90" s="550"/>
      <c r="D90" s="553"/>
      <c r="E90" s="275">
        <v>5</v>
      </c>
      <c r="F90" s="256"/>
      <c r="G90" s="193"/>
      <c r="H90" s="193"/>
      <c r="I90" s="220" t="str">
        <f t="shared" si="7"/>
        <v xml:space="preserve">  </v>
      </c>
      <c r="J90" s="280"/>
      <c r="K90" s="230" t="str">
        <f>+IFERROR(VLOOKUP($J90,'10 FORMULAS'!$B$53:$C$53,2,0),"")</f>
        <v/>
      </c>
      <c r="L90" s="230" t="str">
        <f t="shared" si="8"/>
        <v/>
      </c>
      <c r="M90" s="276"/>
      <c r="N90" s="230" t="str">
        <f>+IFERROR(VLOOKUP($M90,'10 FORMULAS'!$B$54:$C$55,2,0),"")</f>
        <v/>
      </c>
      <c r="O90" s="277"/>
      <c r="P90" s="277"/>
      <c r="Q90" s="277"/>
      <c r="R90" s="277"/>
      <c r="S90" s="230" t="str">
        <f t="shared" si="9"/>
        <v/>
      </c>
      <c r="T90" s="230" t="str">
        <f t="shared" si="10"/>
        <v/>
      </c>
      <c r="U90" s="230" t="str">
        <f t="shared" si="11"/>
        <v/>
      </c>
      <c r="V90" s="564"/>
      <c r="W90" s="38"/>
      <c r="X90" s="226"/>
      <c r="Y90" s="227"/>
      <c r="Z90" s="227"/>
    </row>
    <row r="91" spans="1:26" ht="29.45" customHeight="1" thickBot="1" x14ac:dyDescent="0.3">
      <c r="A91" s="545"/>
      <c r="B91" s="548"/>
      <c r="C91" s="551"/>
      <c r="D91" s="554"/>
      <c r="E91" s="278">
        <v>6</v>
      </c>
      <c r="F91" s="259"/>
      <c r="G91" s="194"/>
      <c r="H91" s="194"/>
      <c r="I91" s="220" t="str">
        <f t="shared" si="7"/>
        <v xml:space="preserve">  </v>
      </c>
      <c r="J91" s="280"/>
      <c r="K91" s="230" t="str">
        <f>+IFERROR(VLOOKUP($J91,'10 FORMULAS'!$B$53:$C$53,2,0),"")</f>
        <v/>
      </c>
      <c r="L91" s="230" t="str">
        <f t="shared" si="8"/>
        <v/>
      </c>
      <c r="M91" s="276"/>
      <c r="N91" s="230" t="str">
        <f>+IFERROR(VLOOKUP($M91,'10 FORMULAS'!$B$54:$C$55,2,0),"")</f>
        <v/>
      </c>
      <c r="O91" s="277"/>
      <c r="P91" s="277"/>
      <c r="Q91" s="277"/>
      <c r="R91" s="277"/>
      <c r="S91" s="230" t="str">
        <f t="shared" si="9"/>
        <v/>
      </c>
      <c r="T91" s="230" t="str">
        <f t="shared" si="10"/>
        <v/>
      </c>
      <c r="U91" s="230" t="str">
        <f t="shared" si="11"/>
        <v/>
      </c>
      <c r="V91" s="565"/>
      <c r="W91" s="38"/>
    </row>
    <row r="92" spans="1:26" ht="29.45" customHeight="1" x14ac:dyDescent="0.25">
      <c r="A92" s="543" t="str">
        <f>'2 CONTEXTO E IDENTIFICACIÓN'!A23</f>
        <v>R15</v>
      </c>
      <c r="B92" s="546" t="str">
        <f>+'2 CONTEXTO E IDENTIFICACIÓN'!J23</f>
        <v xml:space="preserve"> por a causa de </v>
      </c>
      <c r="C92" s="549" t="str">
        <f>+'3 PROBABIL E IMPACTO INHERENTE'!E23</f>
        <v/>
      </c>
      <c r="D92" s="552" t="str">
        <f>+'3 PROBABIL E IMPACTO INHERENTE'!M23</f>
        <v/>
      </c>
      <c r="E92" s="279">
        <v>1</v>
      </c>
      <c r="F92" s="257"/>
      <c r="G92" s="52"/>
      <c r="H92" s="52"/>
      <c r="I92" s="220" t="str">
        <f t="shared" si="7"/>
        <v xml:space="preserve">  </v>
      </c>
      <c r="J92" s="280"/>
      <c r="K92" s="230" t="str">
        <f>+IFERROR(VLOOKUP($J92,'10 FORMULAS'!$B$53:$C$53,2,0),"")</f>
        <v/>
      </c>
      <c r="L92" s="230" t="str">
        <f t="shared" si="8"/>
        <v/>
      </c>
      <c r="M92" s="276"/>
      <c r="N92" s="230" t="str">
        <f>+IFERROR(VLOOKUP($M92,'10 FORMULAS'!$B$54:$C$55,2,0),"")</f>
        <v/>
      </c>
      <c r="O92" s="277"/>
      <c r="P92" s="277"/>
      <c r="Q92" s="277"/>
      <c r="R92" s="277"/>
      <c r="S92" s="230" t="str">
        <f t="shared" si="9"/>
        <v/>
      </c>
      <c r="T92" s="230" t="str">
        <f t="shared" si="10"/>
        <v/>
      </c>
      <c r="U92" s="230" t="str">
        <f t="shared" si="11"/>
        <v/>
      </c>
      <c r="V92" s="563"/>
      <c r="W92" s="38"/>
      <c r="X92" s="226"/>
      <c r="Y92" s="227"/>
      <c r="Z92" s="227"/>
    </row>
    <row r="93" spans="1:26" ht="29.45" customHeight="1" x14ac:dyDescent="0.25">
      <c r="A93" s="544"/>
      <c r="B93" s="547"/>
      <c r="C93" s="550"/>
      <c r="D93" s="553"/>
      <c r="E93" s="275">
        <v>2</v>
      </c>
      <c r="F93" s="256"/>
      <c r="G93" s="193"/>
      <c r="H93" s="193"/>
      <c r="I93" s="220" t="str">
        <f t="shared" si="7"/>
        <v xml:space="preserve">  </v>
      </c>
      <c r="J93" s="280"/>
      <c r="K93" s="230" t="str">
        <f>+IFERROR(VLOOKUP($J93,'10 FORMULAS'!$B$53:$C$53,2,0),"")</f>
        <v/>
      </c>
      <c r="L93" s="230" t="str">
        <f t="shared" si="8"/>
        <v/>
      </c>
      <c r="M93" s="276"/>
      <c r="N93" s="230" t="str">
        <f>+IFERROR(VLOOKUP($M93,'10 FORMULAS'!$B$54:$C$55,2,0),"")</f>
        <v/>
      </c>
      <c r="O93" s="277"/>
      <c r="P93" s="277"/>
      <c r="Q93" s="277"/>
      <c r="R93" s="277"/>
      <c r="S93" s="230" t="str">
        <f t="shared" si="9"/>
        <v/>
      </c>
      <c r="T93" s="230" t="str">
        <f t="shared" si="10"/>
        <v/>
      </c>
      <c r="U93" s="230" t="str">
        <f t="shared" si="11"/>
        <v/>
      </c>
      <c r="V93" s="564"/>
      <c r="W93" s="38"/>
      <c r="X93" s="226"/>
      <c r="Y93" s="227"/>
      <c r="Z93" s="227"/>
    </row>
    <row r="94" spans="1:26" ht="29.45" customHeight="1" x14ac:dyDescent="0.25">
      <c r="A94" s="544"/>
      <c r="B94" s="547"/>
      <c r="C94" s="550"/>
      <c r="D94" s="553"/>
      <c r="E94" s="275">
        <v>3</v>
      </c>
      <c r="F94" s="256"/>
      <c r="G94" s="193"/>
      <c r="H94" s="193"/>
      <c r="I94" s="220" t="str">
        <f t="shared" si="7"/>
        <v xml:space="preserve">  </v>
      </c>
      <c r="J94" s="280"/>
      <c r="K94" s="230" t="str">
        <f>+IFERROR(VLOOKUP($J94,'10 FORMULAS'!$B$53:$C$53,2,0),"")</f>
        <v/>
      </c>
      <c r="L94" s="230" t="str">
        <f t="shared" si="8"/>
        <v/>
      </c>
      <c r="M94" s="276"/>
      <c r="N94" s="230" t="str">
        <f>+IFERROR(VLOOKUP($M94,'10 FORMULAS'!$B$54:$C$55,2,0),"")</f>
        <v/>
      </c>
      <c r="O94" s="277"/>
      <c r="P94" s="277"/>
      <c r="Q94" s="277"/>
      <c r="R94" s="277"/>
      <c r="S94" s="230" t="str">
        <f t="shared" si="9"/>
        <v/>
      </c>
      <c r="T94" s="230" t="str">
        <f t="shared" si="10"/>
        <v/>
      </c>
      <c r="U94" s="230" t="str">
        <f t="shared" si="11"/>
        <v/>
      </c>
      <c r="V94" s="564"/>
      <c r="W94" s="38"/>
      <c r="X94" s="226"/>
      <c r="Y94" s="227"/>
      <c r="Z94" s="227"/>
    </row>
    <row r="95" spans="1:26" ht="29.45" customHeight="1" x14ac:dyDescent="0.25">
      <c r="A95" s="544"/>
      <c r="B95" s="547"/>
      <c r="C95" s="550"/>
      <c r="D95" s="553"/>
      <c r="E95" s="275">
        <v>4</v>
      </c>
      <c r="F95" s="256"/>
      <c r="G95" s="193"/>
      <c r="H95" s="193"/>
      <c r="I95" s="220" t="str">
        <f t="shared" si="7"/>
        <v xml:space="preserve">  </v>
      </c>
      <c r="J95" s="280"/>
      <c r="K95" s="230" t="str">
        <f>+IFERROR(VLOOKUP($J95,'10 FORMULAS'!$B$53:$C$53,2,0),"")</f>
        <v/>
      </c>
      <c r="L95" s="230" t="str">
        <f t="shared" si="8"/>
        <v/>
      </c>
      <c r="M95" s="276"/>
      <c r="N95" s="230" t="str">
        <f>+IFERROR(VLOOKUP($M95,'10 FORMULAS'!$B$54:$C$55,2,0),"")</f>
        <v/>
      </c>
      <c r="O95" s="277"/>
      <c r="P95" s="277"/>
      <c r="Q95" s="277"/>
      <c r="R95" s="277"/>
      <c r="S95" s="230" t="str">
        <f t="shared" si="9"/>
        <v/>
      </c>
      <c r="T95" s="230" t="str">
        <f t="shared" si="10"/>
        <v/>
      </c>
      <c r="U95" s="230" t="str">
        <f t="shared" si="11"/>
        <v/>
      </c>
      <c r="V95" s="564"/>
      <c r="W95" s="38"/>
      <c r="X95" s="226"/>
      <c r="Y95" s="227"/>
      <c r="Z95" s="227"/>
    </row>
    <row r="96" spans="1:26" ht="29.45" customHeight="1" x14ac:dyDescent="0.25">
      <c r="A96" s="544"/>
      <c r="B96" s="547"/>
      <c r="C96" s="550"/>
      <c r="D96" s="553"/>
      <c r="E96" s="275">
        <v>5</v>
      </c>
      <c r="F96" s="256"/>
      <c r="G96" s="193"/>
      <c r="H96" s="193"/>
      <c r="I96" s="220" t="str">
        <f t="shared" si="7"/>
        <v xml:space="preserve">  </v>
      </c>
      <c r="J96" s="280"/>
      <c r="K96" s="230" t="str">
        <f>+IFERROR(VLOOKUP($J96,'10 FORMULAS'!$B$53:$C$53,2,0),"")</f>
        <v/>
      </c>
      <c r="L96" s="230" t="str">
        <f t="shared" si="8"/>
        <v/>
      </c>
      <c r="M96" s="276"/>
      <c r="N96" s="230" t="str">
        <f>+IFERROR(VLOOKUP($M96,'10 FORMULAS'!$B$54:$C$55,2,0),"")</f>
        <v/>
      </c>
      <c r="O96" s="277"/>
      <c r="P96" s="277"/>
      <c r="Q96" s="277"/>
      <c r="R96" s="277"/>
      <c r="S96" s="230" t="str">
        <f t="shared" si="9"/>
        <v/>
      </c>
      <c r="T96" s="230" t="str">
        <f t="shared" si="10"/>
        <v/>
      </c>
      <c r="U96" s="230" t="str">
        <f t="shared" si="11"/>
        <v/>
      </c>
      <c r="V96" s="564"/>
      <c r="W96" s="38"/>
      <c r="X96" s="226"/>
      <c r="Y96" s="227"/>
      <c r="Z96" s="227"/>
    </row>
    <row r="97" spans="1:26" ht="29.45" customHeight="1" thickBot="1" x14ac:dyDescent="0.3">
      <c r="A97" s="545"/>
      <c r="B97" s="548"/>
      <c r="C97" s="551"/>
      <c r="D97" s="554"/>
      <c r="E97" s="278">
        <v>6</v>
      </c>
      <c r="F97" s="259"/>
      <c r="G97" s="194"/>
      <c r="H97" s="194"/>
      <c r="I97" s="220" t="str">
        <f t="shared" si="7"/>
        <v xml:space="preserve">  </v>
      </c>
      <c r="J97" s="280"/>
      <c r="K97" s="230" t="str">
        <f>+IFERROR(VLOOKUP($J97,'10 FORMULAS'!$B$53:$C$53,2,0),"")</f>
        <v/>
      </c>
      <c r="L97" s="230" t="str">
        <f t="shared" si="8"/>
        <v/>
      </c>
      <c r="M97" s="276"/>
      <c r="N97" s="230" t="str">
        <f>+IFERROR(VLOOKUP($M97,'10 FORMULAS'!$B$54:$C$55,2,0),"")</f>
        <v/>
      </c>
      <c r="O97" s="277"/>
      <c r="P97" s="277"/>
      <c r="Q97" s="277"/>
      <c r="R97" s="277"/>
      <c r="S97" s="230" t="str">
        <f t="shared" si="9"/>
        <v/>
      </c>
      <c r="T97" s="230" t="str">
        <f t="shared" si="10"/>
        <v/>
      </c>
      <c r="U97" s="230" t="str">
        <f t="shared" si="11"/>
        <v/>
      </c>
      <c r="V97" s="565"/>
      <c r="W97" s="38"/>
    </row>
    <row r="98" spans="1:26" ht="29.45" customHeight="1" x14ac:dyDescent="0.25">
      <c r="A98" s="543" t="str">
        <f>'2 CONTEXTO E IDENTIFICACIÓN'!A24</f>
        <v>R16</v>
      </c>
      <c r="B98" s="546" t="str">
        <f>+'2 CONTEXTO E IDENTIFICACIÓN'!J24</f>
        <v xml:space="preserve"> por a causa de </v>
      </c>
      <c r="C98" s="549" t="str">
        <f>+'3 PROBABIL E IMPACTO INHERENTE'!E24</f>
        <v/>
      </c>
      <c r="D98" s="552" t="str">
        <f>+'3 PROBABIL E IMPACTO INHERENTE'!M24</f>
        <v/>
      </c>
      <c r="E98" s="279">
        <v>1</v>
      </c>
      <c r="F98" s="257"/>
      <c r="G98" s="52"/>
      <c r="H98" s="52"/>
      <c r="I98" s="220" t="str">
        <f t="shared" si="7"/>
        <v xml:space="preserve">  </v>
      </c>
      <c r="J98" s="280"/>
      <c r="K98" s="230" t="str">
        <f>+IFERROR(VLOOKUP($J98,'10 FORMULAS'!$B$53:$C$53,2,0),"")</f>
        <v/>
      </c>
      <c r="L98" s="230" t="str">
        <f t="shared" si="8"/>
        <v/>
      </c>
      <c r="M98" s="276"/>
      <c r="N98" s="230" t="str">
        <f>+IFERROR(VLOOKUP($M98,'10 FORMULAS'!$B$54:$C$55,2,0),"")</f>
        <v/>
      </c>
      <c r="O98" s="277"/>
      <c r="P98" s="277"/>
      <c r="Q98" s="277"/>
      <c r="R98" s="277"/>
      <c r="S98" s="230" t="str">
        <f t="shared" si="9"/>
        <v/>
      </c>
      <c r="T98" s="230" t="str">
        <f t="shared" si="10"/>
        <v/>
      </c>
      <c r="U98" s="230" t="str">
        <f t="shared" si="11"/>
        <v/>
      </c>
      <c r="V98" s="563"/>
      <c r="W98" s="38"/>
      <c r="X98" s="226"/>
      <c r="Y98" s="227"/>
      <c r="Z98" s="227"/>
    </row>
    <row r="99" spans="1:26" ht="29.45" customHeight="1" x14ac:dyDescent="0.25">
      <c r="A99" s="544"/>
      <c r="B99" s="547"/>
      <c r="C99" s="550"/>
      <c r="D99" s="553"/>
      <c r="E99" s="275">
        <v>2</v>
      </c>
      <c r="F99" s="256"/>
      <c r="G99" s="193"/>
      <c r="H99" s="193"/>
      <c r="I99" s="220" t="str">
        <f t="shared" si="7"/>
        <v xml:space="preserve">  </v>
      </c>
      <c r="J99" s="280"/>
      <c r="K99" s="230" t="str">
        <f>+IFERROR(VLOOKUP($J99,'10 FORMULAS'!$B$53:$C$53,2,0),"")</f>
        <v/>
      </c>
      <c r="L99" s="230" t="str">
        <f t="shared" si="8"/>
        <v/>
      </c>
      <c r="M99" s="276"/>
      <c r="N99" s="230" t="str">
        <f>+IFERROR(VLOOKUP($M99,'10 FORMULAS'!$B$54:$C$55,2,0),"")</f>
        <v/>
      </c>
      <c r="O99" s="277"/>
      <c r="P99" s="277"/>
      <c r="Q99" s="277"/>
      <c r="R99" s="277"/>
      <c r="S99" s="230" t="str">
        <f t="shared" si="9"/>
        <v/>
      </c>
      <c r="T99" s="230" t="str">
        <f t="shared" si="10"/>
        <v/>
      </c>
      <c r="U99" s="230" t="str">
        <f t="shared" si="11"/>
        <v/>
      </c>
      <c r="V99" s="564"/>
      <c r="W99" s="38"/>
      <c r="X99" s="226"/>
      <c r="Y99" s="227"/>
      <c r="Z99" s="227"/>
    </row>
    <row r="100" spans="1:26" ht="29.45" customHeight="1" x14ac:dyDescent="0.25">
      <c r="A100" s="544"/>
      <c r="B100" s="547"/>
      <c r="C100" s="550"/>
      <c r="D100" s="553"/>
      <c r="E100" s="275">
        <v>3</v>
      </c>
      <c r="F100" s="256"/>
      <c r="G100" s="193"/>
      <c r="H100" s="193"/>
      <c r="I100" s="220" t="str">
        <f t="shared" si="7"/>
        <v xml:space="preserve">  </v>
      </c>
      <c r="J100" s="280"/>
      <c r="K100" s="230" t="str">
        <f>+IFERROR(VLOOKUP($J100,'10 FORMULAS'!$B$53:$C$53,2,0),"")</f>
        <v/>
      </c>
      <c r="L100" s="230" t="str">
        <f t="shared" si="8"/>
        <v/>
      </c>
      <c r="M100" s="276"/>
      <c r="N100" s="230" t="str">
        <f>+IFERROR(VLOOKUP($M100,'10 FORMULAS'!$B$54:$C$55,2,0),"")</f>
        <v/>
      </c>
      <c r="O100" s="277"/>
      <c r="P100" s="277"/>
      <c r="Q100" s="277"/>
      <c r="R100" s="277"/>
      <c r="S100" s="230" t="str">
        <f t="shared" si="9"/>
        <v/>
      </c>
      <c r="T100" s="230" t="str">
        <f t="shared" si="10"/>
        <v/>
      </c>
      <c r="U100" s="230" t="str">
        <f t="shared" si="11"/>
        <v/>
      </c>
      <c r="V100" s="564"/>
      <c r="W100" s="38"/>
      <c r="X100" s="226"/>
      <c r="Y100" s="227"/>
      <c r="Z100" s="227"/>
    </row>
    <row r="101" spans="1:26" ht="29.45" customHeight="1" x14ac:dyDescent="0.25">
      <c r="A101" s="544"/>
      <c r="B101" s="547"/>
      <c r="C101" s="550"/>
      <c r="D101" s="553"/>
      <c r="E101" s="275">
        <v>4</v>
      </c>
      <c r="F101" s="256"/>
      <c r="G101" s="193"/>
      <c r="H101" s="193"/>
      <c r="I101" s="220" t="str">
        <f t="shared" si="7"/>
        <v xml:space="preserve">  </v>
      </c>
      <c r="J101" s="280"/>
      <c r="K101" s="230" t="str">
        <f>+IFERROR(VLOOKUP($J101,'10 FORMULAS'!$B$53:$C$53,2,0),"")</f>
        <v/>
      </c>
      <c r="L101" s="230" t="str">
        <f t="shared" si="8"/>
        <v/>
      </c>
      <c r="M101" s="276"/>
      <c r="N101" s="230" t="str">
        <f>+IFERROR(VLOOKUP($M101,'10 FORMULAS'!$B$54:$C$55,2,0),"")</f>
        <v/>
      </c>
      <c r="O101" s="277"/>
      <c r="P101" s="277"/>
      <c r="Q101" s="277"/>
      <c r="R101" s="277"/>
      <c r="S101" s="230" t="str">
        <f t="shared" si="9"/>
        <v/>
      </c>
      <c r="T101" s="230" t="str">
        <f t="shared" si="10"/>
        <v/>
      </c>
      <c r="U101" s="230" t="str">
        <f t="shared" si="11"/>
        <v/>
      </c>
      <c r="V101" s="564"/>
      <c r="W101" s="38"/>
      <c r="X101" s="226"/>
      <c r="Y101" s="227"/>
      <c r="Z101" s="227"/>
    </row>
    <row r="102" spans="1:26" ht="29.45" customHeight="1" x14ac:dyDescent="0.25">
      <c r="A102" s="544"/>
      <c r="B102" s="547"/>
      <c r="C102" s="550"/>
      <c r="D102" s="553"/>
      <c r="E102" s="275">
        <v>5</v>
      </c>
      <c r="F102" s="256"/>
      <c r="G102" s="193"/>
      <c r="H102" s="193"/>
      <c r="I102" s="220" t="str">
        <f t="shared" si="7"/>
        <v xml:space="preserve">  </v>
      </c>
      <c r="J102" s="280"/>
      <c r="K102" s="230" t="str">
        <f>+IFERROR(VLOOKUP($J102,'10 FORMULAS'!$B$53:$C$53,2,0),"")</f>
        <v/>
      </c>
      <c r="L102" s="230" t="str">
        <f t="shared" si="8"/>
        <v/>
      </c>
      <c r="M102" s="276"/>
      <c r="N102" s="230" t="str">
        <f>+IFERROR(VLOOKUP($M102,'10 FORMULAS'!$B$54:$C$55,2,0),"")</f>
        <v/>
      </c>
      <c r="O102" s="277"/>
      <c r="P102" s="277"/>
      <c r="Q102" s="277"/>
      <c r="R102" s="277"/>
      <c r="S102" s="230" t="str">
        <f t="shared" si="9"/>
        <v/>
      </c>
      <c r="T102" s="230" t="str">
        <f t="shared" si="10"/>
        <v/>
      </c>
      <c r="U102" s="230" t="str">
        <f t="shared" si="11"/>
        <v/>
      </c>
      <c r="V102" s="564"/>
      <c r="W102" s="38"/>
      <c r="X102" s="226"/>
      <c r="Y102" s="227"/>
      <c r="Z102" s="227"/>
    </row>
    <row r="103" spans="1:26" ht="29.45" customHeight="1" thickBot="1" x14ac:dyDescent="0.3">
      <c r="A103" s="545"/>
      <c r="B103" s="548"/>
      <c r="C103" s="551"/>
      <c r="D103" s="554"/>
      <c r="E103" s="278">
        <v>6</v>
      </c>
      <c r="F103" s="259"/>
      <c r="G103" s="194"/>
      <c r="H103" s="194"/>
      <c r="I103" s="220" t="str">
        <f t="shared" si="7"/>
        <v xml:space="preserve">  </v>
      </c>
      <c r="J103" s="280"/>
      <c r="K103" s="230" t="str">
        <f>+IFERROR(VLOOKUP($J103,'10 FORMULAS'!$B$53:$C$53,2,0),"")</f>
        <v/>
      </c>
      <c r="L103" s="230" t="str">
        <f t="shared" si="8"/>
        <v/>
      </c>
      <c r="M103" s="276"/>
      <c r="N103" s="230" t="str">
        <f>+IFERROR(VLOOKUP($M103,'10 FORMULAS'!$B$54:$C$55,2,0),"")</f>
        <v/>
      </c>
      <c r="O103" s="277"/>
      <c r="P103" s="277"/>
      <c r="Q103" s="277"/>
      <c r="R103" s="277"/>
      <c r="S103" s="230" t="str">
        <f t="shared" si="9"/>
        <v/>
      </c>
      <c r="T103" s="230" t="str">
        <f t="shared" si="10"/>
        <v/>
      </c>
      <c r="U103" s="230" t="str">
        <f t="shared" si="11"/>
        <v/>
      </c>
      <c r="V103" s="565"/>
      <c r="W103" s="38"/>
    </row>
    <row r="104" spans="1:26" ht="29.45" customHeight="1" x14ac:dyDescent="0.25">
      <c r="A104" s="543" t="str">
        <f>'2 CONTEXTO E IDENTIFICACIÓN'!A25</f>
        <v>R17</v>
      </c>
      <c r="B104" s="546" t="str">
        <f>+'2 CONTEXTO E IDENTIFICACIÓN'!J25</f>
        <v xml:space="preserve"> por a causa de </v>
      </c>
      <c r="C104" s="549" t="str">
        <f>+'3 PROBABIL E IMPACTO INHERENTE'!E25</f>
        <v/>
      </c>
      <c r="D104" s="552" t="str">
        <f>+'3 PROBABIL E IMPACTO INHERENTE'!M25</f>
        <v/>
      </c>
      <c r="E104" s="279">
        <v>1</v>
      </c>
      <c r="F104" s="257"/>
      <c r="G104" s="52"/>
      <c r="H104" s="52"/>
      <c r="I104" s="220" t="str">
        <f t="shared" si="7"/>
        <v xml:space="preserve">  </v>
      </c>
      <c r="J104" s="280"/>
      <c r="K104" s="230" t="str">
        <f>+IFERROR(VLOOKUP($J104,'10 FORMULAS'!$B$53:$C$53,2,0),"")</f>
        <v/>
      </c>
      <c r="L104" s="230" t="str">
        <f t="shared" si="8"/>
        <v/>
      </c>
      <c r="M104" s="276"/>
      <c r="N104" s="230" t="str">
        <f>+IFERROR(VLOOKUP($M104,'10 FORMULAS'!$B$54:$C$55,2,0),"")</f>
        <v/>
      </c>
      <c r="O104" s="277"/>
      <c r="P104" s="277"/>
      <c r="Q104" s="277"/>
      <c r="R104" s="277"/>
      <c r="S104" s="230" t="str">
        <f t="shared" si="9"/>
        <v/>
      </c>
      <c r="T104" s="230" t="str">
        <f t="shared" si="10"/>
        <v/>
      </c>
      <c r="U104" s="230" t="str">
        <f t="shared" si="11"/>
        <v/>
      </c>
      <c r="V104" s="563"/>
      <c r="W104" s="38"/>
      <c r="X104" s="226"/>
      <c r="Y104" s="227"/>
      <c r="Z104" s="227"/>
    </row>
    <row r="105" spans="1:26" ht="29.45" customHeight="1" x14ac:dyDescent="0.25">
      <c r="A105" s="555"/>
      <c r="B105" s="557"/>
      <c r="C105" s="561"/>
      <c r="D105" s="562"/>
      <c r="E105" s="275">
        <v>2</v>
      </c>
      <c r="F105" s="255"/>
      <c r="G105" s="252"/>
      <c r="H105" s="252"/>
      <c r="I105" s="220" t="str">
        <f t="shared" si="7"/>
        <v xml:space="preserve">  </v>
      </c>
      <c r="J105" s="280"/>
      <c r="K105" s="230" t="str">
        <f>+IFERROR(VLOOKUP($J105,'10 FORMULAS'!$B$53:$C$53,2,0),"")</f>
        <v/>
      </c>
      <c r="L105" s="230" t="str">
        <f t="shared" si="8"/>
        <v/>
      </c>
      <c r="M105" s="276"/>
      <c r="N105" s="230" t="str">
        <f>+IFERROR(VLOOKUP($M105,'10 FORMULAS'!$B$54:$C$55,2,0),"")</f>
        <v/>
      </c>
      <c r="O105" s="277"/>
      <c r="P105" s="277"/>
      <c r="Q105" s="277"/>
      <c r="R105" s="277"/>
      <c r="S105" s="230" t="str">
        <f t="shared" si="9"/>
        <v/>
      </c>
      <c r="T105" s="230" t="str">
        <f t="shared" si="10"/>
        <v/>
      </c>
      <c r="U105" s="230" t="str">
        <f t="shared" si="11"/>
        <v/>
      </c>
      <c r="V105" s="587"/>
      <c r="W105" s="38"/>
      <c r="X105" s="226"/>
      <c r="Y105" s="227"/>
      <c r="Z105" s="227"/>
    </row>
    <row r="106" spans="1:26" ht="29.45" customHeight="1" x14ac:dyDescent="0.25">
      <c r="A106" s="555"/>
      <c r="B106" s="557"/>
      <c r="C106" s="561"/>
      <c r="D106" s="562"/>
      <c r="E106" s="275">
        <v>3</v>
      </c>
      <c r="F106" s="255"/>
      <c r="G106" s="252"/>
      <c r="H106" s="252"/>
      <c r="I106" s="220" t="str">
        <f t="shared" si="7"/>
        <v xml:space="preserve">  </v>
      </c>
      <c r="J106" s="280"/>
      <c r="K106" s="230" t="str">
        <f>+IFERROR(VLOOKUP($J106,'10 FORMULAS'!$B$53:$C$53,2,0),"")</f>
        <v/>
      </c>
      <c r="L106" s="230" t="str">
        <f t="shared" si="8"/>
        <v/>
      </c>
      <c r="M106" s="276"/>
      <c r="N106" s="230" t="str">
        <f>+IFERROR(VLOOKUP($M106,'10 FORMULAS'!$B$54:$C$55,2,0),"")</f>
        <v/>
      </c>
      <c r="O106" s="277"/>
      <c r="P106" s="277"/>
      <c r="Q106" s="277"/>
      <c r="R106" s="277"/>
      <c r="S106" s="230" t="str">
        <f t="shared" si="9"/>
        <v/>
      </c>
      <c r="T106" s="230" t="str">
        <f t="shared" si="10"/>
        <v/>
      </c>
      <c r="U106" s="230" t="str">
        <f t="shared" si="11"/>
        <v/>
      </c>
      <c r="V106" s="587"/>
      <c r="W106" s="38"/>
      <c r="X106" s="226"/>
      <c r="Y106" s="227"/>
      <c r="Z106" s="227"/>
    </row>
    <row r="107" spans="1:26" ht="29.45" customHeight="1" x14ac:dyDescent="0.25">
      <c r="A107" s="544"/>
      <c r="B107" s="547"/>
      <c r="C107" s="550"/>
      <c r="D107" s="553"/>
      <c r="E107" s="275">
        <v>4</v>
      </c>
      <c r="F107" s="256"/>
      <c r="G107" s="193"/>
      <c r="H107" s="193"/>
      <c r="I107" s="220" t="str">
        <f t="shared" si="7"/>
        <v xml:space="preserve">  </v>
      </c>
      <c r="J107" s="280"/>
      <c r="K107" s="230" t="str">
        <f>+IFERROR(VLOOKUP($J107,'10 FORMULAS'!$B$53:$C$53,2,0),"")</f>
        <v/>
      </c>
      <c r="L107" s="230" t="str">
        <f t="shared" si="8"/>
        <v/>
      </c>
      <c r="M107" s="276"/>
      <c r="N107" s="230" t="str">
        <f>+IFERROR(VLOOKUP($M107,'10 FORMULAS'!$B$54:$C$55,2,0),"")</f>
        <v/>
      </c>
      <c r="O107" s="277"/>
      <c r="P107" s="277"/>
      <c r="Q107" s="277"/>
      <c r="R107" s="277"/>
      <c r="S107" s="230" t="str">
        <f t="shared" si="9"/>
        <v/>
      </c>
      <c r="T107" s="230" t="str">
        <f t="shared" si="10"/>
        <v/>
      </c>
      <c r="U107" s="230" t="str">
        <f t="shared" si="11"/>
        <v/>
      </c>
      <c r="V107" s="564"/>
      <c r="W107" s="38"/>
      <c r="X107" s="226"/>
      <c r="Y107" s="227"/>
      <c r="Z107" s="227"/>
    </row>
    <row r="108" spans="1:26" ht="29.45" customHeight="1" x14ac:dyDescent="0.25">
      <c r="A108" s="544"/>
      <c r="B108" s="547"/>
      <c r="C108" s="550"/>
      <c r="D108" s="553"/>
      <c r="E108" s="275">
        <v>5</v>
      </c>
      <c r="F108" s="256"/>
      <c r="G108" s="193"/>
      <c r="H108" s="193"/>
      <c r="I108" s="220" t="str">
        <f t="shared" si="7"/>
        <v xml:space="preserve">  </v>
      </c>
      <c r="J108" s="280"/>
      <c r="K108" s="230" t="str">
        <f>+IFERROR(VLOOKUP($J108,'10 FORMULAS'!$B$53:$C$53,2,0),"")</f>
        <v/>
      </c>
      <c r="L108" s="230" t="str">
        <f t="shared" si="8"/>
        <v/>
      </c>
      <c r="M108" s="276"/>
      <c r="N108" s="230" t="str">
        <f>+IFERROR(VLOOKUP($M108,'10 FORMULAS'!$B$54:$C$55,2,0),"")</f>
        <v/>
      </c>
      <c r="O108" s="277"/>
      <c r="P108" s="277"/>
      <c r="Q108" s="277"/>
      <c r="R108" s="277"/>
      <c r="S108" s="230" t="str">
        <f t="shared" si="9"/>
        <v/>
      </c>
      <c r="T108" s="230" t="str">
        <f t="shared" si="10"/>
        <v/>
      </c>
      <c r="U108" s="230" t="str">
        <f t="shared" si="11"/>
        <v/>
      </c>
      <c r="V108" s="564"/>
      <c r="W108" s="38"/>
      <c r="X108" s="226"/>
      <c r="Y108" s="227"/>
      <c r="Z108" s="227"/>
    </row>
    <row r="109" spans="1:26" ht="29.45" customHeight="1" thickBot="1" x14ac:dyDescent="0.3">
      <c r="A109" s="545"/>
      <c r="B109" s="548"/>
      <c r="C109" s="551"/>
      <c r="D109" s="554"/>
      <c r="E109" s="278">
        <v>6</v>
      </c>
      <c r="F109" s="259"/>
      <c r="G109" s="194"/>
      <c r="H109" s="194"/>
      <c r="I109" s="220" t="str">
        <f t="shared" si="7"/>
        <v xml:space="preserve">  </v>
      </c>
      <c r="J109" s="280"/>
      <c r="K109" s="230" t="str">
        <f>+IFERROR(VLOOKUP($J109,'10 FORMULAS'!$B$53:$C$53,2,0),"")</f>
        <v/>
      </c>
      <c r="L109" s="230" t="str">
        <f t="shared" si="8"/>
        <v/>
      </c>
      <c r="M109" s="276"/>
      <c r="N109" s="230" t="str">
        <f>+IFERROR(VLOOKUP($M109,'10 FORMULAS'!$B$54:$C$55,2,0),"")</f>
        <v/>
      </c>
      <c r="O109" s="277"/>
      <c r="P109" s="277"/>
      <c r="Q109" s="277"/>
      <c r="R109" s="277"/>
      <c r="S109" s="230" t="str">
        <f t="shared" si="9"/>
        <v/>
      </c>
      <c r="T109" s="230" t="str">
        <f t="shared" si="10"/>
        <v/>
      </c>
      <c r="U109" s="230" t="str">
        <f t="shared" si="11"/>
        <v/>
      </c>
      <c r="V109" s="565"/>
      <c r="W109" s="38"/>
    </row>
    <row r="110" spans="1:26" ht="29.45" customHeight="1" x14ac:dyDescent="0.25">
      <c r="A110" s="543" t="str">
        <f>'2 CONTEXTO E IDENTIFICACIÓN'!A26</f>
        <v>R18</v>
      </c>
      <c r="B110" s="546" t="str">
        <f>+'2 CONTEXTO E IDENTIFICACIÓN'!J26</f>
        <v xml:space="preserve"> por a causa de </v>
      </c>
      <c r="C110" s="549" t="str">
        <f>+'3 PROBABIL E IMPACTO INHERENTE'!E26</f>
        <v/>
      </c>
      <c r="D110" s="552" t="str">
        <f>+'3 PROBABIL E IMPACTO INHERENTE'!M26</f>
        <v/>
      </c>
      <c r="E110" s="279">
        <v>1</v>
      </c>
      <c r="F110" s="257"/>
      <c r="G110" s="52"/>
      <c r="H110" s="52"/>
      <c r="I110" s="220" t="str">
        <f t="shared" si="7"/>
        <v xml:space="preserve">  </v>
      </c>
      <c r="J110" s="280"/>
      <c r="K110" s="230" t="str">
        <f>+IFERROR(VLOOKUP($J110,'10 FORMULAS'!$B$53:$C$53,2,0),"")</f>
        <v/>
      </c>
      <c r="L110" s="230" t="str">
        <f t="shared" si="8"/>
        <v/>
      </c>
      <c r="M110" s="276"/>
      <c r="N110" s="230" t="str">
        <f>+IFERROR(VLOOKUP($M110,'10 FORMULAS'!$B$54:$C$55,2,0),"")</f>
        <v/>
      </c>
      <c r="O110" s="277"/>
      <c r="P110" s="277"/>
      <c r="Q110" s="277"/>
      <c r="R110" s="277"/>
      <c r="S110" s="230" t="str">
        <f t="shared" si="9"/>
        <v/>
      </c>
      <c r="T110" s="230" t="str">
        <f t="shared" si="10"/>
        <v/>
      </c>
      <c r="U110" s="230" t="str">
        <f t="shared" si="11"/>
        <v/>
      </c>
      <c r="V110" s="563"/>
      <c r="W110" s="38"/>
      <c r="X110" s="226"/>
      <c r="Y110" s="227"/>
      <c r="Z110" s="227"/>
    </row>
    <row r="111" spans="1:26" ht="29.45" customHeight="1" x14ac:dyDescent="0.25">
      <c r="A111" s="555"/>
      <c r="B111" s="557"/>
      <c r="C111" s="561"/>
      <c r="D111" s="562"/>
      <c r="E111" s="275">
        <v>2</v>
      </c>
      <c r="F111" s="255"/>
      <c r="G111" s="252"/>
      <c r="H111" s="252"/>
      <c r="I111" s="220" t="str">
        <f t="shared" si="7"/>
        <v xml:space="preserve">  </v>
      </c>
      <c r="J111" s="280"/>
      <c r="K111" s="230" t="str">
        <f>+IFERROR(VLOOKUP($J111,'10 FORMULAS'!$B$53:$C$53,2,0),"")</f>
        <v/>
      </c>
      <c r="L111" s="230" t="str">
        <f t="shared" si="8"/>
        <v/>
      </c>
      <c r="M111" s="276"/>
      <c r="N111" s="230" t="str">
        <f>+IFERROR(VLOOKUP($M111,'10 FORMULAS'!$B$54:$C$55,2,0),"")</f>
        <v/>
      </c>
      <c r="O111" s="277"/>
      <c r="P111" s="277"/>
      <c r="Q111" s="277"/>
      <c r="R111" s="277"/>
      <c r="S111" s="230" t="str">
        <f t="shared" si="9"/>
        <v/>
      </c>
      <c r="T111" s="230" t="str">
        <f t="shared" si="10"/>
        <v/>
      </c>
      <c r="U111" s="230" t="str">
        <f t="shared" si="11"/>
        <v/>
      </c>
      <c r="V111" s="587"/>
      <c r="W111" s="38"/>
      <c r="X111" s="226"/>
      <c r="Y111" s="227"/>
      <c r="Z111" s="227"/>
    </row>
    <row r="112" spans="1:26" ht="29.45" customHeight="1" x14ac:dyDescent="0.25">
      <c r="A112" s="555"/>
      <c r="B112" s="557"/>
      <c r="C112" s="561"/>
      <c r="D112" s="562"/>
      <c r="E112" s="275">
        <v>3</v>
      </c>
      <c r="F112" s="255"/>
      <c r="G112" s="252"/>
      <c r="H112" s="252"/>
      <c r="I112" s="220" t="str">
        <f t="shared" si="7"/>
        <v xml:space="preserve">  </v>
      </c>
      <c r="J112" s="280"/>
      <c r="K112" s="230" t="str">
        <f>+IFERROR(VLOOKUP($J112,'10 FORMULAS'!$B$53:$C$53,2,0),"")</f>
        <v/>
      </c>
      <c r="L112" s="230" t="str">
        <f t="shared" si="8"/>
        <v/>
      </c>
      <c r="M112" s="276"/>
      <c r="N112" s="230" t="str">
        <f>+IFERROR(VLOOKUP($M112,'10 FORMULAS'!$B$54:$C$55,2,0),"")</f>
        <v/>
      </c>
      <c r="O112" s="277"/>
      <c r="P112" s="277"/>
      <c r="Q112" s="277"/>
      <c r="R112" s="277"/>
      <c r="S112" s="230" t="str">
        <f t="shared" si="9"/>
        <v/>
      </c>
      <c r="T112" s="230" t="str">
        <f t="shared" si="10"/>
        <v/>
      </c>
      <c r="U112" s="230" t="str">
        <f t="shared" si="11"/>
        <v/>
      </c>
      <c r="V112" s="587"/>
      <c r="W112" s="38"/>
      <c r="X112" s="226"/>
      <c r="Y112" s="227"/>
      <c r="Z112" s="227"/>
    </row>
    <row r="113" spans="1:26" ht="29.45" customHeight="1" x14ac:dyDescent="0.25">
      <c r="A113" s="544"/>
      <c r="B113" s="547"/>
      <c r="C113" s="550"/>
      <c r="D113" s="553"/>
      <c r="E113" s="275">
        <v>4</v>
      </c>
      <c r="F113" s="256"/>
      <c r="G113" s="193"/>
      <c r="H113" s="193"/>
      <c r="I113" s="220" t="str">
        <f t="shared" si="7"/>
        <v xml:space="preserve">  </v>
      </c>
      <c r="J113" s="280"/>
      <c r="K113" s="230" t="str">
        <f>+IFERROR(VLOOKUP($J113,'10 FORMULAS'!$B$53:$C$53,2,0),"")</f>
        <v/>
      </c>
      <c r="L113" s="230" t="str">
        <f t="shared" si="8"/>
        <v/>
      </c>
      <c r="M113" s="276"/>
      <c r="N113" s="230" t="str">
        <f>+IFERROR(VLOOKUP($M113,'10 FORMULAS'!$B$54:$C$55,2,0),"")</f>
        <v/>
      </c>
      <c r="O113" s="277"/>
      <c r="P113" s="277"/>
      <c r="Q113" s="277"/>
      <c r="R113" s="277"/>
      <c r="S113" s="230" t="str">
        <f t="shared" si="9"/>
        <v/>
      </c>
      <c r="T113" s="230" t="str">
        <f t="shared" si="10"/>
        <v/>
      </c>
      <c r="U113" s="230" t="str">
        <f t="shared" si="11"/>
        <v/>
      </c>
      <c r="V113" s="564"/>
      <c r="W113" s="38"/>
      <c r="X113" s="226"/>
      <c r="Y113" s="227"/>
      <c r="Z113" s="227"/>
    </row>
    <row r="114" spans="1:26" ht="29.45" customHeight="1" x14ac:dyDescent="0.25">
      <c r="A114" s="544"/>
      <c r="B114" s="547"/>
      <c r="C114" s="550"/>
      <c r="D114" s="553"/>
      <c r="E114" s="275">
        <v>5</v>
      </c>
      <c r="F114" s="256"/>
      <c r="G114" s="193"/>
      <c r="H114" s="193"/>
      <c r="I114" s="220" t="str">
        <f t="shared" si="7"/>
        <v xml:space="preserve">  </v>
      </c>
      <c r="J114" s="280"/>
      <c r="K114" s="230" t="str">
        <f>+IFERROR(VLOOKUP($J114,'10 FORMULAS'!$B$53:$C$53,2,0),"")</f>
        <v/>
      </c>
      <c r="L114" s="230" t="str">
        <f t="shared" si="8"/>
        <v/>
      </c>
      <c r="M114" s="276"/>
      <c r="N114" s="230" t="str">
        <f>+IFERROR(VLOOKUP($M114,'10 FORMULAS'!$B$54:$C$55,2,0),"")</f>
        <v/>
      </c>
      <c r="O114" s="277"/>
      <c r="P114" s="277"/>
      <c r="Q114" s="277"/>
      <c r="R114" s="277"/>
      <c r="S114" s="230" t="str">
        <f t="shared" si="9"/>
        <v/>
      </c>
      <c r="T114" s="230" t="str">
        <f t="shared" si="10"/>
        <v/>
      </c>
      <c r="U114" s="230" t="str">
        <f t="shared" si="11"/>
        <v/>
      </c>
      <c r="V114" s="564"/>
      <c r="W114" s="38"/>
      <c r="X114" s="226"/>
      <c r="Y114" s="227"/>
      <c r="Z114" s="227"/>
    </row>
    <row r="115" spans="1:26" ht="29.45" customHeight="1" thickBot="1" x14ac:dyDescent="0.3">
      <c r="A115" s="545"/>
      <c r="B115" s="548"/>
      <c r="C115" s="551"/>
      <c r="D115" s="554"/>
      <c r="E115" s="278">
        <v>6</v>
      </c>
      <c r="F115" s="259"/>
      <c r="G115" s="194"/>
      <c r="H115" s="194"/>
      <c r="I115" s="220" t="str">
        <f t="shared" si="7"/>
        <v xml:space="preserve">  </v>
      </c>
      <c r="J115" s="280"/>
      <c r="K115" s="230" t="str">
        <f>+IFERROR(VLOOKUP($J115,'10 FORMULAS'!$B$53:$C$53,2,0),"")</f>
        <v/>
      </c>
      <c r="L115" s="230" t="str">
        <f t="shared" si="8"/>
        <v/>
      </c>
      <c r="M115" s="276"/>
      <c r="N115" s="230" t="str">
        <f>+IFERROR(VLOOKUP($M115,'10 FORMULAS'!$B$54:$C$55,2,0),"")</f>
        <v/>
      </c>
      <c r="O115" s="277"/>
      <c r="P115" s="277"/>
      <c r="Q115" s="277"/>
      <c r="R115" s="277"/>
      <c r="S115" s="230" t="str">
        <f t="shared" si="9"/>
        <v/>
      </c>
      <c r="T115" s="230" t="str">
        <f t="shared" si="10"/>
        <v/>
      </c>
      <c r="U115" s="230" t="str">
        <f t="shared" si="11"/>
        <v/>
      </c>
      <c r="V115" s="565"/>
      <c r="W115" s="38"/>
    </row>
    <row r="116" spans="1:26" ht="29.45" customHeight="1" x14ac:dyDescent="0.25">
      <c r="A116" s="543" t="str">
        <f>'2 CONTEXTO E IDENTIFICACIÓN'!A27</f>
        <v>R19</v>
      </c>
      <c r="B116" s="546" t="str">
        <f>+'2 CONTEXTO E IDENTIFICACIÓN'!J27</f>
        <v xml:space="preserve"> por a causa de </v>
      </c>
      <c r="C116" s="549" t="str">
        <f>+'3 PROBABIL E IMPACTO INHERENTE'!E27</f>
        <v/>
      </c>
      <c r="D116" s="552" t="str">
        <f>+'3 PROBABIL E IMPACTO INHERENTE'!M27</f>
        <v/>
      </c>
      <c r="E116" s="279">
        <v>1</v>
      </c>
      <c r="F116" s="257"/>
      <c r="G116" s="52"/>
      <c r="H116" s="52"/>
      <c r="I116" s="220" t="str">
        <f t="shared" si="7"/>
        <v xml:space="preserve">  </v>
      </c>
      <c r="J116" s="280"/>
      <c r="K116" s="230" t="str">
        <f>+IFERROR(VLOOKUP($J116,'10 FORMULAS'!$B$53:$C$53,2,0),"")</f>
        <v/>
      </c>
      <c r="L116" s="230" t="str">
        <f t="shared" si="8"/>
        <v/>
      </c>
      <c r="M116" s="276"/>
      <c r="N116" s="230" t="str">
        <f>+IFERROR(VLOOKUP($M116,'10 FORMULAS'!$B$54:$C$55,2,0),"")</f>
        <v/>
      </c>
      <c r="O116" s="277"/>
      <c r="P116" s="277"/>
      <c r="Q116" s="277"/>
      <c r="R116" s="277"/>
      <c r="S116" s="230" t="str">
        <f t="shared" si="9"/>
        <v/>
      </c>
      <c r="T116" s="230" t="str">
        <f t="shared" ref="T116:T127" si="12">+IFERROR(D116*S116,"")</f>
        <v/>
      </c>
      <c r="U116" s="230" t="str">
        <f t="shared" ref="U116:U127" si="13">+IFERROR(D116-T116,"")</f>
        <v/>
      </c>
      <c r="V116" s="563"/>
      <c r="W116" s="38"/>
      <c r="X116" s="226"/>
      <c r="Y116" s="227"/>
      <c r="Z116" s="227"/>
    </row>
    <row r="117" spans="1:26" ht="29.45" customHeight="1" x14ac:dyDescent="0.25">
      <c r="A117" s="555"/>
      <c r="B117" s="557"/>
      <c r="C117" s="561"/>
      <c r="D117" s="562"/>
      <c r="E117" s="275">
        <v>2</v>
      </c>
      <c r="F117" s="255"/>
      <c r="G117" s="252"/>
      <c r="H117" s="252"/>
      <c r="I117" s="220" t="str">
        <f t="shared" si="7"/>
        <v xml:space="preserve">  </v>
      </c>
      <c r="J117" s="280"/>
      <c r="K117" s="230" t="str">
        <f>+IFERROR(VLOOKUP($J117,'10 FORMULAS'!$B$53:$C$53,2,0),"")</f>
        <v/>
      </c>
      <c r="L117" s="230" t="str">
        <f t="shared" si="8"/>
        <v/>
      </c>
      <c r="M117" s="276"/>
      <c r="N117" s="230" t="str">
        <f>+IFERROR(VLOOKUP($M117,'10 FORMULAS'!$B$54:$C$55,2,0),"")</f>
        <v/>
      </c>
      <c r="O117" s="277"/>
      <c r="P117" s="277"/>
      <c r="Q117" s="277"/>
      <c r="R117" s="277"/>
      <c r="S117" s="230" t="str">
        <f t="shared" si="9"/>
        <v/>
      </c>
      <c r="T117" s="230" t="str">
        <f t="shared" si="12"/>
        <v/>
      </c>
      <c r="U117" s="230" t="str">
        <f t="shared" si="13"/>
        <v/>
      </c>
      <c r="V117" s="587"/>
      <c r="W117" s="38"/>
      <c r="X117" s="226"/>
      <c r="Y117" s="227"/>
      <c r="Z117" s="227"/>
    </row>
    <row r="118" spans="1:26" ht="29.45" customHeight="1" x14ac:dyDescent="0.25">
      <c r="A118" s="555"/>
      <c r="B118" s="557"/>
      <c r="C118" s="561"/>
      <c r="D118" s="562"/>
      <c r="E118" s="275">
        <v>3</v>
      </c>
      <c r="F118" s="255"/>
      <c r="G118" s="252"/>
      <c r="H118" s="252"/>
      <c r="I118" s="220" t="str">
        <f t="shared" si="7"/>
        <v xml:space="preserve">  </v>
      </c>
      <c r="J118" s="280"/>
      <c r="K118" s="230" t="str">
        <f>+IFERROR(VLOOKUP($J118,'10 FORMULAS'!$B$53:$C$53,2,0),"")</f>
        <v/>
      </c>
      <c r="L118" s="230" t="str">
        <f t="shared" si="8"/>
        <v/>
      </c>
      <c r="M118" s="276"/>
      <c r="N118" s="230" t="str">
        <f>+IFERROR(VLOOKUP($M118,'10 FORMULAS'!$B$54:$C$55,2,0),"")</f>
        <v/>
      </c>
      <c r="O118" s="277"/>
      <c r="P118" s="277"/>
      <c r="Q118" s="277"/>
      <c r="R118" s="277"/>
      <c r="S118" s="230" t="str">
        <f t="shared" si="9"/>
        <v/>
      </c>
      <c r="T118" s="230" t="str">
        <f t="shared" si="12"/>
        <v/>
      </c>
      <c r="U118" s="230" t="str">
        <f t="shared" si="13"/>
        <v/>
      </c>
      <c r="V118" s="587"/>
      <c r="W118" s="38"/>
      <c r="X118" s="226"/>
      <c r="Y118" s="227"/>
      <c r="Z118" s="227"/>
    </row>
    <row r="119" spans="1:26" ht="29.45" customHeight="1" x14ac:dyDescent="0.25">
      <c r="A119" s="544"/>
      <c r="B119" s="547"/>
      <c r="C119" s="550"/>
      <c r="D119" s="553"/>
      <c r="E119" s="275">
        <v>4</v>
      </c>
      <c r="F119" s="256"/>
      <c r="G119" s="193"/>
      <c r="H119" s="193"/>
      <c r="I119" s="220" t="str">
        <f t="shared" si="7"/>
        <v xml:space="preserve">  </v>
      </c>
      <c r="J119" s="280"/>
      <c r="K119" s="230" t="str">
        <f>+IFERROR(VLOOKUP($J119,'10 FORMULAS'!$B$53:$C$53,2,0),"")</f>
        <v/>
      </c>
      <c r="L119" s="230" t="str">
        <f t="shared" si="8"/>
        <v/>
      </c>
      <c r="M119" s="276"/>
      <c r="N119" s="230" t="str">
        <f>+IFERROR(VLOOKUP($M119,'10 FORMULAS'!$B$54:$C$55,2,0),"")</f>
        <v/>
      </c>
      <c r="O119" s="277"/>
      <c r="P119" s="277"/>
      <c r="Q119" s="277"/>
      <c r="R119" s="277"/>
      <c r="S119" s="230" t="str">
        <f t="shared" si="9"/>
        <v/>
      </c>
      <c r="T119" s="230" t="str">
        <f t="shared" si="12"/>
        <v/>
      </c>
      <c r="U119" s="230" t="str">
        <f t="shared" si="13"/>
        <v/>
      </c>
      <c r="V119" s="564"/>
      <c r="W119" s="38"/>
      <c r="X119" s="226"/>
      <c r="Y119" s="227"/>
      <c r="Z119" s="227"/>
    </row>
    <row r="120" spans="1:26" ht="29.45" customHeight="1" x14ac:dyDescent="0.25">
      <c r="A120" s="544"/>
      <c r="B120" s="547"/>
      <c r="C120" s="550"/>
      <c r="D120" s="553"/>
      <c r="E120" s="275">
        <v>5</v>
      </c>
      <c r="F120" s="256"/>
      <c r="G120" s="193"/>
      <c r="H120" s="193"/>
      <c r="I120" s="220" t="str">
        <f t="shared" si="7"/>
        <v xml:space="preserve">  </v>
      </c>
      <c r="J120" s="280"/>
      <c r="K120" s="230" t="str">
        <f>+IFERROR(VLOOKUP($J120,'10 FORMULAS'!$B$53:$C$53,2,0),"")</f>
        <v/>
      </c>
      <c r="L120" s="230" t="str">
        <f t="shared" si="8"/>
        <v/>
      </c>
      <c r="M120" s="276"/>
      <c r="N120" s="230" t="str">
        <f>+IFERROR(VLOOKUP($M120,'10 FORMULAS'!$B$54:$C$55,2,0),"")</f>
        <v/>
      </c>
      <c r="O120" s="277"/>
      <c r="P120" s="277"/>
      <c r="Q120" s="277"/>
      <c r="R120" s="277"/>
      <c r="S120" s="230" t="str">
        <f t="shared" si="9"/>
        <v/>
      </c>
      <c r="T120" s="230" t="str">
        <f t="shared" si="12"/>
        <v/>
      </c>
      <c r="U120" s="230" t="str">
        <f t="shared" si="13"/>
        <v/>
      </c>
      <c r="V120" s="564"/>
      <c r="W120" s="38"/>
      <c r="X120" s="226"/>
      <c r="Y120" s="227"/>
      <c r="Z120" s="227"/>
    </row>
    <row r="121" spans="1:26" ht="29.45" customHeight="1" thickBot="1" x14ac:dyDescent="0.3">
      <c r="A121" s="545"/>
      <c r="B121" s="548"/>
      <c r="C121" s="551"/>
      <c r="D121" s="554"/>
      <c r="E121" s="278">
        <v>6</v>
      </c>
      <c r="F121" s="259"/>
      <c r="G121" s="194"/>
      <c r="H121" s="194"/>
      <c r="I121" s="220" t="str">
        <f t="shared" si="7"/>
        <v xml:space="preserve">  </v>
      </c>
      <c r="J121" s="280"/>
      <c r="K121" s="230" t="str">
        <f>+IFERROR(VLOOKUP($J121,'10 FORMULAS'!$B$53:$C$53,2,0),"")</f>
        <v/>
      </c>
      <c r="L121" s="230" t="str">
        <f t="shared" si="8"/>
        <v/>
      </c>
      <c r="M121" s="276"/>
      <c r="N121" s="230" t="str">
        <f>+IFERROR(VLOOKUP($M121,'10 FORMULAS'!$B$54:$C$55,2,0),"")</f>
        <v/>
      </c>
      <c r="O121" s="277"/>
      <c r="P121" s="277"/>
      <c r="Q121" s="277"/>
      <c r="R121" s="277"/>
      <c r="S121" s="230" t="str">
        <f t="shared" si="9"/>
        <v/>
      </c>
      <c r="T121" s="230" t="str">
        <f t="shared" si="12"/>
        <v/>
      </c>
      <c r="U121" s="230" t="str">
        <f t="shared" si="13"/>
        <v/>
      </c>
      <c r="V121" s="565"/>
      <c r="W121" s="38"/>
    </row>
    <row r="122" spans="1:26" ht="29.45" customHeight="1" x14ac:dyDescent="0.25">
      <c r="A122" s="543" t="str">
        <f>'2 CONTEXTO E IDENTIFICACIÓN'!A28</f>
        <v>R20</v>
      </c>
      <c r="B122" s="546" t="str">
        <f>+'2 CONTEXTO E IDENTIFICACIÓN'!J28</f>
        <v xml:space="preserve"> por a causa de </v>
      </c>
      <c r="C122" s="549" t="str">
        <f>+'3 PROBABIL E IMPACTO INHERENTE'!E28</f>
        <v/>
      </c>
      <c r="D122" s="552" t="str">
        <f>+'3 PROBABIL E IMPACTO INHERENTE'!M28</f>
        <v/>
      </c>
      <c r="E122" s="279">
        <v>1</v>
      </c>
      <c r="F122" s="257"/>
      <c r="G122" s="52"/>
      <c r="H122" s="52"/>
      <c r="I122" s="220" t="str">
        <f t="shared" si="7"/>
        <v xml:space="preserve">  </v>
      </c>
      <c r="J122" s="280"/>
      <c r="K122" s="230" t="str">
        <f>+IFERROR(VLOOKUP($J122,'10 FORMULAS'!$B$53:$C$53,2,0),"")</f>
        <v/>
      </c>
      <c r="L122" s="230" t="str">
        <f t="shared" si="8"/>
        <v/>
      </c>
      <c r="M122" s="276"/>
      <c r="N122" s="230" t="str">
        <f>+IFERROR(VLOOKUP($M122,'10 FORMULAS'!$B$54:$C$55,2,0),"")</f>
        <v/>
      </c>
      <c r="O122" s="277"/>
      <c r="P122" s="277"/>
      <c r="Q122" s="277"/>
      <c r="R122" s="277"/>
      <c r="S122" s="230" t="str">
        <f t="shared" si="9"/>
        <v/>
      </c>
      <c r="T122" s="230" t="str">
        <f t="shared" si="12"/>
        <v/>
      </c>
      <c r="U122" s="230" t="str">
        <f t="shared" si="13"/>
        <v/>
      </c>
      <c r="V122" s="563"/>
      <c r="W122" s="38"/>
      <c r="X122" s="226"/>
      <c r="Y122" s="227"/>
      <c r="Z122" s="227"/>
    </row>
    <row r="123" spans="1:26" ht="29.45" customHeight="1" x14ac:dyDescent="0.25">
      <c r="A123" s="555"/>
      <c r="B123" s="557"/>
      <c r="C123" s="561"/>
      <c r="D123" s="562"/>
      <c r="E123" s="275">
        <v>2</v>
      </c>
      <c r="F123" s="255"/>
      <c r="G123" s="252"/>
      <c r="H123" s="252"/>
      <c r="I123" s="220" t="str">
        <f t="shared" si="7"/>
        <v xml:space="preserve">  </v>
      </c>
      <c r="J123" s="280"/>
      <c r="K123" s="230" t="str">
        <f>+IFERROR(VLOOKUP($J123,'10 FORMULAS'!$B$53:$C$53,2,0),"")</f>
        <v/>
      </c>
      <c r="L123" s="230" t="str">
        <f t="shared" si="8"/>
        <v/>
      </c>
      <c r="M123" s="276"/>
      <c r="N123" s="230" t="str">
        <f>+IFERROR(VLOOKUP($M123,'10 FORMULAS'!$B$54:$C$55,2,0),"")</f>
        <v/>
      </c>
      <c r="O123" s="277"/>
      <c r="P123" s="277"/>
      <c r="Q123" s="277"/>
      <c r="R123" s="277"/>
      <c r="S123" s="230" t="str">
        <f t="shared" si="9"/>
        <v/>
      </c>
      <c r="T123" s="230" t="str">
        <f t="shared" si="12"/>
        <v/>
      </c>
      <c r="U123" s="230" t="str">
        <f t="shared" si="13"/>
        <v/>
      </c>
      <c r="V123" s="587"/>
      <c r="W123" s="38"/>
      <c r="X123" s="226"/>
      <c r="Y123" s="227"/>
      <c r="Z123" s="227"/>
    </row>
    <row r="124" spans="1:26" ht="29.45" customHeight="1" x14ac:dyDescent="0.25">
      <c r="A124" s="555"/>
      <c r="B124" s="557"/>
      <c r="C124" s="561"/>
      <c r="D124" s="562"/>
      <c r="E124" s="275">
        <v>3</v>
      </c>
      <c r="F124" s="255"/>
      <c r="G124" s="252"/>
      <c r="H124" s="252"/>
      <c r="I124" s="220" t="str">
        <f t="shared" si="7"/>
        <v xml:space="preserve">  </v>
      </c>
      <c r="J124" s="280"/>
      <c r="K124" s="230" t="str">
        <f>+IFERROR(VLOOKUP($J124,'10 FORMULAS'!$B$53:$C$53,2,0),"")</f>
        <v/>
      </c>
      <c r="L124" s="230" t="str">
        <f t="shared" si="8"/>
        <v/>
      </c>
      <c r="M124" s="276"/>
      <c r="N124" s="230" t="str">
        <f>+IFERROR(VLOOKUP($M124,'10 FORMULAS'!$B$54:$C$55,2,0),"")</f>
        <v/>
      </c>
      <c r="O124" s="277"/>
      <c r="P124" s="277"/>
      <c r="Q124" s="277"/>
      <c r="R124" s="277"/>
      <c r="S124" s="230" t="str">
        <f t="shared" si="9"/>
        <v/>
      </c>
      <c r="T124" s="230" t="str">
        <f t="shared" si="12"/>
        <v/>
      </c>
      <c r="U124" s="230" t="str">
        <f t="shared" si="13"/>
        <v/>
      </c>
      <c r="V124" s="587"/>
      <c r="W124" s="38"/>
      <c r="X124" s="226"/>
      <c r="Y124" s="227"/>
      <c r="Z124" s="227"/>
    </row>
    <row r="125" spans="1:26" ht="29.45" customHeight="1" x14ac:dyDescent="0.25">
      <c r="A125" s="544"/>
      <c r="B125" s="547"/>
      <c r="C125" s="550"/>
      <c r="D125" s="553"/>
      <c r="E125" s="275">
        <v>4</v>
      </c>
      <c r="F125" s="256"/>
      <c r="G125" s="193"/>
      <c r="H125" s="193"/>
      <c r="I125" s="220" t="str">
        <f t="shared" si="7"/>
        <v xml:space="preserve">  </v>
      </c>
      <c r="J125" s="280"/>
      <c r="K125" s="230" t="str">
        <f>+IFERROR(VLOOKUP($J125,'10 FORMULAS'!$B$53:$C$53,2,0),"")</f>
        <v/>
      </c>
      <c r="L125" s="230" t="str">
        <f t="shared" si="8"/>
        <v/>
      </c>
      <c r="M125" s="276"/>
      <c r="N125" s="230" t="str">
        <f>+IFERROR(VLOOKUP($M125,'10 FORMULAS'!$B$54:$C$55,2,0),"")</f>
        <v/>
      </c>
      <c r="O125" s="277"/>
      <c r="P125" s="277"/>
      <c r="Q125" s="277"/>
      <c r="R125" s="277"/>
      <c r="S125" s="230" t="str">
        <f t="shared" si="9"/>
        <v/>
      </c>
      <c r="T125" s="230" t="str">
        <f t="shared" si="12"/>
        <v/>
      </c>
      <c r="U125" s="230" t="str">
        <f t="shared" si="13"/>
        <v/>
      </c>
      <c r="V125" s="564"/>
      <c r="W125" s="38"/>
      <c r="X125" s="226"/>
      <c r="Y125" s="227"/>
      <c r="Z125" s="227"/>
    </row>
    <row r="126" spans="1:26" ht="29.45" customHeight="1" x14ac:dyDescent="0.25">
      <c r="A126" s="544"/>
      <c r="B126" s="547"/>
      <c r="C126" s="550"/>
      <c r="D126" s="553"/>
      <c r="E126" s="275">
        <v>5</v>
      </c>
      <c r="F126" s="256"/>
      <c r="G126" s="193"/>
      <c r="H126" s="193"/>
      <c r="I126" s="220" t="str">
        <f t="shared" si="7"/>
        <v xml:space="preserve">  </v>
      </c>
      <c r="J126" s="280"/>
      <c r="K126" s="230" t="str">
        <f>+IFERROR(VLOOKUP($J126,'10 FORMULAS'!$B$53:$C$53,2,0),"")</f>
        <v/>
      </c>
      <c r="L126" s="230" t="str">
        <f t="shared" si="8"/>
        <v/>
      </c>
      <c r="M126" s="276"/>
      <c r="N126" s="230" t="str">
        <f>+IFERROR(VLOOKUP($M126,'10 FORMULAS'!$B$54:$C$55,2,0),"")</f>
        <v/>
      </c>
      <c r="O126" s="277"/>
      <c r="P126" s="277"/>
      <c r="Q126" s="277"/>
      <c r="R126" s="277"/>
      <c r="S126" s="230" t="str">
        <f t="shared" si="9"/>
        <v/>
      </c>
      <c r="T126" s="230" t="str">
        <f t="shared" si="12"/>
        <v/>
      </c>
      <c r="U126" s="230" t="str">
        <f t="shared" si="13"/>
        <v/>
      </c>
      <c r="V126" s="564"/>
      <c r="W126" s="38"/>
      <c r="X126" s="226"/>
      <c r="Y126" s="227"/>
      <c r="Z126" s="227"/>
    </row>
    <row r="127" spans="1:26" ht="29.45" customHeight="1" thickBot="1" x14ac:dyDescent="0.3">
      <c r="A127" s="545"/>
      <c r="B127" s="548"/>
      <c r="C127" s="551"/>
      <c r="D127" s="554"/>
      <c r="E127" s="278">
        <v>6</v>
      </c>
      <c r="F127" s="259"/>
      <c r="G127" s="194"/>
      <c r="H127" s="194"/>
      <c r="I127" s="220" t="str">
        <f t="shared" si="7"/>
        <v xml:space="preserve">  </v>
      </c>
      <c r="J127" s="280"/>
      <c r="K127" s="230" t="str">
        <f>+IFERROR(VLOOKUP($J127,'10 FORMULAS'!$B$53:$C$53,2,0),"")</f>
        <v/>
      </c>
      <c r="L127" s="230" t="str">
        <f t="shared" si="8"/>
        <v/>
      </c>
      <c r="M127" s="276"/>
      <c r="N127" s="230" t="str">
        <f>+IFERROR(VLOOKUP($M127,'10 FORMULAS'!$B$54:$C$55,2,0),"")</f>
        <v/>
      </c>
      <c r="O127" s="277"/>
      <c r="P127" s="277"/>
      <c r="Q127" s="277"/>
      <c r="R127" s="277"/>
      <c r="S127" s="230" t="str">
        <f t="shared" si="9"/>
        <v/>
      </c>
      <c r="T127" s="230" t="str">
        <f t="shared" si="12"/>
        <v/>
      </c>
      <c r="U127" s="230" t="str">
        <f t="shared" si="13"/>
        <v/>
      </c>
      <c r="V127" s="565"/>
      <c r="W127" s="38"/>
    </row>
  </sheetData>
  <sheetProtection formatCells="0" formatColumns="0" formatRows="0" sort="0" autoFilter="0" pivotTables="0"/>
  <autoFilter ref="A7:W127" xr:uid="{00000000-0009-0000-0000-000005000000}"/>
  <dataConsolidate/>
  <mergeCells count="118">
    <mergeCell ref="A110:A115"/>
    <mergeCell ref="B110:B115"/>
    <mergeCell ref="C110:C115"/>
    <mergeCell ref="D110:D115"/>
    <mergeCell ref="V110:V115"/>
    <mergeCell ref="A104:A109"/>
    <mergeCell ref="B104:B109"/>
    <mergeCell ref="C104:C109"/>
    <mergeCell ref="D104:D109"/>
    <mergeCell ref="V104:V109"/>
    <mergeCell ref="A122:A127"/>
    <mergeCell ref="B122:B127"/>
    <mergeCell ref="C122:C127"/>
    <mergeCell ref="D122:D127"/>
    <mergeCell ref="V122:V127"/>
    <mergeCell ref="A116:A121"/>
    <mergeCell ref="B116:B121"/>
    <mergeCell ref="C116:C121"/>
    <mergeCell ref="D116:D121"/>
    <mergeCell ref="V116:V121"/>
    <mergeCell ref="A98:A103"/>
    <mergeCell ref="B98:B103"/>
    <mergeCell ref="C98:C103"/>
    <mergeCell ref="D98:D103"/>
    <mergeCell ref="V98:V103"/>
    <mergeCell ref="A92:A97"/>
    <mergeCell ref="B92:B97"/>
    <mergeCell ref="C92:C97"/>
    <mergeCell ref="D92:D97"/>
    <mergeCell ref="V92:V97"/>
    <mergeCell ref="A86:A91"/>
    <mergeCell ref="B86:B91"/>
    <mergeCell ref="C86:C91"/>
    <mergeCell ref="D86:D91"/>
    <mergeCell ref="V86:V91"/>
    <mergeCell ref="A80:A85"/>
    <mergeCell ref="B80:B85"/>
    <mergeCell ref="C80:C85"/>
    <mergeCell ref="D80:D85"/>
    <mergeCell ref="V80:V85"/>
    <mergeCell ref="A74:A79"/>
    <mergeCell ref="B74:B79"/>
    <mergeCell ref="C74:C79"/>
    <mergeCell ref="D74:D79"/>
    <mergeCell ref="V74:V79"/>
    <mergeCell ref="A68:A73"/>
    <mergeCell ref="B68:B73"/>
    <mergeCell ref="C68:C73"/>
    <mergeCell ref="D68:D73"/>
    <mergeCell ref="V68:V73"/>
    <mergeCell ref="A62:A67"/>
    <mergeCell ref="B62:B67"/>
    <mergeCell ref="C62:C67"/>
    <mergeCell ref="D62:D67"/>
    <mergeCell ref="V62:V67"/>
    <mergeCell ref="A56:A61"/>
    <mergeCell ref="B56:B61"/>
    <mergeCell ref="C56:C61"/>
    <mergeCell ref="D56:D61"/>
    <mergeCell ref="V56:V61"/>
    <mergeCell ref="A50:A55"/>
    <mergeCell ref="B50:B55"/>
    <mergeCell ref="C50:C55"/>
    <mergeCell ref="D50:D55"/>
    <mergeCell ref="V50:V55"/>
    <mergeCell ref="A44:A49"/>
    <mergeCell ref="B44:B49"/>
    <mergeCell ref="C44:C49"/>
    <mergeCell ref="D44:D49"/>
    <mergeCell ref="V44:V49"/>
    <mergeCell ref="A38:A43"/>
    <mergeCell ref="B38:B43"/>
    <mergeCell ref="C38:C43"/>
    <mergeCell ref="D38:D43"/>
    <mergeCell ref="V38:V43"/>
    <mergeCell ref="A32:A37"/>
    <mergeCell ref="B32:B37"/>
    <mergeCell ref="C32:C37"/>
    <mergeCell ref="D32:D37"/>
    <mergeCell ref="V32:V37"/>
    <mergeCell ref="A26:A31"/>
    <mergeCell ref="B26:B31"/>
    <mergeCell ref="C26:C31"/>
    <mergeCell ref="D26:D31"/>
    <mergeCell ref="V26:V31"/>
    <mergeCell ref="A20:A25"/>
    <mergeCell ref="B20:B25"/>
    <mergeCell ref="C20:C25"/>
    <mergeCell ref="D20:D25"/>
    <mergeCell ref="V20:V25"/>
    <mergeCell ref="A14:A19"/>
    <mergeCell ref="B14:B19"/>
    <mergeCell ref="C14:C19"/>
    <mergeCell ref="D14:D19"/>
    <mergeCell ref="V14:V19"/>
    <mergeCell ref="A8:A13"/>
    <mergeCell ref="B8:B13"/>
    <mergeCell ref="C8:C13"/>
    <mergeCell ref="D8:D13"/>
    <mergeCell ref="V8:V13"/>
    <mergeCell ref="T4:U6"/>
    <mergeCell ref="X4:Z4"/>
    <mergeCell ref="A6:A7"/>
    <mergeCell ref="B6:B7"/>
    <mergeCell ref="C6:C7"/>
    <mergeCell ref="D6:D7"/>
    <mergeCell ref="E6:E7"/>
    <mergeCell ref="A1:A2"/>
    <mergeCell ref="B1:B2"/>
    <mergeCell ref="C1:D1"/>
    <mergeCell ref="B3:D3"/>
    <mergeCell ref="B4:D4"/>
    <mergeCell ref="J6:N6"/>
    <mergeCell ref="O6:R6"/>
    <mergeCell ref="S4:S6"/>
    <mergeCell ref="V4:V6"/>
    <mergeCell ref="F6:I6"/>
    <mergeCell ref="J4:R5"/>
  </mergeCells>
  <conditionalFormatting sqref="C8:D8 V8 C14:D14 V14 C20:D20 V20 C26:D26 V26 C32:D34 V32:V34 C38:D40 V38:V40 C44:D44 V44 C50:D50 V50 C56:D56 V56 C62:D62 V62 C68:D70 V68:V70 C74:D74 V74 C80:D80 V80 C86:D86 V86 C92:D92 V92 C98:D98 V98 C104:D106 V104:V106 C110:D112 V110:V112 C116:D118 V116:V118 C122:D124 V122:V124">
    <cfRule type="cellIs" dxfId="36" priority="1" operator="between">
      <formula>$Y$6</formula>
      <formula>$Z$6</formula>
    </cfRule>
    <cfRule type="cellIs" dxfId="35" priority="2" operator="between">
      <formula>$Y$7</formula>
      <formula>$Z$7</formula>
    </cfRule>
    <cfRule type="cellIs" dxfId="34" priority="3" operator="between">
      <formula>$Y$8</formula>
      <formula>$Z$8</formula>
    </cfRule>
    <cfRule type="cellIs" dxfId="33" priority="4" operator="between">
      <formula>$Y$9</formula>
      <formula>$Z$9</formula>
    </cfRule>
    <cfRule type="cellIs" dxfId="32" priority="5" operator="between">
      <formula>$Y$10</formula>
      <formula>$Z$10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36073E8-96DC-4837-8B70-AADB2B17CBC2}">
          <x14:formula1>
            <xm:f>'10 FORMULAS'!$B$64:$B$70</xm:f>
          </x14:formula1>
          <xm:sqref>P8:P127</xm:sqref>
        </x14:dataValidation>
        <x14:dataValidation type="list" allowBlank="1" showInputMessage="1" showErrorMessage="1" xr:uid="{9904831B-17B7-48C9-93E6-C6D16147C873}">
          <x14:formula1>
            <xm:f>'10 FORMULAS'!$B$53</xm:f>
          </x14:formula1>
          <xm:sqref>J8:J127</xm:sqref>
        </x14:dataValidation>
        <x14:dataValidation type="list" allowBlank="1" showInputMessage="1" showErrorMessage="1" xr:uid="{92023117-5302-4A8B-B53E-0DF64AE0A2C4}">
          <x14:formula1>
            <xm:f>'10 FORMULAS'!$B$74:$B$76</xm:f>
          </x14:formula1>
          <xm:sqref>R8:R127</xm:sqref>
        </x14:dataValidation>
        <x14:dataValidation type="list" allowBlank="1" showInputMessage="1" showErrorMessage="1" xr:uid="{AA2C302C-5874-4102-9831-62733390F7BD}">
          <x14:formula1>
            <xm:f>'10 FORMULAS'!$B$71:$B$73</xm:f>
          </x14:formula1>
          <xm:sqref>Q8:Q127</xm:sqref>
        </x14:dataValidation>
        <x14:dataValidation type="list" allowBlank="1" showInputMessage="1" showErrorMessage="1" xr:uid="{63B0FB8D-A703-4197-9CF2-37864F7BBAAB}">
          <x14:formula1>
            <xm:f>'10 FORMULAS'!$B$60:$B$63</xm:f>
          </x14:formula1>
          <xm:sqref>O8:O127</xm:sqref>
        </x14:dataValidation>
        <x14:dataValidation type="list" allowBlank="1" showInputMessage="1" showErrorMessage="1" xr:uid="{3893B567-0EC6-491C-8672-93FB5835AFC3}">
          <x14:formula1>
            <xm:f>'10 FORMULAS'!$B$54:$B$55</xm:f>
          </x14:formula1>
          <xm:sqref>M8:M127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XFC35"/>
  <sheetViews>
    <sheetView showGridLines="0" zoomScale="70" zoomScaleNormal="70" workbookViewId="0">
      <pane xSplit="1" ySplit="8" topLeftCell="C9" activePane="bottomRight" state="frozen"/>
      <selection pane="topRight" activeCell="B1" sqref="B1"/>
      <selection pane="bottomLeft" activeCell="A7" sqref="A7"/>
      <selection pane="bottomRight" activeCell="Y11" sqref="Y11"/>
    </sheetView>
  </sheetViews>
  <sheetFormatPr baseColWidth="10" defaultColWidth="14.42578125" defaultRowHeight="12.75" zeroHeight="1" x14ac:dyDescent="0.25"/>
  <cols>
    <col min="1" max="1" width="11.42578125" style="68" customWidth="1"/>
    <col min="2" max="2" width="48.42578125" style="73" customWidth="1"/>
    <col min="3" max="3" width="13.42578125" style="73" customWidth="1"/>
    <col min="4" max="4" width="13" style="73" customWidth="1"/>
    <col min="5" max="5" width="13.42578125" style="73" customWidth="1"/>
    <col min="6" max="6" width="11.28515625" style="73" customWidth="1"/>
    <col min="7" max="7" width="12.7109375" style="73" customWidth="1"/>
    <col min="8" max="8" width="10.140625" style="73" hidden="1" customWidth="1"/>
    <col min="9" max="9" width="7.42578125" style="73" hidden="1" customWidth="1"/>
    <col min="10" max="10" width="14" style="73" hidden="1" customWidth="1"/>
    <col min="11" max="15" width="12.42578125" style="73" hidden="1" customWidth="1"/>
    <col min="16" max="16" width="3.85546875" style="73" hidden="1" customWidth="1"/>
    <col min="17" max="17" width="4.85546875" style="68" hidden="1" customWidth="1"/>
    <col min="18" max="18" width="5.85546875" style="68" hidden="1" customWidth="1"/>
    <col min="19" max="24" width="14" style="68" hidden="1" customWidth="1"/>
    <col min="25" max="25" width="12.28515625" style="73" customWidth="1"/>
    <col min="26" max="26" width="21.28515625" style="68" customWidth="1"/>
    <col min="27" max="27" width="17.7109375" style="68" customWidth="1"/>
    <col min="28" max="28" width="11.42578125" style="68" customWidth="1"/>
    <col min="29" max="29" width="15.85546875" style="68" customWidth="1"/>
    <col min="30" max="30" width="27.42578125" style="68" customWidth="1"/>
    <col min="31" max="31" width="26.85546875" style="68" customWidth="1"/>
    <col min="32" max="36" width="22.85546875" style="73" customWidth="1"/>
    <col min="37" max="37" width="23.42578125" style="68" customWidth="1"/>
    <col min="38" max="265" width="11.42578125" style="68" customWidth="1"/>
    <col min="266" max="266" width="12.42578125" style="68" customWidth="1"/>
    <col min="267" max="267" width="47" style="68" customWidth="1"/>
    <col min="268" max="268" width="35" style="68" customWidth="1"/>
    <col min="269" max="16383" width="14.42578125" style="68"/>
    <col min="16384" max="16384" width="14.42578125" style="68" hidden="1" customWidth="1"/>
  </cols>
  <sheetData>
    <row r="1" spans="1:38" s="56" customFormat="1" ht="36" customHeight="1" x14ac:dyDescent="0.2">
      <c r="A1" s="514"/>
      <c r="B1" s="520" t="str">
        <f>+'2 CONTEXTO E IDENTIFICACIÓN'!A1</f>
        <v>MAPA DE RIESGOS INTEGRAL</v>
      </c>
      <c r="C1" s="507"/>
      <c r="D1" s="508"/>
      <c r="E1" s="57"/>
      <c r="F1" s="159"/>
      <c r="G1" s="370" t="str">
        <f>+'2 CONTEXTO E IDENTIFICACIÓN'!$I$4</f>
        <v>Elaboración o Actualización:</v>
      </c>
      <c r="H1" s="215">
        <f>'2 CONTEXTO E IDENTIFICACIÓN'!J4</f>
        <v>46048</v>
      </c>
      <c r="I1" s="13"/>
      <c r="J1" s="13"/>
      <c r="Y1" s="60"/>
      <c r="AF1" s="57"/>
      <c r="AG1" s="57"/>
      <c r="AH1" s="57"/>
      <c r="AI1" s="57"/>
      <c r="AJ1" s="57"/>
    </row>
    <row r="2" spans="1:38" s="56" customFormat="1" ht="24.75" customHeight="1" x14ac:dyDescent="0.2">
      <c r="A2" s="514"/>
      <c r="B2" s="520"/>
      <c r="C2" s="39" t="str">
        <f>+'2 CONTEXTO E IDENTIFICACIÓN'!A2</f>
        <v>VERSIÓN DEL MAPA DE RIESGOS:</v>
      </c>
      <c r="D2" s="112">
        <f>'2 CONTEXTO E IDENTIFICACIÓN'!B2</f>
        <v>1</v>
      </c>
      <c r="E2" s="57"/>
      <c r="F2" s="57"/>
      <c r="G2" s="112" t="str">
        <f>+'2 CONTEXTO E IDENTIFICACIÓN'!$E$5</f>
        <v>Vigencia: 2026</v>
      </c>
      <c r="H2" s="202">
        <f>'2 CONTEXTO E IDENTIFICACIÓN'!G5</f>
        <v>46023</v>
      </c>
      <c r="I2" s="203" t="s">
        <v>83</v>
      </c>
      <c r="J2" s="200">
        <f>'2 CONTEXTO E IDENTIFICACIÓN'!J5</f>
        <v>46386</v>
      </c>
      <c r="K2" s="59"/>
      <c r="L2" s="59"/>
      <c r="M2" s="59"/>
      <c r="N2" s="59"/>
      <c r="O2" s="59"/>
      <c r="P2" s="58"/>
      <c r="Y2" s="60"/>
      <c r="AF2" s="57"/>
      <c r="AG2" s="57"/>
      <c r="AH2" s="57"/>
      <c r="AI2" s="57"/>
      <c r="AJ2" s="57"/>
    </row>
    <row r="3" spans="1:38" s="56" customFormat="1" x14ac:dyDescent="0.2">
      <c r="A3" s="60"/>
      <c r="B3" s="58"/>
      <c r="C3" s="205"/>
      <c r="D3" s="205"/>
      <c r="E3" s="57"/>
      <c r="F3" s="205"/>
      <c r="G3" s="205"/>
      <c r="H3" s="218"/>
      <c r="I3" s="219"/>
      <c r="J3" s="198"/>
      <c r="K3" s="59"/>
      <c r="L3" s="59"/>
      <c r="M3" s="59"/>
      <c r="N3" s="59"/>
      <c r="O3" s="59"/>
      <c r="P3" s="58"/>
      <c r="Y3" s="60"/>
      <c r="AF3" s="57"/>
      <c r="AG3" s="57"/>
      <c r="AH3" s="57"/>
      <c r="AI3" s="57"/>
      <c r="AJ3" s="57"/>
    </row>
    <row r="4" spans="1:38" s="56" customFormat="1" ht="15" x14ac:dyDescent="0.2">
      <c r="A4" s="12" t="s">
        <v>75</v>
      </c>
      <c r="B4" s="499" t="str">
        <f>'2 CONTEXTO E IDENTIFICACIÓN'!B4</f>
        <v>UAERMV</v>
      </c>
      <c r="C4" s="499"/>
      <c r="D4" s="499"/>
      <c r="E4" s="371"/>
      <c r="F4" s="58"/>
      <c r="G4" s="57"/>
      <c r="Y4" s="60"/>
      <c r="AF4" s="57"/>
      <c r="AG4" s="57"/>
      <c r="AH4" s="57"/>
      <c r="AI4" s="57"/>
      <c r="AJ4" s="57"/>
    </row>
    <row r="5" spans="1:38" s="56" customFormat="1" ht="20.25" customHeight="1" thickBot="1" x14ac:dyDescent="0.45">
      <c r="A5" s="12" t="s">
        <v>77</v>
      </c>
      <c r="B5" s="499" t="str">
        <f>'2 CONTEXTO E IDENTIFICACIÓN'!F4</f>
        <v>4. Estrategia Y Gobierno De TI</v>
      </c>
      <c r="C5" s="500"/>
      <c r="D5" s="500"/>
      <c r="E5" s="371"/>
      <c r="F5" s="58"/>
      <c r="G5" s="57"/>
      <c r="K5" s="588"/>
      <c r="L5" s="588"/>
      <c r="M5" s="588"/>
      <c r="N5" s="588"/>
      <c r="O5" s="588"/>
      <c r="P5" s="588"/>
      <c r="Q5" s="588"/>
      <c r="R5" s="588"/>
      <c r="S5" s="588"/>
      <c r="T5" s="588"/>
      <c r="U5" s="588"/>
      <c r="V5" s="588"/>
      <c r="Y5" s="60"/>
      <c r="AF5" s="57"/>
      <c r="AG5" s="57"/>
      <c r="AH5" s="57"/>
      <c r="AI5" s="57"/>
      <c r="AJ5" s="57"/>
    </row>
    <row r="6" spans="1:38" s="56" customFormat="1" ht="13.5" hidden="1" thickBot="1" x14ac:dyDescent="0.25">
      <c r="D6" s="58"/>
      <c r="E6" s="205"/>
      <c r="F6" s="58"/>
      <c r="G6" s="57"/>
      <c r="I6" s="521" t="s">
        <v>382</v>
      </c>
      <c r="J6" s="522"/>
      <c r="K6" s="522"/>
      <c r="L6" s="522"/>
      <c r="M6" s="522"/>
      <c r="N6" s="522"/>
      <c r="O6" s="523"/>
      <c r="R6" s="61"/>
      <c r="S6" s="62"/>
      <c r="T6" s="589" t="s">
        <v>170</v>
      </c>
      <c r="U6" s="590"/>
      <c r="V6" s="590"/>
      <c r="W6" s="590"/>
      <c r="X6" s="591"/>
      <c r="Y6" s="60"/>
      <c r="AF6" s="57"/>
      <c r="AG6" s="57"/>
      <c r="AH6" s="57"/>
      <c r="AI6" s="57"/>
      <c r="AJ6" s="57"/>
    </row>
    <row r="7" spans="1:38" ht="24.75" customHeight="1" x14ac:dyDescent="0.25">
      <c r="A7" s="114"/>
      <c r="B7" s="114"/>
      <c r="C7" s="65"/>
      <c r="D7" s="114"/>
      <c r="E7" s="515" t="s">
        <v>383</v>
      </c>
      <c r="F7" s="515"/>
      <c r="G7" s="515"/>
      <c r="H7" s="65"/>
      <c r="I7" s="66"/>
      <c r="J7" s="67"/>
      <c r="K7" s="512" t="s">
        <v>170</v>
      </c>
      <c r="L7" s="512"/>
      <c r="M7" s="512"/>
      <c r="N7" s="512"/>
      <c r="O7" s="513"/>
      <c r="P7" s="65"/>
      <c r="R7" s="69"/>
      <c r="T7" s="70">
        <v>0.2</v>
      </c>
      <c r="U7" s="70">
        <v>0.4</v>
      </c>
      <c r="V7" s="70">
        <v>0.6</v>
      </c>
      <c r="W7" s="70">
        <v>0.8</v>
      </c>
      <c r="X7" s="71">
        <v>1</v>
      </c>
      <c r="Y7" s="592" t="s">
        <v>384</v>
      </c>
      <c r="Z7" s="593"/>
      <c r="AA7" s="593"/>
      <c r="AB7" s="593"/>
      <c r="AC7" s="594"/>
      <c r="AD7" s="595" t="s">
        <v>385</v>
      </c>
      <c r="AE7" s="593"/>
      <c r="AF7" s="594"/>
    </row>
    <row r="8" spans="1:38" ht="39.950000000000003" customHeight="1" x14ac:dyDescent="0.2">
      <c r="A8" s="76" t="s">
        <v>287</v>
      </c>
      <c r="B8" s="76" t="s">
        <v>333</v>
      </c>
      <c r="C8" s="76" t="s">
        <v>386</v>
      </c>
      <c r="D8" s="76" t="s">
        <v>66</v>
      </c>
      <c r="E8" s="76" t="s">
        <v>149</v>
      </c>
      <c r="F8" s="76" t="s">
        <v>170</v>
      </c>
      <c r="G8" s="76" t="s">
        <v>387</v>
      </c>
      <c r="H8" s="65"/>
      <c r="I8" s="69"/>
      <c r="J8" s="78"/>
      <c r="K8" s="79" t="s">
        <v>303</v>
      </c>
      <c r="L8" s="79" t="s">
        <v>309</v>
      </c>
      <c r="M8" s="79" t="s">
        <v>314</v>
      </c>
      <c r="N8" s="79" t="s">
        <v>318</v>
      </c>
      <c r="O8" s="80" t="s">
        <v>322</v>
      </c>
      <c r="P8" s="65"/>
      <c r="R8" s="69"/>
      <c r="S8" s="81"/>
      <c r="T8" s="82" t="s">
        <v>303</v>
      </c>
      <c r="U8" s="82" t="s">
        <v>309</v>
      </c>
      <c r="V8" s="82" t="s">
        <v>314</v>
      </c>
      <c r="W8" s="82" t="s">
        <v>318</v>
      </c>
      <c r="X8" s="354" t="s">
        <v>322</v>
      </c>
      <c r="Y8" s="76" t="s">
        <v>128</v>
      </c>
      <c r="Z8" s="76" t="s">
        <v>388</v>
      </c>
      <c r="AA8" s="76" t="s">
        <v>389</v>
      </c>
      <c r="AB8" s="76" t="s">
        <v>390</v>
      </c>
      <c r="AC8" s="76" t="s">
        <v>391</v>
      </c>
      <c r="AD8" s="76" t="s">
        <v>392</v>
      </c>
      <c r="AE8" s="76" t="s">
        <v>393</v>
      </c>
      <c r="AF8" s="76" t="s">
        <v>389</v>
      </c>
      <c r="AG8" s="84"/>
      <c r="AH8" s="84"/>
      <c r="AI8" s="84"/>
      <c r="AJ8" s="84"/>
      <c r="AK8" s="84"/>
      <c r="AL8" s="84"/>
    </row>
    <row r="9" spans="1:38" ht="85.5" customHeight="1" x14ac:dyDescent="0.2">
      <c r="A9" s="85" t="str">
        <f>'2 CONTEXTO E IDENTIFICACIÓN'!A9</f>
        <v>R1</v>
      </c>
      <c r="B9" s="86" t="str">
        <f>+'2 CONTEXTO E IDENTIFICACIÓN'!J9</f>
        <v>Posibilidad de afectación económica y reputacional por incumplimiento de la estrategia de TI que pueden generar desviaciones en el plan  presupuestal y a los proyectos de TI a causa de seguimiento al portafolio de proyectos del Plan Estratégico de Tecnologías de Información</v>
      </c>
      <c r="C9" s="115">
        <f>+'5 VALORACIÓN CONTROL PROBAB.'!V8</f>
        <v>0.36</v>
      </c>
      <c r="D9" s="87">
        <f>+'5 VALORACIÓN CONTROL IMPACTO'!V8</f>
        <v>0.45</v>
      </c>
      <c r="E9" s="87" t="str">
        <f t="shared" ref="E9:E28" si="0">+IF(C9=0,"",IF(C9&lt;=$R$13,$S$13,IF(C9&lt;=$R$12,$S$12,IF(C9&lt;=$R$11,$S$11,IF(C9&lt;=$R$10,$S$10,IF(C9&lt;=$R$9,$S$9,""))))))</f>
        <v>Baja</v>
      </c>
      <c r="F9" s="87" t="str">
        <f t="shared" ref="F9:F28" si="1">+IF(D9=0,"",IF(D9&lt;=$T$7,$T$8,IF(D9&lt;=$U$7,$U$8,IF(D9&lt;=$V$7,$V$8,IF(D9&lt;=$W$7,$W$8,IF(D9&lt;=$X$7,$X$8,""))))))</f>
        <v>Moderado</v>
      </c>
      <c r="G9" s="366" t="str">
        <f t="shared" ref="G9:G28" si="2">+IF(E9=$S$9,IF(F9=$T$8,$T$9,IF(F9=$U$8,$U$9,IF(F9=$V$8,$V$9,IF(F9=$W$8,$W$9,IF(F9=$X$8,$X$9))))),IF(E9=$S$10,IF(F9=$T$8,$T$10,IF(F9=$U$8,$U$10,IF(F9=$V$8,$V$10,IF(F9=$W$8,$W$10,IF(F9=$X$8,$X$10))))),IF(E9=$S$11,IF(F9=$T$8,$T$11,IF(F9=$U$8,$U$11,IF(F9=$V$8,$V$11,IF(F9=$W$8,$W$11,IF(F9=$X$8,$X$11))))),IF(E9=$S$12,IF(F9=$T$8,$T$12,IF(F9=$U$8,$U$12,IF(F9=$V$8,$V$12,IF(F9=$W$8,$W$12,IF(F9=$X$8,$X$12))))),IF(E9=$S$13,IF(F9=$T$8,$T$13,IF(F9=$U$8,$U$13,IF(F9=$V$8,$V$13,IF(F9=$W$8,$W$13,IF(F9=$X$8,$X$13))))),"")))))</f>
        <v>Moderado</v>
      </c>
      <c r="H9" s="88"/>
      <c r="I9" s="518" t="s">
        <v>149</v>
      </c>
      <c r="J9" s="79" t="s">
        <v>320</v>
      </c>
      <c r="K9" s="89"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89"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89"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89"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90"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88"/>
      <c r="Q9" s="596" t="s">
        <v>149</v>
      </c>
      <c r="R9" s="91">
        <v>1</v>
      </c>
      <c r="S9" s="82" t="s">
        <v>320</v>
      </c>
      <c r="T9" s="89" t="s">
        <v>335</v>
      </c>
      <c r="U9" s="89" t="s">
        <v>335</v>
      </c>
      <c r="V9" s="89" t="s">
        <v>335</v>
      </c>
      <c r="W9" s="89" t="s">
        <v>335</v>
      </c>
      <c r="X9" s="355" t="s">
        <v>336</v>
      </c>
      <c r="Y9" s="367" t="s">
        <v>150</v>
      </c>
      <c r="Z9" s="81" t="s">
        <v>394</v>
      </c>
      <c r="AA9" s="81" t="s">
        <v>395</v>
      </c>
      <c r="AB9" s="81" t="s">
        <v>396</v>
      </c>
      <c r="AC9" s="393" t="s">
        <v>397</v>
      </c>
      <c r="AD9" s="394" t="s">
        <v>398</v>
      </c>
      <c r="AE9" s="359" t="s">
        <v>399</v>
      </c>
      <c r="AF9" s="391" t="s">
        <v>395</v>
      </c>
      <c r="AG9" s="92"/>
      <c r="AH9" s="92"/>
      <c r="AI9" s="92"/>
      <c r="AJ9" s="92"/>
      <c r="AK9" s="84"/>
      <c r="AL9" s="84"/>
    </row>
    <row r="10" spans="1:38" ht="93" customHeight="1" x14ac:dyDescent="0.2">
      <c r="A10" s="85" t="str">
        <f>'2 CONTEXTO E IDENTIFICACIÓN'!A10</f>
        <v>R2</v>
      </c>
      <c r="B10" s="86" t="str">
        <f>+'2 CONTEXTO E IDENTIFICACIÓN'!J10</f>
        <v>Posibilidad de afectación económica y reputacional por Soborno entrante al aceptar o solicitar una ventaja indebida  al certificar pagos sin cumplir los requistos exigidos para el pago establecidos en el contrato,  a causa de  la carencia de lineamientos que prevengan o mitiguen situaciones de conflicto de interés entre los funcionarios y los proveedores.</v>
      </c>
      <c r="C10" s="115">
        <f>'5 VALORACIÓN CONTROL PROBAB.'!V14</f>
        <v>0.42</v>
      </c>
      <c r="D10" s="87">
        <f>+'5 VALORACIÓN CONTROL IMPACTO'!V14</f>
        <v>0.6</v>
      </c>
      <c r="E10" s="87" t="str">
        <f t="shared" si="0"/>
        <v>Media</v>
      </c>
      <c r="F10" s="87" t="str">
        <f t="shared" si="1"/>
        <v>Moderado</v>
      </c>
      <c r="G10" s="366" t="str">
        <f t="shared" si="2"/>
        <v>Moderado</v>
      </c>
      <c r="H10" s="88"/>
      <c r="I10" s="518"/>
      <c r="J10" s="79" t="s">
        <v>316</v>
      </c>
      <c r="K10" s="93"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93"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89"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89"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90"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88"/>
      <c r="Q10" s="597"/>
      <c r="R10" s="91">
        <v>0.8</v>
      </c>
      <c r="S10" s="82" t="s">
        <v>316</v>
      </c>
      <c r="T10" s="93" t="s">
        <v>314</v>
      </c>
      <c r="U10" s="93" t="s">
        <v>314</v>
      </c>
      <c r="V10" s="89" t="s">
        <v>335</v>
      </c>
      <c r="W10" s="89" t="s">
        <v>335</v>
      </c>
      <c r="X10" s="355" t="s">
        <v>336</v>
      </c>
      <c r="Y10" s="367" t="s">
        <v>150</v>
      </c>
      <c r="Z10" s="81" t="s">
        <v>400</v>
      </c>
      <c r="AA10" s="366" t="s">
        <v>367</v>
      </c>
      <c r="AB10" s="366" t="s">
        <v>401</v>
      </c>
      <c r="AC10" s="359" t="s">
        <v>402</v>
      </c>
      <c r="AD10" s="390" t="s">
        <v>403</v>
      </c>
      <c r="AE10" s="359" t="s">
        <v>404</v>
      </c>
      <c r="AF10" s="359" t="s">
        <v>405</v>
      </c>
      <c r="AG10" s="92"/>
      <c r="AH10" s="92"/>
      <c r="AI10" s="92"/>
      <c r="AJ10" s="92"/>
      <c r="AK10" s="84"/>
      <c r="AL10" s="84"/>
    </row>
    <row r="11" spans="1:38" ht="93" customHeight="1" x14ac:dyDescent="0.2">
      <c r="A11" s="85" t="str">
        <f>'2 CONTEXTO E IDENTIFICACIÓN'!A11</f>
        <v>R3</v>
      </c>
      <c r="B11" s="86" t="str">
        <f>+'2 CONTEXTO E IDENTIFICACIÓN'!J11</f>
        <v xml:space="preserve"> por a causa de </v>
      </c>
      <c r="C11" s="115">
        <f>'5 VALORACIÓN CONTROL PROBAB.'!V20</f>
        <v>0</v>
      </c>
      <c r="D11" s="87">
        <f>'5 VALORACIÓN CONTROL PROBAB.'!V20</f>
        <v>0</v>
      </c>
      <c r="E11" s="87" t="str">
        <f t="shared" si="0"/>
        <v/>
      </c>
      <c r="F11" s="87" t="str">
        <f t="shared" si="1"/>
        <v/>
      </c>
      <c r="G11" s="366" t="str">
        <f t="shared" si="2"/>
        <v/>
      </c>
      <c r="H11" s="88"/>
      <c r="I11" s="518"/>
      <c r="J11" s="79" t="s">
        <v>312</v>
      </c>
      <c r="K11" s="93"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93"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93"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R2                  </v>
      </c>
      <c r="N11" s="89"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90"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88"/>
      <c r="Q11" s="597"/>
      <c r="R11" s="91">
        <v>0.6</v>
      </c>
      <c r="S11" s="82" t="s">
        <v>312</v>
      </c>
      <c r="T11" s="93" t="s">
        <v>314</v>
      </c>
      <c r="U11" s="93" t="s">
        <v>314</v>
      </c>
      <c r="V11" s="93" t="s">
        <v>314</v>
      </c>
      <c r="W11" s="89" t="s">
        <v>335</v>
      </c>
      <c r="X11" s="355" t="s">
        <v>336</v>
      </c>
      <c r="Y11" s="367"/>
      <c r="Z11" s="81"/>
      <c r="AA11" s="357"/>
      <c r="AB11" s="357"/>
      <c r="AC11" s="358"/>
      <c r="AD11" s="360"/>
      <c r="AE11" s="361"/>
      <c r="AF11" s="359"/>
      <c r="AG11" s="92"/>
      <c r="AH11" s="92"/>
      <c r="AI11" s="92"/>
      <c r="AJ11" s="96"/>
      <c r="AK11" s="84"/>
      <c r="AL11" s="84"/>
    </row>
    <row r="12" spans="1:38" ht="93" customHeight="1" x14ac:dyDescent="0.2">
      <c r="A12" s="85" t="str">
        <f>'2 CONTEXTO E IDENTIFICACIÓN'!A12</f>
        <v>R4</v>
      </c>
      <c r="B12" s="86" t="str">
        <f>+'2 CONTEXTO E IDENTIFICACIÓN'!J12</f>
        <v xml:space="preserve"> por a causa de </v>
      </c>
      <c r="C12" s="115">
        <f>'5 VALORACIÓN CONTROL PROBAB.'!V26</f>
        <v>0</v>
      </c>
      <c r="D12" s="87">
        <f>'5 VALORACIÓN CONTROL PROBAB.'!V26</f>
        <v>0</v>
      </c>
      <c r="E12" s="87" t="str">
        <f t="shared" si="0"/>
        <v/>
      </c>
      <c r="F12" s="87" t="str">
        <f t="shared" si="1"/>
        <v/>
      </c>
      <c r="G12" s="366" t="str">
        <f t="shared" si="2"/>
        <v/>
      </c>
      <c r="H12" s="88"/>
      <c r="I12" s="518"/>
      <c r="J12" s="79" t="s">
        <v>307</v>
      </c>
      <c r="K12" s="97"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93"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93"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R1                   </v>
      </c>
      <c r="N12" s="89"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90"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88"/>
      <c r="Q12" s="597"/>
      <c r="R12" s="91">
        <v>0.4</v>
      </c>
      <c r="S12" s="82" t="s">
        <v>307</v>
      </c>
      <c r="T12" s="97" t="s">
        <v>337</v>
      </c>
      <c r="U12" s="93" t="s">
        <v>314</v>
      </c>
      <c r="V12" s="93" t="s">
        <v>314</v>
      </c>
      <c r="W12" s="89" t="s">
        <v>335</v>
      </c>
      <c r="X12" s="355" t="s">
        <v>336</v>
      </c>
      <c r="Y12" s="367"/>
      <c r="Z12" s="81"/>
      <c r="AA12" s="357"/>
      <c r="AB12" s="357"/>
      <c r="AC12" s="358"/>
      <c r="AD12" s="360"/>
      <c r="AE12" s="361"/>
      <c r="AF12" s="359"/>
      <c r="AG12" s="92"/>
      <c r="AH12" s="92"/>
      <c r="AI12" s="96"/>
      <c r="AJ12" s="92"/>
      <c r="AK12" s="84"/>
      <c r="AL12" s="84"/>
    </row>
    <row r="13" spans="1:38" ht="93" customHeight="1" thickBot="1" x14ac:dyDescent="0.25">
      <c r="A13" s="85" t="str">
        <f>'2 CONTEXTO E IDENTIFICACIÓN'!A13</f>
        <v>R5</v>
      </c>
      <c r="B13" s="86" t="str">
        <f>+'2 CONTEXTO E IDENTIFICACIÓN'!J13</f>
        <v xml:space="preserve"> por a causa de </v>
      </c>
      <c r="C13" s="115">
        <f>'5 VALORACIÓN CONTROL PROBAB.'!V32</f>
        <v>0</v>
      </c>
      <c r="D13" s="87">
        <f>'5 VALORACIÓN CONTROL PROBAB.'!V32</f>
        <v>0</v>
      </c>
      <c r="E13" s="87" t="str">
        <f t="shared" si="0"/>
        <v/>
      </c>
      <c r="F13" s="87" t="str">
        <f t="shared" si="1"/>
        <v/>
      </c>
      <c r="G13" s="366" t="str">
        <f t="shared" si="2"/>
        <v/>
      </c>
      <c r="H13" s="88"/>
      <c r="I13" s="519"/>
      <c r="J13" s="98" t="s">
        <v>301</v>
      </c>
      <c r="K13" s="99"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99"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00"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101"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02"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88"/>
      <c r="Q13" s="598"/>
      <c r="R13" s="103">
        <v>0.2</v>
      </c>
      <c r="S13" s="104" t="s">
        <v>301</v>
      </c>
      <c r="T13" s="99" t="s">
        <v>337</v>
      </c>
      <c r="U13" s="99" t="s">
        <v>337</v>
      </c>
      <c r="V13" s="100" t="s">
        <v>314</v>
      </c>
      <c r="W13" s="101" t="s">
        <v>335</v>
      </c>
      <c r="X13" s="356" t="s">
        <v>336</v>
      </c>
      <c r="Y13" s="367"/>
      <c r="Z13" s="81"/>
      <c r="AA13" s="357"/>
      <c r="AB13" s="357"/>
      <c r="AC13" s="358"/>
      <c r="AD13" s="360"/>
      <c r="AE13" s="361"/>
      <c r="AF13" s="359"/>
      <c r="AG13" s="92"/>
      <c r="AH13" s="92"/>
      <c r="AI13" s="105"/>
      <c r="AJ13" s="92"/>
      <c r="AK13" s="84"/>
      <c r="AL13" s="84"/>
    </row>
    <row r="14" spans="1:38" ht="93" customHeight="1" x14ac:dyDescent="0.2">
      <c r="A14" s="85" t="str">
        <f>'2 CONTEXTO E IDENTIFICACIÓN'!A14</f>
        <v>R6</v>
      </c>
      <c r="B14" s="86" t="str">
        <f>+'2 CONTEXTO E IDENTIFICACIÓN'!J14</f>
        <v xml:space="preserve"> por a causa de </v>
      </c>
      <c r="C14" s="115">
        <f>'5 VALORACIÓN CONTROL PROBAB.'!V38</f>
        <v>0</v>
      </c>
      <c r="D14" s="87">
        <f>'5 VALORACIÓN CONTROL PROBAB.'!V38</f>
        <v>0</v>
      </c>
      <c r="E14" s="87" t="str">
        <f t="shared" si="0"/>
        <v/>
      </c>
      <c r="F14" s="87" t="str">
        <f t="shared" si="1"/>
        <v/>
      </c>
      <c r="G14" s="366" t="str">
        <f t="shared" si="2"/>
        <v/>
      </c>
      <c r="H14" s="88"/>
      <c r="I14" s="88"/>
      <c r="J14" s="88"/>
      <c r="K14" s="88"/>
      <c r="L14" s="88"/>
      <c r="M14" s="88"/>
      <c r="N14" s="88"/>
      <c r="O14" s="88"/>
      <c r="P14" s="88"/>
      <c r="Y14" s="367"/>
      <c r="Z14" s="81"/>
      <c r="AA14" s="357"/>
      <c r="AB14" s="357"/>
      <c r="AC14" s="358"/>
      <c r="AD14" s="360"/>
      <c r="AE14" s="361"/>
      <c r="AF14" s="359"/>
      <c r="AG14" s="92"/>
      <c r="AH14" s="92"/>
      <c r="AI14" s="92"/>
      <c r="AJ14" s="92"/>
      <c r="AK14" s="84"/>
      <c r="AL14" s="84"/>
    </row>
    <row r="15" spans="1:38" ht="93" customHeight="1" x14ac:dyDescent="0.2">
      <c r="A15" s="85" t="str">
        <f>'2 CONTEXTO E IDENTIFICACIÓN'!A15</f>
        <v>R7</v>
      </c>
      <c r="B15" s="86" t="str">
        <f>+'2 CONTEXTO E IDENTIFICACIÓN'!J15</f>
        <v xml:space="preserve"> por a causa de </v>
      </c>
      <c r="C15" s="115" t="str">
        <f>'5 VALORACIÓN CONTROL PROBAB.'!C44</f>
        <v/>
      </c>
      <c r="D15" s="87">
        <f>'5 VALORACIÓN CONTROL PROBAB.'!V44</f>
        <v>0</v>
      </c>
      <c r="E15" s="87" t="str">
        <f t="shared" si="0"/>
        <v/>
      </c>
      <c r="F15" s="87" t="str">
        <f t="shared" si="1"/>
        <v/>
      </c>
      <c r="G15" s="366" t="str">
        <f t="shared" si="2"/>
        <v/>
      </c>
      <c r="H15" s="88"/>
      <c r="I15" s="88"/>
      <c r="J15" s="76" t="s">
        <v>338</v>
      </c>
      <c r="K15" s="88"/>
      <c r="L15" s="88"/>
      <c r="M15" s="88"/>
      <c r="N15" s="88"/>
      <c r="O15" s="88"/>
      <c r="P15" s="88"/>
      <c r="V15" s="72"/>
      <c r="W15" s="72"/>
      <c r="X15" s="72"/>
      <c r="Y15" s="368"/>
      <c r="Z15" s="357"/>
      <c r="AA15" s="357"/>
      <c r="AB15" s="357"/>
      <c r="AC15" s="358"/>
      <c r="AD15" s="360"/>
      <c r="AE15" s="358"/>
      <c r="AF15" s="361"/>
      <c r="AG15" s="95"/>
      <c r="AH15" s="95"/>
      <c r="AI15" s="95"/>
      <c r="AJ15" s="95"/>
      <c r="AK15" s="84"/>
      <c r="AL15" s="84"/>
    </row>
    <row r="16" spans="1:38" ht="93" customHeight="1" x14ac:dyDescent="0.2">
      <c r="A16" s="85" t="str">
        <f>'2 CONTEXTO E IDENTIFICACIÓN'!A16</f>
        <v>R8</v>
      </c>
      <c r="B16" s="86" t="str">
        <f>+'2 CONTEXTO E IDENTIFICACIÓN'!J16</f>
        <v xml:space="preserve"> por a causa de </v>
      </c>
      <c r="C16" s="115">
        <f>'5 VALORACIÓN CONTROL PROBAB.'!V50</f>
        <v>0</v>
      </c>
      <c r="D16" s="87">
        <f>'5 VALORACIÓN CONTROL PROBAB.'!V50</f>
        <v>0</v>
      </c>
      <c r="E16" s="87" t="str">
        <f t="shared" si="0"/>
        <v/>
      </c>
      <c r="F16" s="87" t="str">
        <f t="shared" si="1"/>
        <v/>
      </c>
      <c r="G16" s="366" t="str">
        <f t="shared" si="2"/>
        <v/>
      </c>
      <c r="H16" s="88"/>
      <c r="I16" s="88"/>
      <c r="J16" s="106" t="s">
        <v>336</v>
      </c>
      <c r="K16" s="88"/>
      <c r="L16" s="88"/>
      <c r="M16" s="88"/>
      <c r="N16" s="88"/>
      <c r="O16" s="88"/>
      <c r="P16" s="88"/>
      <c r="V16" s="72"/>
      <c r="W16" s="72"/>
      <c r="X16" s="72"/>
      <c r="Y16" s="368"/>
      <c r="Z16" s="357"/>
      <c r="AA16" s="357"/>
      <c r="AB16" s="357"/>
      <c r="AC16" s="358"/>
      <c r="AD16" s="358"/>
      <c r="AE16" s="358"/>
      <c r="AF16" s="359"/>
      <c r="AG16" s="92"/>
      <c r="AH16" s="92"/>
      <c r="AI16" s="92"/>
      <c r="AJ16" s="92"/>
      <c r="AK16" s="84"/>
      <c r="AL16" s="84"/>
    </row>
    <row r="17" spans="1:38" ht="93" customHeight="1" x14ac:dyDescent="0.2">
      <c r="A17" s="85" t="str">
        <f>'2 CONTEXTO E IDENTIFICACIÓN'!A17</f>
        <v>R9</v>
      </c>
      <c r="B17" s="86" t="str">
        <f>+'2 CONTEXTO E IDENTIFICACIÓN'!J17</f>
        <v xml:space="preserve"> por a causa de </v>
      </c>
      <c r="C17" s="115">
        <f>'5 VALORACIÓN CONTROL PROBAB.'!V56</f>
        <v>0</v>
      </c>
      <c r="D17" s="87">
        <f>'5 VALORACIÓN CONTROL PROBAB.'!V56</f>
        <v>0</v>
      </c>
      <c r="E17" s="87" t="str">
        <f t="shared" si="0"/>
        <v/>
      </c>
      <c r="F17" s="87" t="str">
        <f t="shared" si="1"/>
        <v/>
      </c>
      <c r="G17" s="366" t="str">
        <f t="shared" si="2"/>
        <v/>
      </c>
      <c r="H17" s="88"/>
      <c r="I17" s="88"/>
      <c r="J17" s="89" t="s">
        <v>335</v>
      </c>
      <c r="K17" s="88"/>
      <c r="L17" s="88"/>
      <c r="M17" s="88"/>
      <c r="N17" s="88"/>
      <c r="O17" s="88"/>
      <c r="P17" s="88"/>
      <c r="U17" s="72"/>
      <c r="V17" s="72"/>
      <c r="W17" s="72"/>
      <c r="X17" s="72"/>
      <c r="Y17" s="368"/>
      <c r="Z17" s="357"/>
      <c r="AA17" s="357"/>
      <c r="AB17" s="357"/>
      <c r="AC17" s="358"/>
      <c r="AD17" s="358"/>
      <c r="AE17" s="358"/>
      <c r="AF17" s="359"/>
      <c r="AG17" s="92"/>
      <c r="AH17" s="92"/>
      <c r="AI17" s="92"/>
      <c r="AJ17" s="92"/>
      <c r="AK17" s="84"/>
      <c r="AL17" s="84"/>
    </row>
    <row r="18" spans="1:38" ht="93" customHeight="1" x14ac:dyDescent="0.2">
      <c r="A18" s="85" t="str">
        <f>'2 CONTEXTO E IDENTIFICACIÓN'!A18</f>
        <v>R10</v>
      </c>
      <c r="B18" s="86" t="str">
        <f>+'2 CONTEXTO E IDENTIFICACIÓN'!J18</f>
        <v xml:space="preserve"> por a causa de </v>
      </c>
      <c r="C18" s="115">
        <f>'5 VALORACIÓN CONTROL PROBAB.'!V62</f>
        <v>0</v>
      </c>
      <c r="D18" s="87">
        <f>'5 VALORACIÓN CONTROL PROBAB.'!V62</f>
        <v>0</v>
      </c>
      <c r="E18" s="87" t="str">
        <f t="shared" si="0"/>
        <v/>
      </c>
      <c r="F18" s="87" t="str">
        <f t="shared" si="1"/>
        <v/>
      </c>
      <c r="G18" s="366" t="str">
        <f t="shared" si="2"/>
        <v/>
      </c>
      <c r="H18" s="88"/>
      <c r="I18" s="88"/>
      <c r="J18" s="93" t="s">
        <v>314</v>
      </c>
      <c r="K18" s="88"/>
      <c r="L18" s="88"/>
      <c r="M18" s="88"/>
      <c r="N18" s="88"/>
      <c r="O18" s="88"/>
      <c r="P18" s="88"/>
      <c r="S18" s="107"/>
      <c r="U18" s="107"/>
      <c r="V18" s="107"/>
      <c r="W18" s="107"/>
      <c r="X18" s="107"/>
      <c r="Y18" s="369"/>
      <c r="Z18" s="362"/>
      <c r="AA18" s="362"/>
      <c r="AB18" s="362"/>
      <c r="AC18" s="358"/>
      <c r="AD18" s="358"/>
      <c r="AE18" s="363"/>
      <c r="AF18" s="363"/>
      <c r="AG18" s="108"/>
      <c r="AH18" s="108"/>
      <c r="AI18" s="108"/>
      <c r="AJ18" s="108"/>
      <c r="AK18" s="84"/>
      <c r="AL18" s="84"/>
    </row>
    <row r="19" spans="1:38" ht="93" customHeight="1" x14ac:dyDescent="0.2">
      <c r="A19" s="85" t="str">
        <f>'2 CONTEXTO E IDENTIFICACIÓN'!A19</f>
        <v>R11</v>
      </c>
      <c r="B19" s="86" t="str">
        <f>+'2 CONTEXTO E IDENTIFICACIÓN'!J19</f>
        <v xml:space="preserve"> por a causa de </v>
      </c>
      <c r="C19" s="115">
        <f>'5 VALORACIÓN CONTROL PROBAB.'!V68</f>
        <v>0</v>
      </c>
      <c r="D19" s="87">
        <f>'5 VALORACIÓN CONTROL PROBAB.'!V68</f>
        <v>0</v>
      </c>
      <c r="E19" s="87" t="str">
        <f t="shared" si="0"/>
        <v/>
      </c>
      <c r="F19" s="87" t="str">
        <f t="shared" si="1"/>
        <v/>
      </c>
      <c r="G19" s="366" t="str">
        <f t="shared" si="2"/>
        <v/>
      </c>
      <c r="H19" s="88"/>
      <c r="I19" s="88"/>
      <c r="J19" s="97" t="s">
        <v>337</v>
      </c>
      <c r="K19" s="88"/>
      <c r="L19" s="88"/>
      <c r="M19" s="88"/>
      <c r="N19" s="88"/>
      <c r="O19" s="88"/>
      <c r="P19" s="88"/>
      <c r="S19" s="107"/>
      <c r="Y19" s="367"/>
      <c r="Z19" s="81"/>
      <c r="AA19" s="362"/>
      <c r="AB19" s="362"/>
      <c r="AC19" s="358"/>
      <c r="AD19" s="358"/>
      <c r="AE19" s="358"/>
      <c r="AF19" s="359"/>
      <c r="AG19" s="92"/>
      <c r="AH19" s="92"/>
      <c r="AI19" s="92"/>
      <c r="AJ19" s="92"/>
      <c r="AK19" s="84"/>
      <c r="AL19" s="84"/>
    </row>
    <row r="20" spans="1:38" ht="93" customHeight="1" x14ac:dyDescent="0.2">
      <c r="A20" s="85" t="str">
        <f>'2 CONTEXTO E IDENTIFICACIÓN'!A20</f>
        <v>R12</v>
      </c>
      <c r="B20" s="86" t="str">
        <f>+'2 CONTEXTO E IDENTIFICACIÓN'!J20</f>
        <v xml:space="preserve"> por a causa de </v>
      </c>
      <c r="C20" s="115">
        <f>'5 VALORACIÓN CONTROL PROBAB.'!V74</f>
        <v>0</v>
      </c>
      <c r="D20" s="87">
        <f>'5 VALORACIÓN CONTROL PROBAB.'!V74</f>
        <v>0</v>
      </c>
      <c r="E20" s="87" t="str">
        <f t="shared" si="0"/>
        <v/>
      </c>
      <c r="F20" s="87" t="str">
        <f t="shared" si="1"/>
        <v/>
      </c>
      <c r="G20" s="366" t="str">
        <f t="shared" si="2"/>
        <v/>
      </c>
      <c r="H20" s="88"/>
      <c r="I20" s="88"/>
      <c r="J20" s="88"/>
      <c r="K20" s="88"/>
      <c r="L20" s="88"/>
      <c r="M20" s="88"/>
      <c r="N20" s="88"/>
      <c r="O20" s="88"/>
      <c r="P20" s="88"/>
      <c r="Q20" s="109"/>
      <c r="R20" s="109"/>
      <c r="S20" s="107"/>
      <c r="Y20" s="367"/>
      <c r="Z20" s="81"/>
      <c r="AA20" s="362"/>
      <c r="AB20" s="362"/>
      <c r="AC20" s="358"/>
      <c r="AD20" s="358"/>
      <c r="AE20" s="358"/>
      <c r="AF20" s="359"/>
      <c r="AG20" s="92"/>
      <c r="AH20" s="92"/>
      <c r="AI20" s="92"/>
      <c r="AJ20" s="92"/>
      <c r="AK20" s="84"/>
      <c r="AL20" s="84"/>
    </row>
    <row r="21" spans="1:38" ht="93" customHeight="1" x14ac:dyDescent="0.2">
      <c r="A21" s="85" t="str">
        <f>'2 CONTEXTO E IDENTIFICACIÓN'!A21</f>
        <v>R13</v>
      </c>
      <c r="B21" s="86" t="str">
        <f>+'2 CONTEXTO E IDENTIFICACIÓN'!J21</f>
        <v xml:space="preserve"> por a causa de </v>
      </c>
      <c r="C21" s="115">
        <f>'5 VALORACIÓN CONTROL PROBAB.'!V80</f>
        <v>0</v>
      </c>
      <c r="D21" s="87">
        <f>'5 VALORACIÓN CONTROL PROBAB.'!V80</f>
        <v>0</v>
      </c>
      <c r="E21" s="87" t="str">
        <f t="shared" si="0"/>
        <v/>
      </c>
      <c r="F21" s="87" t="str">
        <f t="shared" si="1"/>
        <v/>
      </c>
      <c r="G21" s="366" t="str">
        <f t="shared" si="2"/>
        <v/>
      </c>
      <c r="H21" s="88"/>
      <c r="I21" s="88"/>
      <c r="J21" s="88"/>
      <c r="K21" s="88"/>
      <c r="L21" s="88"/>
      <c r="M21" s="88"/>
      <c r="N21" s="88"/>
      <c r="O21" s="88"/>
      <c r="P21" s="88"/>
      <c r="Q21" s="109"/>
      <c r="R21" s="109"/>
      <c r="S21" s="110"/>
      <c r="Y21" s="367"/>
      <c r="Z21" s="81"/>
      <c r="AA21" s="362"/>
      <c r="AB21" s="362"/>
      <c r="AC21" s="358"/>
      <c r="AD21" s="364"/>
      <c r="AE21" s="364"/>
      <c r="AF21" s="364"/>
      <c r="AG21" s="105"/>
      <c r="AH21" s="105"/>
      <c r="AI21" s="105"/>
      <c r="AJ21" s="92"/>
      <c r="AK21" s="84"/>
      <c r="AL21" s="84"/>
    </row>
    <row r="22" spans="1:38" ht="93" customHeight="1" x14ac:dyDescent="0.2">
      <c r="A22" s="85" t="str">
        <f>'2 CONTEXTO E IDENTIFICACIÓN'!A22</f>
        <v>R14</v>
      </c>
      <c r="B22" s="86" t="str">
        <f>+'2 CONTEXTO E IDENTIFICACIÓN'!J22</f>
        <v xml:space="preserve"> por a causa de </v>
      </c>
      <c r="C22" s="115">
        <f>'5 VALORACIÓN CONTROL PROBAB.'!V86</f>
        <v>0</v>
      </c>
      <c r="D22" s="87">
        <f>'5 VALORACIÓN CONTROL PROBAB.'!V86</f>
        <v>0</v>
      </c>
      <c r="E22" s="87" t="str">
        <f t="shared" si="0"/>
        <v/>
      </c>
      <c r="F22" s="87" t="str">
        <f t="shared" si="1"/>
        <v/>
      </c>
      <c r="G22" s="366" t="str">
        <f t="shared" si="2"/>
        <v/>
      </c>
      <c r="H22" s="88"/>
      <c r="I22" s="88"/>
      <c r="J22" s="88"/>
      <c r="K22" s="88"/>
      <c r="L22" s="88"/>
      <c r="M22" s="88"/>
      <c r="N22" s="88"/>
      <c r="O22" s="88"/>
      <c r="P22" s="88"/>
      <c r="Q22" s="109"/>
      <c r="R22" s="109"/>
      <c r="Y22" s="367"/>
      <c r="Z22" s="81"/>
      <c r="AA22" s="81"/>
      <c r="AB22" s="81"/>
      <c r="AC22" s="358"/>
      <c r="AD22" s="365"/>
      <c r="AE22" s="365"/>
      <c r="AF22" s="365"/>
      <c r="AG22" s="111"/>
      <c r="AH22" s="111"/>
      <c r="AI22" s="111"/>
      <c r="AJ22" s="92"/>
      <c r="AK22" s="84"/>
      <c r="AL22" s="84"/>
    </row>
    <row r="23" spans="1:38" ht="93" customHeight="1" x14ac:dyDescent="0.2">
      <c r="A23" s="85" t="str">
        <f>'2 CONTEXTO E IDENTIFICACIÓN'!A23</f>
        <v>R15</v>
      </c>
      <c r="B23" s="86" t="str">
        <f>+'2 CONTEXTO E IDENTIFICACIÓN'!J23</f>
        <v xml:space="preserve"> por a causa de </v>
      </c>
      <c r="C23" s="115">
        <f>'5 VALORACIÓN CONTROL PROBAB.'!V92</f>
        <v>0</v>
      </c>
      <c r="D23" s="87">
        <f>'5 VALORACIÓN CONTROL PROBAB.'!V92</f>
        <v>0</v>
      </c>
      <c r="E23" s="87" t="str">
        <f t="shared" si="0"/>
        <v/>
      </c>
      <c r="F23" s="87" t="str">
        <f t="shared" si="1"/>
        <v/>
      </c>
      <c r="G23" s="366" t="str">
        <f t="shared" si="2"/>
        <v/>
      </c>
      <c r="H23" s="88"/>
      <c r="I23" s="88"/>
      <c r="J23" s="88"/>
      <c r="K23" s="88"/>
      <c r="L23" s="88"/>
      <c r="M23" s="88"/>
      <c r="N23" s="88"/>
      <c r="O23" s="88"/>
      <c r="P23" s="88"/>
      <c r="Q23" s="109"/>
      <c r="R23" s="109"/>
      <c r="Y23" s="367"/>
      <c r="Z23" s="81"/>
      <c r="AA23" s="81"/>
      <c r="AB23" s="81"/>
      <c r="AC23" s="358"/>
      <c r="AD23" s="364"/>
      <c r="AE23" s="364"/>
      <c r="AF23" s="364"/>
      <c r="AG23" s="105"/>
      <c r="AH23" s="105"/>
      <c r="AI23" s="105"/>
      <c r="AJ23" s="92"/>
      <c r="AK23" s="84"/>
      <c r="AL23" s="84"/>
    </row>
    <row r="24" spans="1:38" ht="93" customHeight="1" x14ac:dyDescent="0.2">
      <c r="A24" s="85" t="str">
        <f>'2 CONTEXTO E IDENTIFICACIÓN'!A24</f>
        <v>R16</v>
      </c>
      <c r="B24" s="86" t="str">
        <f>+'2 CONTEXTO E IDENTIFICACIÓN'!J24</f>
        <v xml:space="preserve"> por a causa de </v>
      </c>
      <c r="C24" s="115">
        <f>'5 VALORACIÓN CONTROL PROBAB.'!V98</f>
        <v>0</v>
      </c>
      <c r="D24" s="87">
        <f>'5 VALORACIÓN CONTROL PROBAB.'!V98</f>
        <v>0</v>
      </c>
      <c r="E24" s="87" t="str">
        <f t="shared" si="0"/>
        <v/>
      </c>
      <c r="F24" s="87" t="str">
        <f t="shared" si="1"/>
        <v/>
      </c>
      <c r="G24" s="366" t="str">
        <f t="shared" si="2"/>
        <v/>
      </c>
      <c r="H24" s="88"/>
      <c r="I24" s="88"/>
      <c r="J24" s="88"/>
      <c r="K24" s="88"/>
      <c r="L24" s="88"/>
      <c r="M24" s="88"/>
      <c r="N24" s="88"/>
      <c r="O24" s="88"/>
      <c r="P24" s="88"/>
      <c r="Y24" s="367"/>
      <c r="Z24" s="81"/>
      <c r="AA24" s="81"/>
      <c r="AB24" s="81"/>
      <c r="AC24" s="358"/>
      <c r="AD24" s="364"/>
      <c r="AE24" s="364"/>
      <c r="AF24" s="364"/>
      <c r="AG24" s="105"/>
      <c r="AH24" s="105"/>
      <c r="AI24" s="105"/>
      <c r="AJ24" s="92"/>
      <c r="AK24" s="84"/>
      <c r="AL24" s="84"/>
    </row>
    <row r="25" spans="1:38" ht="93" customHeight="1" x14ac:dyDescent="0.25">
      <c r="A25" s="85" t="str">
        <f>'2 CONTEXTO E IDENTIFICACIÓN'!A25</f>
        <v>R17</v>
      </c>
      <c r="B25" s="86" t="str">
        <f>+'2 CONTEXTO E IDENTIFICACIÓN'!J25</f>
        <v xml:space="preserve"> por a causa de </v>
      </c>
      <c r="C25" s="115">
        <f>'5 VALORACIÓN CONTROL PROBAB.'!V104</f>
        <v>0</v>
      </c>
      <c r="D25" s="87">
        <f>'5 VALORACIÓN CONTROL PROBAB.'!V104</f>
        <v>0</v>
      </c>
      <c r="E25" s="87" t="str">
        <f t="shared" si="0"/>
        <v/>
      </c>
      <c r="F25" s="87" t="str">
        <f t="shared" si="1"/>
        <v/>
      </c>
      <c r="G25" s="366" t="str">
        <f t="shared" si="2"/>
        <v/>
      </c>
      <c r="H25" s="88"/>
      <c r="I25" s="88"/>
      <c r="J25" s="88"/>
      <c r="K25" s="88"/>
      <c r="L25" s="88"/>
      <c r="M25" s="88"/>
      <c r="N25" s="88"/>
      <c r="O25" s="88"/>
      <c r="P25" s="88"/>
      <c r="Y25" s="367"/>
      <c r="Z25" s="81"/>
      <c r="AA25" s="81"/>
      <c r="AB25" s="81"/>
      <c r="AC25" s="81"/>
      <c r="AD25" s="81"/>
      <c r="AE25" s="81"/>
      <c r="AF25" s="366"/>
    </row>
    <row r="26" spans="1:38" ht="93" customHeight="1" x14ac:dyDescent="0.25">
      <c r="A26" s="85" t="str">
        <f>'2 CONTEXTO E IDENTIFICACIÓN'!A26</f>
        <v>R18</v>
      </c>
      <c r="B26" s="86" t="str">
        <f>+'2 CONTEXTO E IDENTIFICACIÓN'!J26</f>
        <v xml:space="preserve"> por a causa de </v>
      </c>
      <c r="C26" s="115">
        <f>'5 VALORACIÓN CONTROL PROBAB.'!V110</f>
        <v>0</v>
      </c>
      <c r="D26" s="87">
        <f>'5 VALORACIÓN CONTROL PROBAB.'!V110</f>
        <v>0</v>
      </c>
      <c r="E26" s="87" t="str">
        <f t="shared" si="0"/>
        <v/>
      </c>
      <c r="F26" s="87" t="str">
        <f t="shared" si="1"/>
        <v/>
      </c>
      <c r="G26" s="366" t="str">
        <f t="shared" si="2"/>
        <v/>
      </c>
      <c r="H26" s="88"/>
      <c r="I26" s="88"/>
      <c r="J26" s="88"/>
      <c r="K26" s="88"/>
      <c r="L26" s="88"/>
      <c r="M26" s="88"/>
      <c r="N26" s="88"/>
      <c r="O26" s="88"/>
      <c r="P26" s="88"/>
      <c r="Y26" s="367"/>
      <c r="Z26" s="81"/>
      <c r="AA26" s="81"/>
      <c r="AB26" s="81"/>
      <c r="AC26" s="81"/>
      <c r="AD26" s="81"/>
      <c r="AE26" s="81"/>
      <c r="AF26" s="366"/>
    </row>
    <row r="27" spans="1:38" ht="93" customHeight="1" x14ac:dyDescent="0.25">
      <c r="A27" s="85" t="str">
        <f>'2 CONTEXTO E IDENTIFICACIÓN'!A27</f>
        <v>R19</v>
      </c>
      <c r="B27" s="86" t="str">
        <f>+'2 CONTEXTO E IDENTIFICACIÓN'!J27</f>
        <v xml:space="preserve"> por a causa de </v>
      </c>
      <c r="C27" s="115">
        <f>'5 VALORACIÓN CONTROL PROBAB.'!V116</f>
        <v>0</v>
      </c>
      <c r="D27" s="87">
        <f>'5 VALORACIÓN CONTROL PROBAB.'!V116</f>
        <v>0</v>
      </c>
      <c r="E27" s="87" t="str">
        <f t="shared" si="0"/>
        <v/>
      </c>
      <c r="F27" s="87" t="str">
        <f t="shared" si="1"/>
        <v/>
      </c>
      <c r="G27" s="366" t="str">
        <f t="shared" si="2"/>
        <v/>
      </c>
      <c r="H27" s="88"/>
      <c r="I27" s="88"/>
      <c r="J27" s="88"/>
      <c r="K27" s="88"/>
      <c r="L27" s="88"/>
      <c r="M27" s="88"/>
      <c r="N27" s="88"/>
      <c r="O27" s="88"/>
      <c r="P27" s="88"/>
      <c r="Y27" s="367"/>
      <c r="Z27" s="81"/>
      <c r="AA27" s="81"/>
      <c r="AB27" s="81"/>
      <c r="AC27" s="81"/>
      <c r="AD27" s="81"/>
      <c r="AE27" s="81"/>
      <c r="AF27" s="366"/>
    </row>
    <row r="28" spans="1:38" ht="93" customHeight="1" x14ac:dyDescent="0.25">
      <c r="A28" s="85" t="str">
        <f>'2 CONTEXTO E IDENTIFICACIÓN'!A28</f>
        <v>R20</v>
      </c>
      <c r="B28" s="86" t="str">
        <f>+'2 CONTEXTO E IDENTIFICACIÓN'!J28</f>
        <v xml:space="preserve"> por a causa de </v>
      </c>
      <c r="C28" s="115">
        <f>'5 VALORACIÓN CONTROL PROBAB.'!V122</f>
        <v>0</v>
      </c>
      <c r="D28" s="87">
        <f>'5 VALORACIÓN CONTROL PROBAB.'!V122</f>
        <v>0</v>
      </c>
      <c r="E28" s="87" t="str">
        <f t="shared" si="0"/>
        <v/>
      </c>
      <c r="F28" s="87" t="str">
        <f t="shared" si="1"/>
        <v/>
      </c>
      <c r="G28" s="366" t="str">
        <f t="shared" si="2"/>
        <v/>
      </c>
      <c r="H28" s="88"/>
      <c r="I28" s="88"/>
      <c r="J28" s="88"/>
      <c r="K28" s="88"/>
      <c r="L28" s="88"/>
      <c r="M28" s="88"/>
      <c r="N28" s="88"/>
      <c r="O28" s="88"/>
      <c r="P28" s="88"/>
      <c r="Y28" s="367"/>
      <c r="Z28" s="81"/>
      <c r="AA28" s="81"/>
      <c r="AB28" s="81"/>
      <c r="AC28" s="81"/>
      <c r="AD28" s="81"/>
      <c r="AE28" s="81"/>
      <c r="AF28" s="366"/>
    </row>
    <row r="29" spans="1:38" ht="14.45" customHeight="1" x14ac:dyDescent="0.25">
      <c r="B29" s="68"/>
      <c r="D29" s="68"/>
      <c r="H29" s="68"/>
      <c r="I29" s="68"/>
      <c r="J29" s="68"/>
      <c r="K29" s="68"/>
      <c r="L29" s="68"/>
      <c r="M29" s="68"/>
      <c r="N29" s="68"/>
      <c r="O29" s="68"/>
      <c r="P29" s="68"/>
      <c r="AA29" s="73"/>
      <c r="AB29" s="73"/>
      <c r="AC29" s="73"/>
      <c r="AD29" s="73"/>
      <c r="AE29" s="73"/>
      <c r="AF29" s="68"/>
      <c r="AG29" s="68"/>
      <c r="AH29" s="68"/>
      <c r="AI29" s="68"/>
      <c r="AJ29" s="68"/>
    </row>
    <row r="30" spans="1:38" ht="39" hidden="1" customHeight="1" x14ac:dyDescent="0.25">
      <c r="B30" s="68"/>
      <c r="D30" s="68"/>
      <c r="H30" s="68"/>
      <c r="I30" s="68"/>
      <c r="J30" s="68"/>
      <c r="K30" s="68"/>
      <c r="L30" s="68"/>
      <c r="M30" s="68"/>
      <c r="N30" s="68"/>
      <c r="O30" s="68"/>
      <c r="P30" s="68"/>
      <c r="AA30" s="73"/>
      <c r="AB30" s="73"/>
      <c r="AC30" s="73"/>
      <c r="AD30" s="73"/>
      <c r="AE30" s="73"/>
      <c r="AF30" s="68"/>
      <c r="AG30" s="68"/>
      <c r="AH30" s="68"/>
      <c r="AI30" s="68"/>
      <c r="AJ30" s="68"/>
    </row>
    <row r="31" spans="1:38" ht="19.5" hidden="1" customHeight="1" x14ac:dyDescent="0.25">
      <c r="B31" s="68"/>
      <c r="D31" s="68"/>
      <c r="H31" s="68"/>
      <c r="I31" s="68"/>
      <c r="J31" s="68"/>
      <c r="K31" s="68"/>
      <c r="L31" s="68"/>
      <c r="M31" s="68"/>
      <c r="N31" s="68"/>
      <c r="O31" s="68"/>
      <c r="P31" s="68"/>
      <c r="AA31" s="73"/>
      <c r="AB31" s="73"/>
      <c r="AC31" s="73"/>
      <c r="AD31" s="73"/>
      <c r="AE31" s="73"/>
      <c r="AF31" s="68"/>
      <c r="AG31" s="68"/>
      <c r="AH31" s="68"/>
      <c r="AI31" s="68"/>
      <c r="AJ31" s="68"/>
    </row>
    <row r="32" spans="1:38" ht="19.5" hidden="1" customHeight="1" x14ac:dyDescent="0.25">
      <c r="B32" s="68"/>
      <c r="D32" s="68"/>
      <c r="H32" s="68"/>
      <c r="I32" s="68"/>
      <c r="J32" s="68"/>
      <c r="K32" s="68"/>
      <c r="L32" s="68"/>
      <c r="M32" s="68"/>
      <c r="N32" s="68"/>
      <c r="O32" s="68"/>
      <c r="P32" s="68"/>
      <c r="AA32" s="73"/>
      <c r="AB32" s="73"/>
      <c r="AC32" s="73"/>
      <c r="AD32" s="73"/>
      <c r="AE32" s="73"/>
      <c r="AF32" s="68"/>
      <c r="AG32" s="68"/>
      <c r="AH32" s="68"/>
      <c r="AI32" s="68"/>
      <c r="AJ32" s="68"/>
    </row>
    <row r="33" spans="3:31" s="68" customFormat="1" ht="19.5" hidden="1" customHeight="1" x14ac:dyDescent="0.25">
      <c r="C33" s="73"/>
      <c r="E33" s="73"/>
      <c r="F33" s="73"/>
      <c r="G33" s="73"/>
      <c r="Y33" s="73"/>
      <c r="AA33" s="73"/>
      <c r="AB33" s="73"/>
      <c r="AC33" s="73"/>
      <c r="AD33" s="73"/>
      <c r="AE33" s="73"/>
    </row>
    <row r="34" spans="3:31" s="68" customFormat="1" ht="19.5" hidden="1" customHeight="1" x14ac:dyDescent="0.25">
      <c r="C34" s="73"/>
      <c r="E34" s="73"/>
      <c r="F34" s="73"/>
      <c r="G34" s="73"/>
      <c r="Y34" s="73"/>
      <c r="AA34" s="73"/>
      <c r="AB34" s="73"/>
      <c r="AC34" s="73"/>
      <c r="AD34" s="73"/>
      <c r="AE34" s="73"/>
    </row>
    <row r="35" spans="3:31" s="68" customFormat="1" ht="19.5" hidden="1" customHeight="1" x14ac:dyDescent="0.25">
      <c r="C35" s="73"/>
      <c r="E35" s="73"/>
      <c r="F35" s="73"/>
      <c r="G35" s="73"/>
      <c r="Y35" s="73"/>
      <c r="AA35" s="73"/>
      <c r="AB35" s="73"/>
      <c r="AC35" s="73"/>
      <c r="AD35" s="73"/>
      <c r="AE35" s="73"/>
    </row>
  </sheetData>
  <sheetProtection formatCells="0" formatColumns="0" formatRows="0" sort="0" autoFilter="0" pivotTables="0"/>
  <dataConsolidate/>
  <mergeCells count="14">
    <mergeCell ref="Y7:AC7"/>
    <mergeCell ref="AD7:AF7"/>
    <mergeCell ref="E7:G7"/>
    <mergeCell ref="K7:O7"/>
    <mergeCell ref="I9:I13"/>
    <mergeCell ref="Q9:Q13"/>
    <mergeCell ref="A1:A2"/>
    <mergeCell ref="B1:B2"/>
    <mergeCell ref="I6:O6"/>
    <mergeCell ref="B4:D4"/>
    <mergeCell ref="B5:D5"/>
    <mergeCell ref="C1:D1"/>
    <mergeCell ref="K5:V5"/>
    <mergeCell ref="T6:X6"/>
  </mergeCells>
  <conditionalFormatting sqref="D9:E28">
    <cfRule type="cellIs" dxfId="31" priority="1" operator="equal">
      <formula>$S$13</formula>
    </cfRule>
    <cfRule type="cellIs" dxfId="30" priority="2" operator="equal">
      <formula>$S$12</formula>
    </cfRule>
    <cfRule type="cellIs" dxfId="29" priority="3" operator="equal">
      <formula>$S$11</formula>
    </cfRule>
    <cfRule type="cellIs" dxfId="28" priority="4" operator="equal">
      <formula>$S$10</formula>
    </cfRule>
    <cfRule type="cellIs" dxfId="27" priority="5" operator="equal">
      <formula>$S$9</formula>
    </cfRule>
  </conditionalFormatting>
  <conditionalFormatting sqref="F9:F28">
    <cfRule type="cellIs" dxfId="26" priority="6" operator="equal">
      <formula>$T$8</formula>
    </cfRule>
    <cfRule type="cellIs" dxfId="25" priority="7" operator="equal">
      <formula>$U$8</formula>
    </cfRule>
    <cfRule type="cellIs" dxfId="24" priority="8" operator="equal">
      <formula>$V$8</formula>
    </cfRule>
    <cfRule type="cellIs" dxfId="23" priority="9" operator="equal">
      <formula>$W$8</formula>
    </cfRule>
    <cfRule type="cellIs" dxfId="22" priority="10" operator="equal">
      <formula>$X$8</formula>
    </cfRule>
  </conditionalFormatting>
  <conditionalFormatting sqref="G9:G28">
    <cfRule type="cellIs" dxfId="21" priority="274" operator="equal">
      <formula>$J$16</formula>
    </cfRule>
    <cfRule type="cellIs" dxfId="20" priority="275" operator="equal">
      <formula>$J$17</formula>
    </cfRule>
    <cfRule type="cellIs" dxfId="19" priority="276" operator="equal">
      <formula>$J$18</formula>
    </cfRule>
    <cfRule type="cellIs" dxfId="18" priority="277" operator="equal">
      <formula>$J$19</formula>
    </cfRule>
  </conditionalFormatting>
  <dataValidations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DE9F06-50E1-47CB-BD5B-3CA30B8203C4}">
          <x14:formula1>
            <xm:f>'10 FORMULAS'!$S$3:$S$7</xm:f>
          </x14:formula1>
          <xm:sqref>Y9:Y28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JH72"/>
  <sheetViews>
    <sheetView showGridLines="0" zoomScale="70" zoomScaleNormal="70" workbookViewId="0">
      <pane xSplit="1" ySplit="9" topLeftCell="E10" activePane="bottomRight" state="frozen"/>
      <selection pane="topRight" activeCell="B1" sqref="B1"/>
      <selection pane="bottomLeft" activeCell="A7" sqref="A7"/>
      <selection pane="bottomRight" activeCell="L13" sqref="L13"/>
    </sheetView>
  </sheetViews>
  <sheetFormatPr baseColWidth="10" defaultColWidth="0" defaultRowHeight="12.75" zeroHeight="1" x14ac:dyDescent="0.25"/>
  <cols>
    <col min="1" max="1" width="11.42578125" style="68" customWidth="1"/>
    <col min="2" max="2" width="9.140625" style="73" bestFit="1" customWidth="1"/>
    <col min="3" max="4" width="15.42578125" style="73" customWidth="1"/>
    <col min="5" max="6" width="15.42578125" style="116" customWidth="1"/>
    <col min="7" max="7" width="15.42578125" style="73" customWidth="1"/>
    <col min="8" max="8" width="3.85546875" style="73" customWidth="1"/>
    <col min="9" max="9" width="7.42578125" style="73" customWidth="1"/>
    <col min="10" max="10" width="14" style="73" customWidth="1"/>
    <col min="11" max="15" width="12.42578125" style="73" customWidth="1"/>
    <col min="16" max="16" width="3.85546875" style="73" customWidth="1"/>
    <col min="17" max="17" width="4.85546875" style="68" hidden="1" customWidth="1"/>
    <col min="18" max="18" width="6.140625" style="68" hidden="1" customWidth="1"/>
    <col min="19" max="24" width="14" style="68" hidden="1" customWidth="1"/>
    <col min="25" max="29" width="11.42578125" style="68" customWidth="1"/>
    <col min="30" max="30" width="5.42578125" style="68" bestFit="1" customWidth="1"/>
    <col min="31" max="31" width="26.85546875" style="68" customWidth="1"/>
    <col min="32" max="32" width="22.85546875" style="73" customWidth="1"/>
    <col min="33" max="36" width="22.85546875" style="73" hidden="1" customWidth="1"/>
    <col min="37" max="37" width="23.42578125" style="68" hidden="1" customWidth="1"/>
    <col min="38" max="265" width="11.42578125" style="68" hidden="1" customWidth="1"/>
    <col min="266" max="266" width="12.42578125" style="68" hidden="1" customWidth="1"/>
    <col min="267" max="267" width="47" style="68" hidden="1" customWidth="1"/>
    <col min="268" max="268" width="35" style="68" hidden="1" customWidth="1"/>
    <col min="269" max="16384" width="14.42578125" style="68" hidden="1"/>
  </cols>
  <sheetData>
    <row r="1" spans="1:38" s="56" customFormat="1" ht="15.75" customHeight="1" x14ac:dyDescent="0.2">
      <c r="A1" s="514"/>
      <c r="B1" s="520" t="str">
        <f>+'2 CONTEXTO E IDENTIFICACIÓN'!A1</f>
        <v>MAPA DE RIESGOS INTEGRAL</v>
      </c>
      <c r="C1" s="520"/>
      <c r="D1" s="520"/>
      <c r="E1" s="507"/>
      <c r="F1" s="508"/>
      <c r="J1" s="201" t="str">
        <f>+'2 CONTEXTO E IDENTIFICACIÓN'!$I$4</f>
        <v>Elaboración o Actualización:</v>
      </c>
      <c r="K1" s="215">
        <f>'2 CONTEXTO E IDENTIFICACIÓN'!J4</f>
        <v>46048</v>
      </c>
      <c r="L1" s="13"/>
      <c r="M1" s="13"/>
      <c r="AF1" s="57"/>
      <c r="AG1" s="57"/>
      <c r="AH1" s="57"/>
      <c r="AI1" s="57"/>
      <c r="AJ1" s="57"/>
    </row>
    <row r="2" spans="1:38" s="56" customFormat="1" ht="15.75" customHeight="1" x14ac:dyDescent="0.2">
      <c r="A2" s="514"/>
      <c r="B2" s="520"/>
      <c r="C2" s="520"/>
      <c r="D2" s="520"/>
      <c r="E2" s="39" t="str">
        <f>+'2 CONTEXTO E IDENTIFICACIÓN'!A2</f>
        <v>VERSIÓN DEL MAPA DE RIESGOS:</v>
      </c>
      <c r="F2" s="112">
        <f>'2 CONTEXTO E IDENTIFICACIÓN'!B2</f>
        <v>1</v>
      </c>
      <c r="G2" s="58"/>
      <c r="H2" s="58"/>
      <c r="J2" s="204" t="str">
        <f>+'2 CONTEXTO E IDENTIFICACIÓN'!$E$5</f>
        <v>Vigencia: 2026</v>
      </c>
      <c r="K2" s="202">
        <f>'2 CONTEXTO E IDENTIFICACIÓN'!G5</f>
        <v>46023</v>
      </c>
      <c r="L2" s="203" t="s">
        <v>83</v>
      </c>
      <c r="M2" s="200">
        <f>'2 CONTEXTO E IDENTIFICACIÓN'!J5</f>
        <v>46386</v>
      </c>
      <c r="N2" s="59"/>
      <c r="O2" s="59"/>
      <c r="P2" s="58"/>
      <c r="AF2" s="57"/>
      <c r="AG2" s="57"/>
      <c r="AH2" s="57"/>
      <c r="AI2" s="57"/>
      <c r="AJ2" s="57"/>
    </row>
    <row r="3" spans="1:38" s="56" customFormat="1" x14ac:dyDescent="0.2">
      <c r="A3" s="60"/>
      <c r="B3" s="58"/>
      <c r="C3" s="58"/>
      <c r="D3" s="58"/>
      <c r="E3" s="205"/>
      <c r="F3" s="205"/>
      <c r="G3" s="58"/>
      <c r="H3" s="58"/>
      <c r="N3" s="59"/>
      <c r="O3" s="59"/>
      <c r="P3" s="58"/>
      <c r="AF3" s="57"/>
      <c r="AG3" s="57"/>
      <c r="AH3" s="57"/>
      <c r="AI3" s="57"/>
      <c r="AJ3" s="57"/>
    </row>
    <row r="4" spans="1:38" s="56" customFormat="1" ht="15.75" customHeight="1" x14ac:dyDescent="0.2">
      <c r="A4" s="12" t="s">
        <v>75</v>
      </c>
      <c r="B4" s="499" t="str">
        <f>'2 CONTEXTO E IDENTIFICACIÓN'!B4</f>
        <v>UAERMV</v>
      </c>
      <c r="C4" s="499"/>
      <c r="D4" s="499"/>
      <c r="E4" s="54"/>
      <c r="F4" s="205"/>
      <c r="G4" s="58"/>
      <c r="H4" s="58"/>
      <c r="I4" s="206"/>
      <c r="J4" s="206"/>
      <c r="K4" s="207"/>
      <c r="L4" s="207"/>
      <c r="M4" s="207"/>
      <c r="N4" s="59"/>
      <c r="O4" s="59"/>
      <c r="P4" s="58"/>
      <c r="AF4" s="57"/>
      <c r="AG4" s="57"/>
      <c r="AH4" s="57"/>
      <c r="AI4" s="57"/>
      <c r="AJ4" s="57"/>
    </row>
    <row r="5" spans="1:38" s="56" customFormat="1" ht="15.75" customHeight="1" x14ac:dyDescent="0.2">
      <c r="A5" s="12" t="s">
        <v>77</v>
      </c>
      <c r="B5" s="499" t="str">
        <f>'2 CONTEXTO E IDENTIFICACIÓN'!F4</f>
        <v>4. Estrategia Y Gobierno De TI</v>
      </c>
      <c r="C5" s="500"/>
      <c r="D5" s="500"/>
      <c r="E5" s="54"/>
      <c r="F5" s="205"/>
      <c r="G5" s="58"/>
      <c r="H5" s="58"/>
      <c r="I5" s="206"/>
      <c r="J5" s="206"/>
      <c r="K5" s="207"/>
      <c r="L5" s="207"/>
      <c r="M5" s="207"/>
      <c r="N5" s="59"/>
      <c r="O5" s="59"/>
      <c r="P5" s="58"/>
      <c r="AF5" s="57"/>
      <c r="AG5" s="57"/>
      <c r="AH5" s="57"/>
      <c r="AI5" s="57"/>
      <c r="AJ5" s="57"/>
    </row>
    <row r="6" spans="1:38" s="56" customFormat="1" ht="15" thickBot="1" x14ac:dyDescent="0.25">
      <c r="D6" s="54"/>
      <c r="E6" s="54"/>
      <c r="F6" s="113"/>
      <c r="AF6" s="57"/>
      <c r="AG6" s="57"/>
      <c r="AH6" s="57"/>
      <c r="AI6" s="57"/>
      <c r="AJ6" s="57"/>
    </row>
    <row r="7" spans="1:38" s="372" customFormat="1" ht="23.25" customHeight="1" thickBot="1" x14ac:dyDescent="0.3">
      <c r="A7" s="600" t="s">
        <v>330</v>
      </c>
      <c r="B7" s="601"/>
      <c r="C7" s="601"/>
      <c r="D7" s="601"/>
      <c r="E7" s="601"/>
      <c r="F7" s="601"/>
      <c r="G7" s="602"/>
      <c r="I7" s="600" t="s">
        <v>382</v>
      </c>
      <c r="J7" s="601"/>
      <c r="K7" s="601"/>
      <c r="L7" s="601"/>
      <c r="M7" s="601"/>
      <c r="N7" s="601"/>
      <c r="O7" s="602"/>
      <c r="R7" s="373"/>
      <c r="S7" s="374"/>
      <c r="T7" s="512" t="s">
        <v>170</v>
      </c>
      <c r="U7" s="512"/>
      <c r="V7" s="512"/>
      <c r="W7" s="512"/>
      <c r="X7" s="513"/>
      <c r="AF7" s="57"/>
      <c r="AG7" s="57"/>
      <c r="AH7" s="57"/>
      <c r="AI7" s="57"/>
      <c r="AJ7" s="57"/>
    </row>
    <row r="8" spans="1:38" ht="18" customHeight="1" x14ac:dyDescent="0.25">
      <c r="A8" s="66"/>
      <c r="B8" s="67"/>
      <c r="C8" s="512" t="s">
        <v>170</v>
      </c>
      <c r="D8" s="512"/>
      <c r="E8" s="512"/>
      <c r="F8" s="512"/>
      <c r="G8" s="513"/>
      <c r="H8" s="65"/>
      <c r="I8" s="66"/>
      <c r="J8" s="67"/>
      <c r="K8" s="512" t="s">
        <v>170</v>
      </c>
      <c r="L8" s="512"/>
      <c r="M8" s="512"/>
      <c r="N8" s="512"/>
      <c r="O8" s="513"/>
      <c r="P8" s="65"/>
      <c r="R8" s="69"/>
      <c r="T8" s="70">
        <v>0.2</v>
      </c>
      <c r="U8" s="70">
        <v>0.4</v>
      </c>
      <c r="V8" s="70">
        <v>0.6</v>
      </c>
      <c r="W8" s="70">
        <v>0.8</v>
      </c>
      <c r="X8" s="71">
        <v>1</v>
      </c>
      <c r="Y8" s="72"/>
      <c r="Z8" s="72"/>
      <c r="AA8" s="72"/>
      <c r="AB8" s="72"/>
      <c r="AC8" s="72"/>
      <c r="AD8" s="72"/>
      <c r="AE8" s="72"/>
    </row>
    <row r="9" spans="1:38" x14ac:dyDescent="0.2">
      <c r="A9" s="69"/>
      <c r="B9" s="78"/>
      <c r="C9" s="79" t="s">
        <v>303</v>
      </c>
      <c r="D9" s="79" t="s">
        <v>309</v>
      </c>
      <c r="E9" s="79" t="s">
        <v>314</v>
      </c>
      <c r="F9" s="79" t="s">
        <v>318</v>
      </c>
      <c r="G9" s="80" t="s">
        <v>322</v>
      </c>
      <c r="H9" s="65"/>
      <c r="I9" s="69"/>
      <c r="J9" s="78"/>
      <c r="K9" s="79" t="s">
        <v>303</v>
      </c>
      <c r="L9" s="79" t="s">
        <v>309</v>
      </c>
      <c r="M9" s="79" t="s">
        <v>314</v>
      </c>
      <c r="N9" s="79" t="s">
        <v>318</v>
      </c>
      <c r="O9" s="80" t="s">
        <v>322</v>
      </c>
      <c r="P9" s="65"/>
      <c r="R9" s="69"/>
      <c r="S9" s="81"/>
      <c r="T9" s="82" t="s">
        <v>303</v>
      </c>
      <c r="U9" s="82" t="s">
        <v>309</v>
      </c>
      <c r="V9" s="82" t="s">
        <v>314</v>
      </c>
      <c r="W9" s="82" t="s">
        <v>318</v>
      </c>
      <c r="X9" s="83" t="s">
        <v>322</v>
      </c>
      <c r="AA9" s="72"/>
      <c r="AB9" s="72"/>
      <c r="AC9" s="84"/>
      <c r="AD9" s="84"/>
      <c r="AE9" s="84"/>
      <c r="AF9" s="84"/>
      <c r="AG9" s="84"/>
      <c r="AH9" s="84"/>
      <c r="AI9" s="84"/>
      <c r="AJ9" s="84"/>
      <c r="AK9" s="84"/>
      <c r="AL9" s="84"/>
    </row>
    <row r="10" spans="1:38" ht="55.5" customHeight="1" x14ac:dyDescent="0.2">
      <c r="A10" s="518" t="s">
        <v>149</v>
      </c>
      <c r="B10" s="79" t="s">
        <v>320</v>
      </c>
      <c r="C10" s="89" t="str">
        <f>+'4 MAPA CALOR INHERENTE'!I10</f>
        <v xml:space="preserve">                   </v>
      </c>
      <c r="D10" s="89" t="str">
        <f>+'4 MAPA CALOR INHERENTE'!J10</f>
        <v xml:space="preserve">                   </v>
      </c>
      <c r="E10" s="89" t="str">
        <f>+'4 MAPA CALOR INHERENTE'!K10</f>
        <v xml:space="preserve">                   </v>
      </c>
      <c r="F10" s="89" t="str">
        <f>+'4 MAPA CALOR INHERENTE'!L10</f>
        <v xml:space="preserve">                   </v>
      </c>
      <c r="G10" s="90" t="str">
        <f>+'4 MAPA CALOR INHERENTE'!M10</f>
        <v xml:space="preserve">                   </v>
      </c>
      <c r="H10" s="88"/>
      <c r="I10" s="518" t="s">
        <v>149</v>
      </c>
      <c r="J10" s="79" t="s">
        <v>320</v>
      </c>
      <c r="K10" s="89" t="str">
        <f>+'6 MAPA CALOR RESIDUAL-TRATAMIEN'!K9</f>
        <v xml:space="preserve">                   </v>
      </c>
      <c r="L10" s="89" t="str">
        <f>+'6 MAPA CALOR RESIDUAL-TRATAMIEN'!L9</f>
        <v xml:space="preserve">                   </v>
      </c>
      <c r="M10" s="89" t="str">
        <f>+'6 MAPA CALOR RESIDUAL-TRATAMIEN'!M9</f>
        <v xml:space="preserve">                   </v>
      </c>
      <c r="N10" s="89" t="str">
        <f>+'6 MAPA CALOR RESIDUAL-TRATAMIEN'!N9</f>
        <v xml:space="preserve">                   </v>
      </c>
      <c r="O10" s="90" t="str">
        <f>+'6 MAPA CALOR RESIDUAL-TRATAMIEN'!O9</f>
        <v xml:space="preserve">                   </v>
      </c>
      <c r="P10" s="88"/>
      <c r="Q10" s="599" t="s">
        <v>149</v>
      </c>
      <c r="R10" s="91">
        <v>1</v>
      </c>
      <c r="S10" s="82" t="s">
        <v>320</v>
      </c>
      <c r="T10" s="89" t="s">
        <v>335</v>
      </c>
      <c r="U10" s="89" t="s">
        <v>335</v>
      </c>
      <c r="V10" s="89" t="s">
        <v>335</v>
      </c>
      <c r="W10" s="89" t="s">
        <v>335</v>
      </c>
      <c r="X10" s="90" t="s">
        <v>336</v>
      </c>
      <c r="AA10" s="72"/>
      <c r="AB10" s="72"/>
      <c r="AC10" s="84"/>
      <c r="AD10" s="84"/>
      <c r="AE10" s="84"/>
      <c r="AF10" s="92"/>
      <c r="AG10" s="92"/>
      <c r="AH10" s="92"/>
      <c r="AI10" s="92"/>
      <c r="AJ10" s="92"/>
      <c r="AK10" s="84"/>
      <c r="AL10" s="84"/>
    </row>
    <row r="11" spans="1:38" ht="55.5" customHeight="1" x14ac:dyDescent="0.2">
      <c r="A11" s="518"/>
      <c r="B11" s="79" t="s">
        <v>316</v>
      </c>
      <c r="C11" s="93" t="str">
        <f>+'4 MAPA CALOR INHERENTE'!I11</f>
        <v xml:space="preserve">                   </v>
      </c>
      <c r="D11" s="93" t="str">
        <f>+'4 MAPA CALOR INHERENTE'!J11</f>
        <v xml:space="preserve">                   </v>
      </c>
      <c r="E11" s="89" t="str">
        <f>+'4 MAPA CALOR INHERENTE'!K11</f>
        <v xml:space="preserve">                   </v>
      </c>
      <c r="F11" s="89" t="str">
        <f>+'4 MAPA CALOR INHERENTE'!L11</f>
        <v xml:space="preserve">                   </v>
      </c>
      <c r="G11" s="90" t="str">
        <f>+'4 MAPA CALOR INHERENTE'!M11</f>
        <v xml:space="preserve">                   </v>
      </c>
      <c r="H11" s="88"/>
      <c r="I11" s="518"/>
      <c r="J11" s="79" t="s">
        <v>316</v>
      </c>
      <c r="K11" s="93" t="str">
        <f>+'6 MAPA CALOR RESIDUAL-TRATAMIEN'!K10</f>
        <v xml:space="preserve">                   </v>
      </c>
      <c r="L11" s="93" t="str">
        <f>+'6 MAPA CALOR RESIDUAL-TRATAMIEN'!L10</f>
        <v xml:space="preserve">                   </v>
      </c>
      <c r="M11" s="89" t="str">
        <f>+'6 MAPA CALOR RESIDUAL-TRATAMIEN'!M10</f>
        <v xml:space="preserve">                   </v>
      </c>
      <c r="N11" s="89" t="str">
        <f>+'6 MAPA CALOR RESIDUAL-TRATAMIEN'!N10</f>
        <v xml:space="preserve">                   </v>
      </c>
      <c r="O11" s="90" t="str">
        <f>+'6 MAPA CALOR RESIDUAL-TRATAMIEN'!O10</f>
        <v xml:space="preserve">                   </v>
      </c>
      <c r="P11" s="88"/>
      <c r="Q11" s="599"/>
      <c r="R11" s="91">
        <v>0.8</v>
      </c>
      <c r="S11" s="82" t="s">
        <v>316</v>
      </c>
      <c r="T11" s="93" t="s">
        <v>314</v>
      </c>
      <c r="U11" s="93" t="s">
        <v>314</v>
      </c>
      <c r="V11" s="89" t="s">
        <v>335</v>
      </c>
      <c r="W11" s="89" t="s">
        <v>335</v>
      </c>
      <c r="X11" s="90" t="s">
        <v>336</v>
      </c>
      <c r="AA11" s="72"/>
      <c r="AB11" s="72"/>
      <c r="AC11" s="84"/>
      <c r="AD11" s="94"/>
      <c r="AE11" s="95"/>
      <c r="AF11" s="92"/>
      <c r="AG11" s="92"/>
      <c r="AH11" s="92"/>
      <c r="AI11" s="92"/>
      <c r="AJ11" s="92"/>
      <c r="AK11" s="84"/>
      <c r="AL11" s="84"/>
    </row>
    <row r="12" spans="1:38" ht="55.5" customHeight="1" x14ac:dyDescent="0.2">
      <c r="A12" s="518"/>
      <c r="B12" s="79" t="s">
        <v>312</v>
      </c>
      <c r="C12" s="93" t="str">
        <f>+'4 MAPA CALOR INHERENTE'!I12</f>
        <v xml:space="preserve">                   </v>
      </c>
      <c r="D12" s="93" t="str">
        <f>+'4 MAPA CALOR INHERENTE'!J12</f>
        <v xml:space="preserve">                   </v>
      </c>
      <c r="E12" s="93" t="str">
        <f>+'4 MAPA CALOR INHERENTE'!K12</f>
        <v xml:space="preserve">R1                   </v>
      </c>
      <c r="F12" s="89" t="str">
        <f>+'4 MAPA CALOR INHERENTE'!L12</f>
        <v xml:space="preserve"> R2                  </v>
      </c>
      <c r="G12" s="90" t="str">
        <f>+'4 MAPA CALOR INHERENTE'!M12</f>
        <v xml:space="preserve">                   </v>
      </c>
      <c r="H12" s="88"/>
      <c r="I12" s="518"/>
      <c r="J12" s="79" t="s">
        <v>312</v>
      </c>
      <c r="K12" s="93" t="str">
        <f>+'6 MAPA CALOR RESIDUAL-TRATAMIEN'!K11</f>
        <v xml:space="preserve">                   </v>
      </c>
      <c r="L12" s="93" t="str">
        <f>+'6 MAPA CALOR RESIDUAL-TRATAMIEN'!L11</f>
        <v xml:space="preserve">                   </v>
      </c>
      <c r="M12" s="93" t="str">
        <f>+'6 MAPA CALOR RESIDUAL-TRATAMIEN'!M11</f>
        <v xml:space="preserve"> R2                  </v>
      </c>
      <c r="N12" s="89" t="str">
        <f>+'6 MAPA CALOR RESIDUAL-TRATAMIEN'!N11</f>
        <v xml:space="preserve">                   </v>
      </c>
      <c r="O12" s="90" t="str">
        <f>+'6 MAPA CALOR RESIDUAL-TRATAMIEN'!O11</f>
        <v xml:space="preserve">                   </v>
      </c>
      <c r="P12" s="88"/>
      <c r="Q12" s="599"/>
      <c r="R12" s="91">
        <v>0.6</v>
      </c>
      <c r="S12" s="82" t="s">
        <v>312</v>
      </c>
      <c r="T12" s="93" t="s">
        <v>314</v>
      </c>
      <c r="U12" s="93" t="s">
        <v>314</v>
      </c>
      <c r="V12" s="93" t="s">
        <v>314</v>
      </c>
      <c r="W12" s="89" t="s">
        <v>335</v>
      </c>
      <c r="X12" s="90" t="s">
        <v>336</v>
      </c>
      <c r="AA12" s="72"/>
      <c r="AB12" s="72"/>
      <c r="AC12" s="84"/>
      <c r="AD12" s="94"/>
      <c r="AE12" s="95"/>
      <c r="AF12" s="92"/>
      <c r="AG12" s="92"/>
      <c r="AH12" s="92"/>
      <c r="AI12" s="92"/>
      <c r="AJ12" s="96"/>
      <c r="AK12" s="84"/>
      <c r="AL12" s="84"/>
    </row>
    <row r="13" spans="1:38" ht="55.5" customHeight="1" x14ac:dyDescent="0.2">
      <c r="A13" s="518"/>
      <c r="B13" s="79" t="s">
        <v>307</v>
      </c>
      <c r="C13" s="97" t="str">
        <f>+'4 MAPA CALOR INHERENTE'!I13</f>
        <v xml:space="preserve">                   </v>
      </c>
      <c r="D13" s="93" t="str">
        <f>+'4 MAPA CALOR INHERENTE'!J13</f>
        <v xml:space="preserve">                   </v>
      </c>
      <c r="E13" s="93" t="str">
        <f>+'4 MAPA CALOR INHERENTE'!K13</f>
        <v xml:space="preserve">                   </v>
      </c>
      <c r="F13" s="89" t="str">
        <f>+'4 MAPA CALOR INHERENTE'!L13</f>
        <v xml:space="preserve">                   </v>
      </c>
      <c r="G13" s="90" t="str">
        <f>+'4 MAPA CALOR INHERENTE'!M13</f>
        <v xml:space="preserve">                   </v>
      </c>
      <c r="H13" s="88"/>
      <c r="I13" s="518"/>
      <c r="J13" s="79" t="s">
        <v>307</v>
      </c>
      <c r="K13" s="97" t="str">
        <f>+'6 MAPA CALOR RESIDUAL-TRATAMIEN'!K12</f>
        <v xml:space="preserve">                   </v>
      </c>
      <c r="L13" s="93" t="str">
        <f>+'6 MAPA CALOR RESIDUAL-TRATAMIEN'!L12</f>
        <v xml:space="preserve">                   </v>
      </c>
      <c r="M13" s="93" t="str">
        <f>+'6 MAPA CALOR RESIDUAL-TRATAMIEN'!M12</f>
        <v xml:space="preserve">R1                   </v>
      </c>
      <c r="N13" s="89" t="str">
        <f>+'6 MAPA CALOR RESIDUAL-TRATAMIEN'!N12</f>
        <v xml:space="preserve">                   </v>
      </c>
      <c r="O13" s="90" t="str">
        <f>+'6 MAPA CALOR RESIDUAL-TRATAMIEN'!O12</f>
        <v xml:space="preserve">                   </v>
      </c>
      <c r="P13" s="88"/>
      <c r="Q13" s="599"/>
      <c r="R13" s="91">
        <v>0.4</v>
      </c>
      <c r="S13" s="82" t="s">
        <v>307</v>
      </c>
      <c r="T13" s="97" t="s">
        <v>337</v>
      </c>
      <c r="U13" s="93" t="s">
        <v>314</v>
      </c>
      <c r="V13" s="93" t="s">
        <v>314</v>
      </c>
      <c r="W13" s="89" t="s">
        <v>335</v>
      </c>
      <c r="X13" s="90" t="s">
        <v>336</v>
      </c>
      <c r="AA13" s="72"/>
      <c r="AB13" s="72"/>
      <c r="AC13" s="84"/>
      <c r="AD13" s="94"/>
      <c r="AE13" s="95"/>
      <c r="AF13" s="92"/>
      <c r="AG13" s="92"/>
      <c r="AH13" s="92"/>
      <c r="AI13" s="96"/>
      <c r="AJ13" s="92"/>
      <c r="AK13" s="84"/>
      <c r="AL13" s="84"/>
    </row>
    <row r="14" spans="1:38" ht="55.5" customHeight="1" thickBot="1" x14ac:dyDescent="0.25">
      <c r="A14" s="519"/>
      <c r="B14" s="98" t="s">
        <v>301</v>
      </c>
      <c r="C14" s="99" t="str">
        <f>+'4 MAPA CALOR INHERENTE'!I14</f>
        <v xml:space="preserve">                   </v>
      </c>
      <c r="D14" s="99" t="str">
        <f>+'4 MAPA CALOR INHERENTE'!J14</f>
        <v xml:space="preserve">                   </v>
      </c>
      <c r="E14" s="100" t="str">
        <f>+'4 MAPA CALOR INHERENTE'!K14</f>
        <v xml:space="preserve">                   </v>
      </c>
      <c r="F14" s="101" t="str">
        <f>+'4 MAPA CALOR INHERENTE'!L14</f>
        <v xml:space="preserve">                   </v>
      </c>
      <c r="G14" s="102" t="str">
        <f>+'4 MAPA CALOR INHERENTE'!M14</f>
        <v xml:space="preserve">                   </v>
      </c>
      <c r="H14" s="88"/>
      <c r="I14" s="519"/>
      <c r="J14" s="98" t="s">
        <v>301</v>
      </c>
      <c r="K14" s="99" t="str">
        <f>+'6 MAPA CALOR RESIDUAL-TRATAMIEN'!K13</f>
        <v xml:space="preserve">                   </v>
      </c>
      <c r="L14" s="99" t="str">
        <f>+'6 MAPA CALOR RESIDUAL-TRATAMIEN'!L13</f>
        <v xml:space="preserve">                   </v>
      </c>
      <c r="M14" s="100" t="str">
        <f>+'6 MAPA CALOR RESIDUAL-TRATAMIEN'!M13</f>
        <v xml:space="preserve">                   </v>
      </c>
      <c r="N14" s="101" t="str">
        <f>+'6 MAPA CALOR RESIDUAL-TRATAMIEN'!N13</f>
        <v xml:space="preserve">                   </v>
      </c>
      <c r="O14" s="102" t="str">
        <f>+'6 MAPA CALOR RESIDUAL-TRATAMIEN'!O13</f>
        <v xml:space="preserve">                   </v>
      </c>
      <c r="P14" s="88"/>
      <c r="Q14" s="599"/>
      <c r="R14" s="103">
        <v>0.2</v>
      </c>
      <c r="S14" s="104" t="s">
        <v>301</v>
      </c>
      <c r="T14" s="99" t="s">
        <v>337</v>
      </c>
      <c r="U14" s="99" t="s">
        <v>337</v>
      </c>
      <c r="V14" s="100" t="s">
        <v>314</v>
      </c>
      <c r="W14" s="101" t="s">
        <v>335</v>
      </c>
      <c r="X14" s="102" t="s">
        <v>336</v>
      </c>
      <c r="AA14" s="72"/>
      <c r="AB14" s="72"/>
      <c r="AC14" s="84"/>
      <c r="AD14" s="94"/>
      <c r="AE14" s="95"/>
      <c r="AF14" s="92"/>
      <c r="AG14" s="92"/>
      <c r="AH14" s="92"/>
      <c r="AI14" s="105"/>
      <c r="AJ14" s="92"/>
      <c r="AK14" s="84"/>
      <c r="AL14" s="84"/>
    </row>
    <row r="15" spans="1:38" x14ac:dyDescent="0.2">
      <c r="A15" s="73"/>
      <c r="B15" s="88"/>
      <c r="C15" s="177"/>
      <c r="D15" s="178"/>
      <c r="E15" s="179"/>
      <c r="F15" s="179"/>
      <c r="G15" s="88"/>
      <c r="H15" s="88"/>
      <c r="I15" s="88"/>
      <c r="J15" s="88"/>
      <c r="K15" s="88"/>
      <c r="L15" s="88"/>
      <c r="M15" s="88"/>
      <c r="N15" s="88"/>
      <c r="O15" s="88"/>
      <c r="P15" s="88"/>
      <c r="AA15" s="72"/>
      <c r="AB15" s="72"/>
      <c r="AC15" s="84"/>
      <c r="AD15" s="94"/>
      <c r="AE15" s="95"/>
      <c r="AF15" s="92"/>
      <c r="AG15" s="92"/>
      <c r="AH15" s="92"/>
      <c r="AI15" s="92"/>
      <c r="AJ15" s="92"/>
      <c r="AK15" s="84"/>
      <c r="AL15" s="84"/>
    </row>
    <row r="16" spans="1:38" ht="25.5" x14ac:dyDescent="0.2">
      <c r="A16" s="73"/>
      <c r="B16" s="88"/>
      <c r="C16" s="177"/>
      <c r="D16" s="178"/>
      <c r="E16" s="179"/>
      <c r="F16" s="179"/>
      <c r="G16" s="88"/>
      <c r="H16" s="88"/>
      <c r="I16" s="88"/>
      <c r="J16" s="88"/>
      <c r="K16" s="88"/>
      <c r="L16" s="88"/>
      <c r="M16" s="88"/>
      <c r="N16" s="88"/>
      <c r="O16" s="88"/>
      <c r="P16" s="88"/>
      <c r="T16" s="76" t="s">
        <v>338</v>
      </c>
      <c r="V16" s="72"/>
      <c r="W16" s="72"/>
      <c r="X16" s="72"/>
      <c r="Y16" s="72"/>
      <c r="Z16" s="72"/>
      <c r="AA16" s="72"/>
      <c r="AB16" s="72"/>
      <c r="AC16" s="84"/>
      <c r="AD16" s="94"/>
      <c r="AE16" s="84"/>
      <c r="AF16" s="95"/>
      <c r="AG16" s="95"/>
      <c r="AH16" s="95"/>
      <c r="AI16" s="95"/>
      <c r="AJ16" s="95"/>
      <c r="AK16" s="84"/>
      <c r="AL16" s="84"/>
    </row>
    <row r="17" spans="1:38" x14ac:dyDescent="0.2">
      <c r="A17" s="73"/>
      <c r="B17" s="88"/>
      <c r="C17" s="177"/>
      <c r="D17" s="178"/>
      <c r="E17" s="179"/>
      <c r="F17" s="179"/>
      <c r="G17" s="88"/>
      <c r="H17" s="88"/>
      <c r="I17" s="88"/>
      <c r="J17" s="88"/>
      <c r="K17" s="88"/>
      <c r="L17" s="88"/>
      <c r="M17" s="88"/>
      <c r="N17" s="88"/>
      <c r="O17" s="88"/>
      <c r="P17" s="88"/>
      <c r="T17" s="106" t="s">
        <v>336</v>
      </c>
      <c r="V17" s="72"/>
      <c r="W17" s="72"/>
      <c r="X17" s="72"/>
      <c r="Y17" s="72"/>
      <c r="Z17" s="72"/>
      <c r="AA17" s="72"/>
      <c r="AB17" s="72"/>
      <c r="AC17" s="84"/>
      <c r="AD17" s="84"/>
      <c r="AE17" s="84"/>
      <c r="AF17" s="92"/>
      <c r="AG17" s="92"/>
      <c r="AH17" s="92"/>
      <c r="AI17" s="92"/>
      <c r="AJ17" s="92"/>
      <c r="AK17" s="84"/>
      <c r="AL17" s="84"/>
    </row>
    <row r="18" spans="1:38" x14ac:dyDescent="0.2">
      <c r="A18" s="73"/>
      <c r="B18" s="88"/>
      <c r="C18" s="177"/>
      <c r="D18" s="178"/>
      <c r="E18" s="179"/>
      <c r="F18" s="179"/>
      <c r="G18" s="88"/>
      <c r="H18" s="88"/>
      <c r="I18" s="88"/>
      <c r="J18" s="88"/>
      <c r="K18" s="88"/>
      <c r="L18" s="88"/>
      <c r="M18" s="88"/>
      <c r="N18" s="88"/>
      <c r="O18" s="88"/>
      <c r="P18" s="88"/>
      <c r="T18" s="89" t="s">
        <v>335</v>
      </c>
      <c r="U18" s="72"/>
      <c r="V18" s="72"/>
      <c r="W18" s="72"/>
      <c r="X18" s="72"/>
      <c r="Y18" s="72"/>
      <c r="Z18" s="72"/>
      <c r="AA18" s="72"/>
      <c r="AB18" s="72"/>
      <c r="AC18" s="84"/>
      <c r="AD18" s="84"/>
      <c r="AE18" s="84"/>
      <c r="AF18" s="92"/>
      <c r="AG18" s="92"/>
      <c r="AH18" s="92"/>
      <c r="AI18" s="92"/>
      <c r="AJ18" s="92"/>
      <c r="AK18" s="84"/>
      <c r="AL18" s="84"/>
    </row>
    <row r="19" spans="1:38" x14ac:dyDescent="0.2">
      <c r="A19" s="73"/>
      <c r="B19" s="88"/>
      <c r="C19" s="177"/>
      <c r="D19" s="178"/>
      <c r="E19" s="179"/>
      <c r="F19" s="179"/>
      <c r="G19" s="88"/>
      <c r="H19" s="88"/>
      <c r="I19" s="88"/>
      <c r="J19" s="88"/>
      <c r="K19" s="88"/>
      <c r="L19" s="88"/>
      <c r="M19" s="88"/>
      <c r="N19" s="88"/>
      <c r="O19" s="88"/>
      <c r="P19" s="88"/>
      <c r="S19" s="107"/>
      <c r="T19" s="93" t="s">
        <v>314</v>
      </c>
      <c r="U19" s="107"/>
      <c r="V19" s="107"/>
      <c r="W19" s="107"/>
      <c r="X19" s="107"/>
      <c r="Y19" s="107"/>
      <c r="Z19" s="107"/>
      <c r="AA19" s="107"/>
      <c r="AB19" s="107"/>
      <c r="AC19" s="84"/>
      <c r="AD19" s="84"/>
      <c r="AE19" s="108"/>
      <c r="AF19" s="108"/>
      <c r="AG19" s="108"/>
      <c r="AH19" s="108"/>
      <c r="AI19" s="108"/>
      <c r="AJ19" s="108"/>
      <c r="AK19" s="84"/>
      <c r="AL19" s="84"/>
    </row>
    <row r="20" spans="1:38" x14ac:dyDescent="0.2">
      <c r="A20" s="73"/>
      <c r="B20" s="88"/>
      <c r="C20" s="177"/>
      <c r="D20" s="178"/>
      <c r="E20" s="179"/>
      <c r="F20" s="179"/>
      <c r="G20" s="88"/>
      <c r="H20" s="88"/>
      <c r="I20" s="88"/>
      <c r="J20" s="88"/>
      <c r="K20" s="88"/>
      <c r="L20" s="88"/>
      <c r="M20" s="88"/>
      <c r="N20" s="88"/>
      <c r="O20" s="88"/>
      <c r="P20" s="88"/>
      <c r="S20" s="107"/>
      <c r="T20" s="97" t="s">
        <v>337</v>
      </c>
      <c r="AA20" s="107"/>
      <c r="AB20" s="107"/>
      <c r="AC20" s="84"/>
      <c r="AD20" s="84"/>
      <c r="AE20" s="84"/>
      <c r="AF20" s="92"/>
      <c r="AG20" s="92"/>
      <c r="AH20" s="92"/>
      <c r="AI20" s="92"/>
      <c r="AJ20" s="92"/>
      <c r="AK20" s="84"/>
      <c r="AL20" s="84"/>
    </row>
    <row r="21" spans="1:38" x14ac:dyDescent="0.2">
      <c r="A21" s="73"/>
      <c r="B21" s="88"/>
      <c r="C21" s="177"/>
      <c r="D21" s="178"/>
      <c r="E21" s="179"/>
      <c r="F21" s="179"/>
      <c r="G21" s="88"/>
      <c r="H21" s="88"/>
      <c r="I21" s="88"/>
      <c r="J21" s="88"/>
      <c r="K21" s="88"/>
      <c r="L21" s="88"/>
      <c r="M21" s="88"/>
      <c r="N21" s="88"/>
      <c r="O21" s="88"/>
      <c r="P21" s="88"/>
      <c r="Q21" s="109"/>
      <c r="R21" s="109"/>
      <c r="S21" s="107"/>
      <c r="AA21" s="107"/>
      <c r="AB21" s="107"/>
      <c r="AC21" s="84"/>
      <c r="AD21" s="84"/>
      <c r="AE21" s="84"/>
      <c r="AF21" s="92"/>
      <c r="AG21" s="92"/>
      <c r="AH21" s="92"/>
      <c r="AI21" s="92"/>
      <c r="AJ21" s="92"/>
      <c r="AK21" s="84"/>
      <c r="AL21" s="84"/>
    </row>
    <row r="22" spans="1:38" x14ac:dyDescent="0.2">
      <c r="A22" s="73"/>
      <c r="B22" s="88"/>
      <c r="C22" s="177"/>
      <c r="D22" s="178"/>
      <c r="E22" s="179"/>
      <c r="F22" s="179"/>
      <c r="G22" s="88"/>
      <c r="H22" s="88"/>
      <c r="I22" s="88"/>
      <c r="J22" s="88"/>
      <c r="K22" s="88"/>
      <c r="L22" s="88"/>
      <c r="M22" s="88"/>
      <c r="N22" s="88"/>
      <c r="O22" s="88"/>
      <c r="P22" s="88"/>
      <c r="Q22" s="109"/>
      <c r="R22" s="109"/>
      <c r="S22" s="110"/>
      <c r="AA22" s="107"/>
      <c r="AB22" s="107"/>
      <c r="AC22" s="84"/>
      <c r="AD22" s="105"/>
      <c r="AE22" s="105"/>
      <c r="AF22" s="105"/>
      <c r="AG22" s="105"/>
      <c r="AH22" s="105"/>
      <c r="AI22" s="105"/>
      <c r="AJ22" s="92"/>
      <c r="AK22" s="84"/>
      <c r="AL22" s="84"/>
    </row>
    <row r="23" spans="1:38" x14ac:dyDescent="0.2">
      <c r="A23" s="73"/>
      <c r="B23" s="88"/>
      <c r="C23" s="177"/>
      <c r="D23" s="178"/>
      <c r="E23" s="179"/>
      <c r="F23" s="179"/>
      <c r="G23" s="88"/>
      <c r="H23" s="88"/>
      <c r="I23" s="88"/>
      <c r="J23" s="88"/>
      <c r="K23" s="88"/>
      <c r="L23" s="88"/>
      <c r="M23" s="88"/>
      <c r="N23" s="88"/>
      <c r="O23" s="88"/>
      <c r="P23" s="88"/>
      <c r="Q23" s="109"/>
      <c r="R23" s="109"/>
      <c r="AC23" s="84"/>
      <c r="AD23" s="111"/>
      <c r="AE23" s="111"/>
      <c r="AF23" s="111"/>
      <c r="AG23" s="111"/>
      <c r="AH23" s="111"/>
      <c r="AI23" s="111"/>
      <c r="AJ23" s="92"/>
      <c r="AK23" s="84"/>
      <c r="AL23" s="84"/>
    </row>
    <row r="24" spans="1:38" x14ac:dyDescent="0.2">
      <c r="A24" s="73"/>
      <c r="B24" s="88"/>
      <c r="C24" s="177"/>
      <c r="D24" s="178"/>
      <c r="E24" s="179"/>
      <c r="F24" s="179"/>
      <c r="G24" s="88"/>
      <c r="H24" s="88"/>
      <c r="I24" s="88"/>
      <c r="J24" s="88"/>
      <c r="K24" s="88"/>
      <c r="L24" s="88"/>
      <c r="M24" s="88"/>
      <c r="N24" s="88"/>
      <c r="O24" s="88"/>
      <c r="P24" s="88"/>
      <c r="Q24" s="109"/>
      <c r="R24" s="109"/>
      <c r="AC24" s="84"/>
      <c r="AD24" s="105"/>
      <c r="AE24" s="105"/>
      <c r="AF24" s="105"/>
      <c r="AG24" s="105"/>
      <c r="AH24" s="105"/>
      <c r="AI24" s="105"/>
      <c r="AJ24" s="92"/>
      <c r="AK24" s="84"/>
      <c r="AL24" s="84"/>
    </row>
    <row r="25" spans="1:38" x14ac:dyDescent="0.2">
      <c r="A25" s="73"/>
      <c r="B25" s="88"/>
      <c r="C25" s="177"/>
      <c r="D25" s="178"/>
      <c r="E25" s="179"/>
      <c r="F25" s="179"/>
      <c r="G25" s="88"/>
      <c r="H25" s="88"/>
      <c r="I25" s="88"/>
      <c r="J25" s="88"/>
      <c r="K25" s="88"/>
      <c r="L25" s="88"/>
      <c r="M25" s="88"/>
      <c r="N25" s="88"/>
      <c r="O25" s="88"/>
      <c r="P25" s="88"/>
      <c r="AC25" s="84"/>
      <c r="AD25" s="105"/>
      <c r="AE25" s="105"/>
      <c r="AF25" s="105"/>
      <c r="AG25" s="105"/>
      <c r="AH25" s="105"/>
      <c r="AI25" s="105"/>
      <c r="AJ25" s="92"/>
      <c r="AK25" s="84"/>
      <c r="AL25" s="84"/>
    </row>
    <row r="26" spans="1:38" x14ac:dyDescent="0.25">
      <c r="A26" s="73"/>
      <c r="B26" s="88"/>
      <c r="C26" s="177"/>
      <c r="D26" s="178"/>
      <c r="E26" s="179"/>
      <c r="F26" s="179"/>
      <c r="G26" s="88"/>
      <c r="H26" s="88"/>
      <c r="I26" s="88"/>
      <c r="J26" s="88"/>
      <c r="K26" s="88"/>
      <c r="L26" s="88"/>
      <c r="M26" s="88"/>
      <c r="N26" s="88"/>
      <c r="O26" s="88"/>
      <c r="P26" s="88"/>
    </row>
    <row r="27" spans="1:38" x14ac:dyDescent="0.25">
      <c r="A27" s="73"/>
      <c r="B27" s="88"/>
      <c r="C27" s="177"/>
      <c r="D27" s="178"/>
      <c r="E27" s="179"/>
      <c r="F27" s="179"/>
      <c r="G27" s="88"/>
      <c r="H27" s="88"/>
      <c r="I27" s="88"/>
      <c r="J27" s="88"/>
      <c r="K27" s="88"/>
      <c r="L27" s="88"/>
      <c r="M27" s="88"/>
      <c r="N27" s="88"/>
      <c r="O27" s="88"/>
      <c r="P27" s="88"/>
    </row>
    <row r="28" spans="1:38" x14ac:dyDescent="0.25">
      <c r="A28" s="73"/>
      <c r="B28" s="88"/>
      <c r="C28" s="177"/>
      <c r="D28" s="178"/>
      <c r="E28" s="179"/>
      <c r="F28" s="179"/>
      <c r="G28" s="88"/>
      <c r="H28" s="88"/>
      <c r="I28" s="88"/>
      <c r="J28" s="88"/>
      <c r="K28" s="88"/>
      <c r="L28" s="88"/>
      <c r="M28" s="88"/>
      <c r="N28" s="88"/>
      <c r="O28" s="88"/>
      <c r="P28" s="88"/>
    </row>
    <row r="29" spans="1:38" x14ac:dyDescent="0.25">
      <c r="A29" s="73"/>
      <c r="B29" s="88"/>
      <c r="C29" s="177"/>
      <c r="D29" s="178"/>
      <c r="E29" s="179"/>
      <c r="F29" s="179"/>
      <c r="G29" s="88"/>
      <c r="H29" s="88"/>
      <c r="I29" s="88"/>
      <c r="J29" s="88"/>
      <c r="K29" s="88"/>
      <c r="L29" s="88"/>
      <c r="M29" s="88"/>
      <c r="N29" s="88"/>
      <c r="O29" s="88"/>
      <c r="P29" s="88"/>
    </row>
    <row r="30" spans="1:38" ht="14.45" customHeight="1" x14ac:dyDescent="0.25">
      <c r="B30" s="68"/>
      <c r="D30" s="68"/>
      <c r="G30" s="68"/>
      <c r="H30" s="68"/>
      <c r="I30" s="68"/>
      <c r="J30" s="68"/>
      <c r="K30" s="68"/>
      <c r="L30" s="68"/>
      <c r="M30" s="68"/>
      <c r="N30" s="68"/>
      <c r="O30" s="68"/>
      <c r="P30" s="68"/>
      <c r="AA30" s="73"/>
      <c r="AB30" s="73"/>
      <c r="AC30" s="73"/>
      <c r="AD30" s="73"/>
      <c r="AE30" s="73"/>
      <c r="AF30" s="68"/>
      <c r="AG30" s="68"/>
      <c r="AH30" s="68"/>
      <c r="AI30" s="68"/>
      <c r="AJ30" s="68"/>
    </row>
    <row r="31" spans="1:38" ht="39" customHeight="1" x14ac:dyDescent="0.2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customHeight="1" x14ac:dyDescent="0.25">
      <c r="B32" s="68"/>
      <c r="D32" s="68"/>
      <c r="G32" s="68"/>
      <c r="H32" s="68"/>
      <c r="I32" s="68"/>
      <c r="J32" s="68"/>
      <c r="K32" s="68"/>
      <c r="L32" s="68"/>
      <c r="M32" s="68"/>
      <c r="N32" s="68"/>
      <c r="O32" s="68"/>
      <c r="P32" s="68"/>
      <c r="AA32" s="73"/>
      <c r="AB32" s="73"/>
      <c r="AC32" s="73"/>
      <c r="AD32" s="73"/>
      <c r="AE32" s="73"/>
      <c r="AF32" s="68"/>
      <c r="AG32" s="68"/>
      <c r="AH32" s="68"/>
      <c r="AI32" s="68"/>
      <c r="AJ32" s="68"/>
    </row>
    <row r="33" spans="2:36" ht="19.5" customHeight="1" x14ac:dyDescent="0.25">
      <c r="B33" s="68"/>
      <c r="D33" s="68"/>
      <c r="G33" s="68"/>
      <c r="H33" s="68"/>
      <c r="I33" s="68"/>
      <c r="J33" s="68"/>
      <c r="K33" s="68"/>
      <c r="L33" s="68"/>
      <c r="M33" s="68"/>
      <c r="N33" s="68"/>
      <c r="O33" s="68"/>
      <c r="P33" s="68"/>
      <c r="AA33" s="73"/>
      <c r="AB33" s="73"/>
      <c r="AC33" s="73"/>
      <c r="AD33" s="73"/>
      <c r="AE33" s="73"/>
      <c r="AF33" s="68"/>
      <c r="AG33" s="68"/>
      <c r="AH33" s="68"/>
      <c r="AI33" s="68"/>
      <c r="AJ33" s="68"/>
    </row>
    <row r="34" spans="2:36" ht="19.5" customHeight="1" x14ac:dyDescent="0.25">
      <c r="B34" s="68"/>
      <c r="D34" s="68"/>
      <c r="G34" s="68"/>
      <c r="H34" s="68"/>
      <c r="I34" s="68"/>
      <c r="J34" s="68"/>
      <c r="K34" s="68"/>
      <c r="L34" s="68"/>
      <c r="M34" s="68"/>
      <c r="N34" s="68"/>
      <c r="O34" s="68"/>
      <c r="P34" s="68"/>
      <c r="AA34" s="73"/>
      <c r="AB34" s="73"/>
      <c r="AC34" s="73"/>
      <c r="AD34" s="73"/>
      <c r="AE34" s="73"/>
      <c r="AF34" s="68"/>
      <c r="AG34" s="68"/>
      <c r="AH34" s="68"/>
      <c r="AI34" s="68"/>
      <c r="AJ34" s="68"/>
    </row>
    <row r="35" spans="2:36" ht="19.5" customHeight="1" x14ac:dyDescent="0.25">
      <c r="B35" s="68"/>
      <c r="D35" s="68"/>
      <c r="G35" s="68"/>
      <c r="H35" s="68"/>
      <c r="I35" s="68"/>
      <c r="J35" s="68"/>
      <c r="K35" s="68"/>
      <c r="L35" s="68"/>
      <c r="M35" s="68"/>
      <c r="N35" s="68"/>
      <c r="O35" s="68"/>
      <c r="P35" s="68"/>
      <c r="AA35" s="73"/>
      <c r="AB35" s="73"/>
      <c r="AC35" s="73"/>
      <c r="AD35" s="73"/>
      <c r="AE35" s="73"/>
      <c r="AF35" s="68"/>
      <c r="AG35" s="68"/>
      <c r="AH35" s="68"/>
      <c r="AI35" s="68"/>
      <c r="AJ35" s="68"/>
    </row>
    <row r="36" spans="2:36" ht="19.5" customHeight="1" x14ac:dyDescent="0.25">
      <c r="B36" s="68"/>
      <c r="D36" s="68"/>
      <c r="G36" s="68"/>
      <c r="H36" s="68"/>
      <c r="I36" s="68"/>
      <c r="J36" s="68"/>
      <c r="K36" s="68"/>
      <c r="L36" s="68"/>
      <c r="M36" s="68"/>
      <c r="N36" s="68"/>
      <c r="O36" s="68"/>
      <c r="P36" s="68"/>
      <c r="AA36" s="73"/>
      <c r="AB36" s="73"/>
      <c r="AC36" s="73"/>
      <c r="AD36" s="73"/>
      <c r="AE36" s="73"/>
      <c r="AF36" s="68"/>
      <c r="AG36" s="68"/>
      <c r="AH36" s="68"/>
      <c r="AI36" s="68"/>
      <c r="AJ36" s="68"/>
    </row>
    <row r="37" spans="2:36" x14ac:dyDescent="0.25"/>
    <row r="38" spans="2:36" x14ac:dyDescent="0.25"/>
    <row r="39" spans="2:36" x14ac:dyDescent="0.25"/>
    <row r="40" spans="2:36" x14ac:dyDescent="0.25"/>
    <row r="41" spans="2:36" x14ac:dyDescent="0.25"/>
    <row r="42" spans="2:36" x14ac:dyDescent="0.25"/>
    <row r="43" spans="2:36" x14ac:dyDescent="0.25"/>
    <row r="44" spans="2:36" x14ac:dyDescent="0.25"/>
    <row r="45" spans="2:36" x14ac:dyDescent="0.25"/>
    <row r="46" spans="2:36" x14ac:dyDescent="0.25"/>
    <row r="47" spans="2:36" x14ac:dyDescent="0.25"/>
    <row r="48" spans="2: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sheetData>
  <sheetProtection sheet="1" formatCells="0" formatColumns="0" formatRows="0" sort="0" autoFilter="0" pivotTables="0"/>
  <dataConsolidate/>
  <mergeCells count="13">
    <mergeCell ref="B1:D2"/>
    <mergeCell ref="A1:A2"/>
    <mergeCell ref="I7:O7"/>
    <mergeCell ref="T7:X7"/>
    <mergeCell ref="K8:O8"/>
    <mergeCell ref="B4:D4"/>
    <mergeCell ref="B5:D5"/>
    <mergeCell ref="E1:F1"/>
    <mergeCell ref="I10:I14"/>
    <mergeCell ref="Q10:Q14"/>
    <mergeCell ref="A7:G7"/>
    <mergeCell ref="C8:G8"/>
    <mergeCell ref="A10:A14"/>
  </mergeCells>
  <conditionalFormatting sqref="D15:E29">
    <cfRule type="cellIs" dxfId="17" priority="1" operator="equal">
      <formula>$S$14</formula>
    </cfRule>
    <cfRule type="cellIs" dxfId="16" priority="2" operator="equal">
      <formula>$S$13</formula>
    </cfRule>
    <cfRule type="cellIs" dxfId="15" priority="3" operator="equal">
      <formula>$S$12</formula>
    </cfRule>
    <cfRule type="cellIs" dxfId="14" priority="4" operator="equal">
      <formula>$S$11</formula>
    </cfRule>
    <cfRule type="cellIs" dxfId="13" priority="5" operator="equal">
      <formula>$S$10</formula>
    </cfRule>
  </conditionalFormatting>
  <conditionalFormatting sqref="F15:F29">
    <cfRule type="cellIs" dxfId="12" priority="6" operator="equal">
      <formula>$T$9</formula>
    </cfRule>
    <cfRule type="cellIs" dxfId="11" priority="7" operator="equal">
      <formula>$U$9</formula>
    </cfRule>
    <cfRule type="cellIs" dxfId="10" priority="8" operator="equal">
      <formula>$V$9</formula>
    </cfRule>
    <cfRule type="cellIs" dxfId="9" priority="9" operator="equal">
      <formula>$W$9</formula>
    </cfRule>
    <cfRule type="cellIs" dxfId="8" priority="10" operator="equal">
      <formula>$X$9</formula>
    </cfRule>
  </conditionalFormatting>
  <conditionalFormatting sqref="G15:G29">
    <cfRule type="cellIs" dxfId="7" priority="16" operator="equal">
      <formula>$T$17</formula>
    </cfRule>
    <cfRule type="cellIs" dxfId="6" priority="17" operator="equal">
      <formula>$T$18</formula>
    </cfRule>
    <cfRule type="cellIs" dxfId="5" priority="18" operator="equal">
      <formula>$T$19</formula>
    </cfRule>
    <cfRule type="cellIs" dxfId="4"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1" ma:contentTypeDescription="Crear nuevo documento." ma:contentTypeScope="" ma:versionID="5733d2604a720bb2885b7b426f836bde">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b20fc0b8f429c472a71be35be7945ee6"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2.xml><?xml version="1.0" encoding="utf-8"?>
<ds:datastoreItem xmlns:ds="http://schemas.openxmlformats.org/officeDocument/2006/customXml" ds:itemID="{47155CAE-8AB0-4152-A83C-E5BA886CB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57C31-191E-418B-87E7-1B7431F1D4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 DES-DE-008</vt:lpstr>
      <vt:lpstr>2 CONTEXTO E IDENTIFICACIÓN</vt:lpstr>
      <vt:lpstr>10 FORMULAS</vt:lpstr>
      <vt:lpstr>3 PROBABIL E IMPACTO INHERENTE</vt:lpstr>
      <vt:lpstr>4 MAPA CALOR INHERENTE</vt:lpstr>
      <vt:lpstr>5 VALORACIÓN CONTROL PROBAB.</vt:lpstr>
      <vt:lpstr>5 VALORACIÓN CONTROL IMPACTO</vt:lpstr>
      <vt:lpstr>6 MAPA CALOR RESIDUAL-TRATAMIEN</vt:lpstr>
      <vt:lpstr>7 MAPA CALOR INHEREN Y RESIDUAL</vt:lpstr>
      <vt:lpstr>8 PEFIL RIESGO DEL PROCESO</vt:lpstr>
      <vt:lpstr>10 CONTROL DE CAMBIOS</vt:lpstr>
      <vt:lpstr>Afectación_Económica</vt:lpstr>
      <vt:lpstr>'10 CONTROL DE CAMBIOS'!Área_de_impresión</vt:lpstr>
      <vt:lpstr>'3 PROBABIL E IMPACTO INHERENTE'!Área_de_impresión</vt:lpstr>
      <vt:lpstr>E_Relaciones_Laborales</vt:lpstr>
      <vt:lpstr>'5 VALORACIÓN CONTROL IMPACTO'!Ejecución_administración_de_procesos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Reputacional</vt:lpstr>
      <vt:lpstr>Seguridad_Información</vt:lpstr>
      <vt:lpstr>Talento_Humano</vt:lpstr>
      <vt:lpstr>Tecnología</vt:lpstr>
      <vt:lpstr>Tipo</vt:lpstr>
      <vt:lpstr>'2 CONTEXTO E IDENTIFICACIÓN'!Títulos_a_imprimir</vt:lpstr>
      <vt:lpstr>'3 PROBABIL E IMPACTO INHERENTE'!Títulos_a_imprimir</vt:lpstr>
      <vt:lpstr>'5 VALORACIÓN CONTROL IMPACTO'!Títulos_a_imprimir</vt:lpstr>
      <vt:lpstr>'5 VALORACIÓN CONTROL PROBAB.'!Títulos_a_imprimir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maria natalia norato mora</cp:lastModifiedBy>
  <cp:revision/>
  <dcterms:created xsi:type="dcterms:W3CDTF">2006-09-16T00:00:00Z</dcterms:created>
  <dcterms:modified xsi:type="dcterms:W3CDTF">2026-02-16T22:22:27Z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