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tables/table5.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4592eb41938d7ffb/Documentos/UMV/2026/2 Febrero/"/>
    </mc:Choice>
  </mc:AlternateContent>
  <xr:revisionPtr revIDLastSave="3093" documentId="13_ncr:1_{6834B19E-2ADE-4B3A-8DE7-0733EB15E99C}" xr6:coauthVersionLast="47" xr6:coauthVersionMax="47" xr10:uidLastSave="{FE787B33-1A03-400A-9555-06737CEDBD72}"/>
  <bookViews>
    <workbookView xWindow="-120" yWindow="-120" windowWidth="20730" windowHeight="11040" firstSheet="3" activeTab="3" xr2:uid="{00000000-000D-0000-FFFF-FFFF00000000}"/>
  </bookViews>
  <sheets>
    <sheet name="1 INSTRUCTIVO DES-DE-008" sheetId="38" state="hidden" r:id="rId1"/>
    <sheet name="2 CONTEXTO E IDENTIFICACIÓN (2)" sheetId="40" state="hidden" r:id="rId2"/>
    <sheet name="10 FORMULAS" sheetId="34" state="hidden" r:id="rId3"/>
    <sheet name="MAPA DE RIESGOS INS" sheetId="41" r:id="rId4"/>
    <sheet name="2 CONTEXTO E IDENTIFICACIÓN" sheetId="30" state="hidden" r:id="rId5"/>
    <sheet name="3 PROBABIL E IMPACTO INHERENTE" sheetId="15" state="hidden" r:id="rId6"/>
    <sheet name="4 MAPA CALOR INHERENTE" sheetId="31" state="hidden" r:id="rId7"/>
    <sheet name="5 VALORACIÓN CONTROL PROBAB." sheetId="9" state="hidden" r:id="rId8"/>
    <sheet name="5 VALORACIÓN CONTROL IMPACTO" sheetId="39" state="hidden" r:id="rId9"/>
    <sheet name="6 MAPA CALOR RESIDUAL-TRATAMIEN" sheetId="35" state="hidden" r:id="rId10"/>
    <sheet name="7 MAPA CALOR INHEREN Y RESIDUAL" sheetId="37" state="hidden" r:id="rId11"/>
    <sheet name="8 PEFIL RIESGO DEL PROCESO" sheetId="33" state="hidden" r:id="rId12"/>
    <sheet name="10 CONTROL DE CAMBIOS" sheetId="20" state="hidden" r:id="rId13"/>
  </sheets>
  <externalReferences>
    <externalReference r:id="rId14"/>
    <externalReference r:id="rId15"/>
  </externalReferences>
  <definedNames>
    <definedName name="_xlnm._FilterDatabase" localSheetId="4" hidden="1">'2 CONTEXTO E IDENTIFICACIÓN'!$F$7:$J$8</definedName>
    <definedName name="_xlnm._FilterDatabase" localSheetId="1" hidden="1">'2 CONTEXTO E IDENTIFICACIÓN (2)'!$F$7:$J$8</definedName>
    <definedName name="_xlnm._FilterDatabase" localSheetId="5" hidden="1">'3 PROBABIL E IMPACTO INHERENTE'!$A$8:$N$8</definedName>
    <definedName name="_xlnm._FilterDatabase" localSheetId="6" hidden="1">'4 MAPA CALOR INHERENTE'!$A$9:$AJ$9</definedName>
    <definedName name="_xlnm._FilterDatabase" localSheetId="8" hidden="1">'5 VALORACIÓN CONTROL IMPACTO'!$A$7:$W$127</definedName>
    <definedName name="_xlnm._FilterDatabase" localSheetId="7" hidden="1">'5 VALORACIÓN CONTROL PROBAB.'!$A$7:$W$127</definedName>
    <definedName name="_xlnm._FilterDatabase" localSheetId="9" hidden="1">'6 MAPA CALOR RESIDUAL-TRATAMIEN'!$A$8:$AL$8</definedName>
    <definedName name="_xlnm._FilterDatabase" localSheetId="10" hidden="1">'7 MAPA CALOR INHEREN Y RESIDUAL'!$A$9:$AL$9</definedName>
    <definedName name="_xlnm._FilterDatabase" localSheetId="3" hidden="1">'MAPA DE RIESGOS INS'!$B$6:$O$8</definedName>
    <definedName name="Afectación_Económica">'3 PROBABIL E IMPACTO INHERENTE'!$X$9:$X$14</definedName>
    <definedName name="_xlnm.Print_Area" localSheetId="12">'10 CONTROL DE CAMBIOS'!$A$1:$D$9</definedName>
    <definedName name="_xlnm.Print_Area" localSheetId="5">'3 PROBABIL E IMPACTO INHERENTE'!$A$1:$Y$28</definedName>
    <definedName name="Definicion_tratamiento" localSheetId="8">'10 FORMULAS'!#REF!</definedName>
    <definedName name="Definicion_tratamiento">'10 FORMULAS'!#REF!</definedName>
    <definedName name="E_Relaciones_Laborales">'10 FORMULAS'!$C$12:$C$17</definedName>
    <definedName name="Ejecución_administración_de_procesos" localSheetId="1">Tabla2[Ejecución_administración_de_procesos]</definedName>
    <definedName name="Ejecución_administración_de_procesos" localSheetId="8">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8">'10 FORMULAS'!#REF!</definedName>
    <definedName name="Fiscal_A">'10 FORMULAS'!#REF!</definedName>
    <definedName name="Fiscal_B" localSheetId="8">'10 FORMULAS'!#REF!</definedName>
    <definedName name="Fiscal_B">'10 FORMULAS'!#REF!</definedName>
    <definedName name="G_Daños_Activos_Físicos">'10 FORMULAS'!$C$24:$C$26</definedName>
    <definedName name="Gestión">'10 FORMULAS'!$A$32:$A$34</definedName>
    <definedName name="Gestiòn" localSheetId="8">'10 FORMULAS'!#REF!</definedName>
    <definedName name="Gestiòn">'10 FORMULAS'!#REF!</definedName>
    <definedName name="Gestión_A" localSheetId="8">'10 FORMULAS'!#REF!</definedName>
    <definedName name="Gestión_A">'10 FORMULAS'!#REF!</definedName>
    <definedName name="Gestión_B" localSheetId="8">'10 FORMULAS'!#REF!</definedName>
    <definedName name="Gestión_B">'10 FORMULAS'!#REF!</definedName>
    <definedName name="IMPACTO_PROCESOS" localSheetId="4">'[1]LISTAS FORMULAS'!$C$3:$C$7</definedName>
    <definedName name="IMPACTO_PROCESOS" localSheetId="1">'[1]LISTAS FORMULAS'!$C$3:$C$7</definedName>
    <definedName name="IMPACTO_PROCESOS" localSheetId="6">'[1]LISTAS FORMULAS'!$C$3:$C$7</definedName>
    <definedName name="IMPACTO_PROCESOS" localSheetId="9">'[1]LISTAS FORMULAS'!$C$3:$C$7</definedName>
    <definedName name="IMPACTO_PROCESOS" localSheetId="10">'[1]LISTAS FORMULAS'!$C$3:$C$7</definedName>
    <definedName name="IMPACTO_PROCESOS" localSheetId="11">'[1]LISTAS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8">'10 FORMULAS'!#REF!</definedName>
    <definedName name="IntegridadPública_Corrupción">'10 FORMULAS'!#REF!</definedName>
    <definedName name="IntegridadPública_LA_FT_FP" localSheetId="8">'10 FORMULAS'!#REF!</definedName>
    <definedName name="IntegridadPública_LA_FT_FP">'10 FORMULAS'!#REF!</definedName>
    <definedName name="opciones" localSheetId="4">'[1]LISTAS FORMULAS'!$F$3:$F$4</definedName>
    <definedName name="opciones" localSheetId="1">'[1]LISTAS FORMULAS'!$F$3:$F$4</definedName>
    <definedName name="opciones" localSheetId="6">'[1]LISTAS FORMULAS'!$F$3:$F$4</definedName>
    <definedName name="opciones" localSheetId="9">'[1]LISTAS FORMULAS'!$F$3:$F$4</definedName>
    <definedName name="opciones" localSheetId="10">'[1]LISTAS FORMULAS'!$F$3:$F$4</definedName>
    <definedName name="opciones" localSheetId="11">'[1]LISTAS FORMULAS'!$F$3:$F$4</definedName>
    <definedName name="opciones2" localSheetId="4">'[1]LISTAS FORMULAS'!$G$3:$G$5</definedName>
    <definedName name="opciones2" localSheetId="1">'[1]LISTAS FORMULAS'!$G$3:$G$5</definedName>
    <definedName name="opciones2" localSheetId="6">'[1]LISTAS FORMULAS'!$G$3:$G$5</definedName>
    <definedName name="opciones2" localSheetId="9">'[1]LISTAS FORMULAS'!$G$3:$G$5</definedName>
    <definedName name="opciones2" localSheetId="10">'[1]LISTAS FORMULAS'!$G$3:$G$5</definedName>
    <definedName name="opciones2" localSheetId="11">'[1]LISTAS FORMULAS'!$G$3:$G$5</definedName>
    <definedName name="Plan_accion" localSheetId="8">'10 FORMULAS'!#REF!</definedName>
    <definedName name="Plan_accion">'10 FORMULAS'!#REF!</definedName>
    <definedName name="Plan_acción" localSheetId="8">'10 FORMULAS'!#REF!</definedName>
    <definedName name="Plan_acción">'10 FORMULAS'!#REF!</definedName>
    <definedName name="Plan_de_acción" localSheetId="8">'10 FORMULAS'!#REF!</definedName>
    <definedName name="Plan_de_acción">'10 FORMULAS'!#REF!</definedName>
    <definedName name="Posibilidad__de_efecto_dañoso_sobre_el_interes_patrimonial" localSheetId="8">'10 FORMULAS'!#REF!</definedName>
    <definedName name="Posibilidad__de_efecto_dañoso_sobre_el_interes_patrimonial">'10 FORMULAS'!#REF!</definedName>
    <definedName name="Posibilidad_de_pérdida_Económica" localSheetId="8">'10 FORMULAS'!#REF!</definedName>
    <definedName name="Posibilidad_de_pérdida_Económica">'10 FORMULAS'!#REF!</definedName>
    <definedName name="Quince_Cero" localSheetId="4">'[1]LISTAS FORMULAS'!$F$14:$F$15</definedName>
    <definedName name="Quince_Cero" localSheetId="1">'[1]LISTAS FORMULAS'!$F$14:$F$15</definedName>
    <definedName name="Quince_Cero" localSheetId="6">'[1]LISTAS FORMULAS'!$F$14:$F$15</definedName>
    <definedName name="Quince_Cero" localSheetId="9">'[1]LISTAS FORMULAS'!$F$14:$F$15</definedName>
    <definedName name="Quince_Cero" localSheetId="10">'[1]LISTAS FORMULAS'!$F$14:$F$15</definedName>
    <definedName name="Quince_Cero" localSheetId="11">'[1]LISTAS FORMULAS'!$F$14:$F$15</definedName>
    <definedName name="Rango_Calificacion_Ejecucion" localSheetId="4">'[1]LISTAS FORMULAS'!$H$3:$H$5</definedName>
    <definedName name="Rango_Calificacion_Ejecucion" localSheetId="1">'[1]LISTAS FORMULAS'!$H$3:$H$5</definedName>
    <definedName name="Rango_Calificacion_Ejecucion" localSheetId="6">'[1]LISTAS FORMULAS'!$H$3:$H$5</definedName>
    <definedName name="Rango_Calificacion_Ejecucion" localSheetId="9">'[1]LISTAS FORMULAS'!$H$3:$H$5</definedName>
    <definedName name="Rango_Calificacion_Ejecucion" localSheetId="10">'[1]LISTAS FORMULAS'!$H$3:$H$5</definedName>
    <definedName name="Rango_Calificacion_Ejecucion" localSheetId="11">'[1]LISTAS FORMULAS'!$H$3:$H$5</definedName>
    <definedName name="Reducir_mitigar_Transferir_Evitar" localSheetId="8">#REF!</definedName>
    <definedName name="Reducir_mitigar_Transferir_Evitar">#REF!</definedName>
    <definedName name="Reputacional">'3 PROBABIL E IMPACTO INHERENTE'!$Y$9:$Y$14</definedName>
    <definedName name="Requiere_Plan_de_Acción" localSheetId="8">#REF!</definedName>
    <definedName name="Requiere_Plan_de_Acción">#REF!</definedName>
    <definedName name="Seg.Información" localSheetId="8">'10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2">'[2]CONTEXTO E IDENTIFICACIÓN'!$C$21:$C$24</definedName>
    <definedName name="TIPO" localSheetId="6">'[1]CONTEXTO E IDENTIFICACIÓN'!$E$29:$E$32</definedName>
    <definedName name="TIPO" localSheetId="9">'[1]CONTEXTO E IDENTIFICACIÓN'!$E$29:$E$32</definedName>
    <definedName name="TIPO" localSheetId="10">'[1]CONTEXTO E IDENTIFICACIÓN'!$E$29:$E$32</definedName>
    <definedName name="TIPO" localSheetId="11">'[1]CONTEXTO E IDENTIFICACIÓN'!$E$29:$E$32</definedName>
    <definedName name="Tipo">'10 FORMULAS'!$A$4:$A$11</definedName>
    <definedName name="_xlnm.Print_Titles" localSheetId="4">'2 CONTEXTO E IDENTIFICACIÓN'!$7:$8</definedName>
    <definedName name="_xlnm.Print_Titles" localSheetId="1">'2 CONTEXTO E IDENTIFICACIÓN (2)'!$7:$8</definedName>
    <definedName name="_xlnm.Print_Titles" localSheetId="5">'3 PROBABIL E IMPACTO INHERENTE'!$5:$8</definedName>
    <definedName name="_xlnm.Print_Titles" localSheetId="8">'5 VALORACIÓN CONTROL IMPACTO'!$3:$7</definedName>
    <definedName name="_xlnm.Print_Titles" localSheetId="7">'5 VALORACIÓN CONTROL PROBAB.'!$3:$7</definedName>
    <definedName name="Transacción_u_Operación_aplica_para_LA_FT_FP">'10 FORMULAS'!$B$39:$B$42</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0" l="1"/>
  <c r="J28" i="40" l="1"/>
  <c r="E28" i="40"/>
  <c r="D28" i="40"/>
  <c r="J27" i="40"/>
  <c r="E27" i="40"/>
  <c r="D27" i="40"/>
  <c r="J26" i="40"/>
  <c r="E26" i="40"/>
  <c r="D26" i="40"/>
  <c r="J25" i="40"/>
  <c r="E25" i="40"/>
  <c r="D25" i="40"/>
  <c r="J24" i="40"/>
  <c r="E24" i="40"/>
  <c r="D24" i="40"/>
  <c r="J23" i="40"/>
  <c r="E23" i="40"/>
  <c r="D23" i="40"/>
  <c r="J22" i="40"/>
  <c r="E22" i="40"/>
  <c r="D22" i="40"/>
  <c r="J21" i="40"/>
  <c r="E21" i="40"/>
  <c r="D21" i="40"/>
  <c r="J20" i="40"/>
  <c r="E20" i="40"/>
  <c r="D20" i="40"/>
  <c r="J19" i="40"/>
  <c r="E19" i="40"/>
  <c r="D19" i="40"/>
  <c r="J18" i="40"/>
  <c r="E18" i="40"/>
  <c r="D18" i="40"/>
  <c r="J17" i="40"/>
  <c r="E17" i="40"/>
  <c r="D17" i="40"/>
  <c r="J16" i="40"/>
  <c r="E16" i="40"/>
  <c r="D16" i="40"/>
  <c r="J15" i="40"/>
  <c r="E15" i="40"/>
  <c r="D15" i="40"/>
  <c r="J14" i="40"/>
  <c r="E14" i="40"/>
  <c r="D14" i="40"/>
  <c r="J13" i="40"/>
  <c r="E13" i="40"/>
  <c r="D13" i="40"/>
  <c r="J12" i="40"/>
  <c r="E12" i="40"/>
  <c r="D12" i="40"/>
  <c r="J11" i="40"/>
  <c r="E11" i="40"/>
  <c r="D11" i="40"/>
  <c r="J10" i="40"/>
  <c r="E10" i="40"/>
  <c r="D10" i="40"/>
  <c r="J9" i="40"/>
  <c r="E9" i="40"/>
  <c r="D9" i="40"/>
  <c r="C28" i="35"/>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25" i="39" l="1"/>
  <c r="S40" i="39"/>
  <c r="S93" i="39"/>
  <c r="S61" i="39"/>
  <c r="S57" i="39"/>
  <c r="S60" i="39"/>
  <c r="S113" i="39"/>
  <c r="T113" i="39" s="1"/>
  <c r="U113" i="39" s="1"/>
  <c r="S24" i="39"/>
  <c r="S56" i="39"/>
  <c r="S76" i="39"/>
  <c r="S96" i="39"/>
  <c r="S8" i="39"/>
  <c r="S26" i="39"/>
  <c r="S50" i="39"/>
  <c r="S70" i="39"/>
  <c r="T70" i="39" s="1"/>
  <c r="U70" i="39" s="1"/>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106" i="39"/>
  <c r="U106" i="39" s="1"/>
  <c r="T57" i="39"/>
  <c r="U57"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D11" i="35"/>
  <c r="D10"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B8" i="39"/>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0" i="9" l="1"/>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E22"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19" i="15" l="1"/>
  <c r="D68" i="39" s="1"/>
  <c r="T68" i="39" s="1"/>
  <c r="U68" i="39" s="1"/>
  <c r="M15" i="15"/>
  <c r="N15" i="15" s="1"/>
  <c r="D16" i="31" s="1"/>
  <c r="M12" i="15"/>
  <c r="D26" i="39" s="1"/>
  <c r="T26" i="39" s="1"/>
  <c r="U26" i="39" s="1"/>
  <c r="C68" i="9"/>
  <c r="C68" i="39"/>
  <c r="N28" i="15"/>
  <c r="D29" i="31" s="1"/>
  <c r="D122" i="39"/>
  <c r="T122" i="39" s="1"/>
  <c r="U122" i="39" s="1"/>
  <c r="C110" i="9"/>
  <c r="T110" i="9" s="1"/>
  <c r="U110" i="9" s="1"/>
  <c r="C110" i="39"/>
  <c r="C14" i="9"/>
  <c r="C14" i="39"/>
  <c r="C116" i="9"/>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68" i="9"/>
  <c r="U68" i="9"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C32" i="9"/>
  <c r="B122" i="9"/>
  <c r="E15" i="15"/>
  <c r="C44" i="39" s="1"/>
  <c r="E18" i="15"/>
  <c r="C62" i="39" s="1"/>
  <c r="F23" i="15"/>
  <c r="C24" i="31" s="1"/>
  <c r="D68" i="9"/>
  <c r="E9" i="15"/>
  <c r="M9" i="15"/>
  <c r="B9" i="35"/>
  <c r="B8" i="9"/>
  <c r="B10" i="31"/>
  <c r="T14" i="9" l="1"/>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U32" i="9" s="1"/>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T15" i="9" l="1"/>
  <c r="U15" i="9" s="1"/>
  <c r="T16" i="9" s="1"/>
  <c r="U16" i="9" s="1"/>
  <c r="T17" i="9" s="1"/>
  <c r="U17" i="9" s="1"/>
  <c r="T18" i="9" s="1"/>
  <c r="U18" i="9" s="1"/>
  <c r="T19" i="9" s="1"/>
  <c r="U19" i="9" s="1"/>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CDCC12C4-B75D-4C9D-8F31-1930E28B97CC}">
      <text>
        <r>
          <rPr>
            <b/>
            <sz val="9"/>
            <color indexed="81"/>
            <rFont val="Tahoma"/>
            <family val="2"/>
          </rPr>
          <t>Utilice lista de despliegue</t>
        </r>
        <r>
          <rPr>
            <sz val="9"/>
            <color indexed="81"/>
            <rFont val="Tahoma"/>
            <family val="2"/>
          </rPr>
          <t xml:space="preserve">
</t>
        </r>
      </text>
    </comment>
    <comment ref="C8" authorId="0" shapeId="0" xr:uid="{A69AA790-BA46-4C11-BBEA-1F36D3975E21}">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15D6BB8-1A52-4805-B627-AF056584A369}">
      <text>
        <r>
          <rPr>
            <b/>
            <sz val="9"/>
            <color indexed="81"/>
            <rFont val="Tahoma"/>
            <family val="2"/>
          </rPr>
          <t>Celda parametrizada no modifcar</t>
        </r>
        <r>
          <rPr>
            <sz val="9"/>
            <color indexed="81"/>
            <rFont val="Tahoma"/>
            <family val="2"/>
          </rPr>
          <t xml:space="preserve">
</t>
        </r>
      </text>
    </comment>
    <comment ref="F8" authorId="0" shapeId="0" xr:uid="{29331795-7D74-40CA-A03B-F78AEFF62A5F}">
      <text>
        <r>
          <rPr>
            <b/>
            <sz val="9"/>
            <color indexed="81"/>
            <rFont val="Tahoma"/>
            <family val="2"/>
          </rPr>
          <t>Utilice lista de despliegue</t>
        </r>
      </text>
    </comment>
    <comment ref="G8" authorId="0" shapeId="0" xr:uid="{5F97A88E-BBCC-429E-9A1A-30F5B95B7628}">
      <text>
        <r>
          <rPr>
            <b/>
            <sz val="9"/>
            <color indexed="81"/>
            <rFont val="Tahoma"/>
            <family val="2"/>
          </rPr>
          <t>Utilice lista de despliegue</t>
        </r>
        <r>
          <rPr>
            <sz val="9"/>
            <color indexed="81"/>
            <rFont val="Tahoma"/>
            <family val="2"/>
          </rPr>
          <t xml:space="preserve">
</t>
        </r>
      </text>
    </comment>
    <comment ref="H8" authorId="0" shapeId="0" xr:uid="{BCC92F7D-E0D3-4B57-A684-EE395D77B969}">
      <text>
        <r>
          <rPr>
            <b/>
            <sz val="9"/>
            <color indexed="81"/>
            <rFont val="Tahoma"/>
            <family val="2"/>
          </rPr>
          <t>inicie redacción del riesgo utilizando estructura definida</t>
        </r>
        <r>
          <rPr>
            <sz val="9"/>
            <color indexed="81"/>
            <rFont val="Tahoma"/>
            <family val="2"/>
          </rPr>
          <t xml:space="preserve">
</t>
        </r>
      </text>
    </comment>
    <comment ref="I8" authorId="0" shapeId="0" xr:uid="{F4BB3BFF-7108-4411-8849-9E27A2F25F9C}">
      <text>
        <r>
          <rPr>
            <b/>
            <sz val="9"/>
            <color indexed="81"/>
            <rFont val="Tahoma"/>
            <family val="2"/>
          </rPr>
          <t>Continue redacción del riesgo, defina causa raíz</t>
        </r>
        <r>
          <rPr>
            <sz val="9"/>
            <color indexed="81"/>
            <rFont val="Tahoma"/>
            <family val="2"/>
          </rPr>
          <t xml:space="preserve">
</t>
        </r>
      </text>
    </comment>
    <comment ref="J8" authorId="0" shapeId="0" xr:uid="{838D3E34-3CBB-44BA-AEC6-383B5329427D}">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804ECC3A-CE05-43BB-AE42-38E7D3D95E6C}">
      <text>
        <r>
          <rPr>
            <b/>
            <sz val="9"/>
            <color indexed="81"/>
            <rFont val="Tahoma"/>
            <family val="2"/>
          </rPr>
          <t>Utilice lista de despliegue</t>
        </r>
        <r>
          <rPr>
            <sz val="9"/>
            <color indexed="81"/>
            <rFont val="Tahoma"/>
            <family val="2"/>
          </rPr>
          <t xml:space="preserve">
</t>
        </r>
      </text>
    </comment>
    <comment ref="C8" authorId="0" shapeId="0" xr:uid="{3188B1E7-2823-48AF-A364-147B558E7CA2}">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7756E19-C9C7-4144-9CB9-0C564DFFC310}">
      <text>
        <r>
          <rPr>
            <b/>
            <sz val="9"/>
            <color indexed="81"/>
            <rFont val="Tahoma"/>
            <family val="2"/>
          </rPr>
          <t>Celda parametrizada no modifcar</t>
        </r>
        <r>
          <rPr>
            <sz val="9"/>
            <color indexed="81"/>
            <rFont val="Tahoma"/>
            <family val="2"/>
          </rPr>
          <t xml:space="preserve">
</t>
        </r>
      </text>
    </comment>
    <comment ref="F8" authorId="0" shapeId="0" xr:uid="{22AA301F-AD38-4541-B48A-4F106BAEA383}">
      <text>
        <r>
          <rPr>
            <b/>
            <sz val="9"/>
            <color indexed="81"/>
            <rFont val="Tahoma"/>
            <family val="2"/>
          </rPr>
          <t>Utilice lista de despliegue</t>
        </r>
      </text>
    </comment>
    <comment ref="G8" authorId="0" shapeId="0" xr:uid="{F10D5BC8-D73B-4F57-BC5A-6D8AB8442A93}">
      <text>
        <r>
          <rPr>
            <b/>
            <sz val="9"/>
            <color indexed="81"/>
            <rFont val="Tahoma"/>
            <family val="2"/>
          </rPr>
          <t>Utilice lista de despliegue</t>
        </r>
        <r>
          <rPr>
            <sz val="9"/>
            <color indexed="81"/>
            <rFont val="Tahoma"/>
            <family val="2"/>
          </rPr>
          <t xml:space="preserve">
</t>
        </r>
      </text>
    </comment>
    <comment ref="H8" authorId="0" shapeId="0" xr:uid="{30E92E32-14F9-4F86-9E4B-CE390D5CC167}">
      <text>
        <r>
          <rPr>
            <b/>
            <sz val="9"/>
            <color indexed="81"/>
            <rFont val="Tahoma"/>
            <family val="2"/>
          </rPr>
          <t>inicie redacción del riesgo utilizando estructura definida</t>
        </r>
        <r>
          <rPr>
            <sz val="9"/>
            <color indexed="81"/>
            <rFont val="Tahoma"/>
            <family val="2"/>
          </rPr>
          <t xml:space="preserve">
</t>
        </r>
      </text>
    </comment>
    <comment ref="I8" authorId="0" shapeId="0" xr:uid="{2ABBAEF3-87D4-41F2-8792-083588863FFE}">
      <text>
        <r>
          <rPr>
            <b/>
            <sz val="9"/>
            <color indexed="81"/>
            <rFont val="Tahoma"/>
            <family val="2"/>
          </rPr>
          <t>Continue redacción del riesgo, defina causa raíz</t>
        </r>
        <r>
          <rPr>
            <sz val="9"/>
            <color indexed="81"/>
            <rFont val="Tahoma"/>
            <family val="2"/>
          </rPr>
          <t xml:space="preserve">
</t>
        </r>
      </text>
    </comment>
    <comment ref="J8" authorId="0" shapeId="0" xr:uid="{27CF316A-F08C-4D1B-8796-8BF6C9832C8D}">
      <text>
        <r>
          <rPr>
            <b/>
            <sz val="9"/>
            <color indexed="81"/>
            <rFont val="Tahoma"/>
            <family val="2"/>
          </rPr>
          <t>Esta celda concatena redacción del riesgo, no modificar.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62230B18-BC14-4698-81B1-1F564289DF7C}">
      <text>
        <r>
          <rPr>
            <b/>
            <sz val="9"/>
            <color indexed="81"/>
            <rFont val="Tahoma"/>
            <family val="2"/>
          </rPr>
          <t>Celda parametrizada no modificar</t>
        </r>
        <r>
          <rPr>
            <sz val="9"/>
            <color indexed="81"/>
            <rFont val="Tahoma"/>
            <family val="2"/>
          </rPr>
          <t xml:space="preserve">
</t>
        </r>
      </text>
    </comment>
    <comment ref="C8" authorId="0" shapeId="0" xr:uid="{6A28BEF0-30D3-450F-92EE-1A44E0B22816}">
      <text>
        <r>
          <rPr>
            <b/>
            <sz val="9"/>
            <color indexed="81"/>
            <rFont val="Tahoma"/>
            <family val="2"/>
          </rPr>
          <t>Diligencie número de veces.</t>
        </r>
        <r>
          <rPr>
            <sz val="9"/>
            <color indexed="81"/>
            <rFont val="Tahoma"/>
            <family val="2"/>
          </rPr>
          <t xml:space="preserve">
</t>
        </r>
      </text>
    </comment>
    <comment ref="D8" authorId="0" shapeId="0" xr:uid="{06341778-30E3-4DA1-AC95-8B5D7194E01B}">
      <text>
        <r>
          <rPr>
            <b/>
            <sz val="9"/>
            <color indexed="81"/>
            <rFont val="Tahoma"/>
            <family val="2"/>
          </rPr>
          <t>Celda parametrizada no modificar.</t>
        </r>
        <r>
          <rPr>
            <sz val="9"/>
            <color indexed="81"/>
            <rFont val="Tahoma"/>
            <family val="2"/>
          </rPr>
          <t xml:space="preserve">
</t>
        </r>
      </text>
    </comment>
    <comment ref="E8" authorId="0" shapeId="0" xr:uid="{2919FF2B-00AF-4A47-843F-FD6A54B87413}">
      <text>
        <r>
          <rPr>
            <b/>
            <sz val="9"/>
            <color indexed="81"/>
            <rFont val="Tahoma"/>
            <family val="2"/>
          </rPr>
          <t>Celda parametrizada no modificar.</t>
        </r>
        <r>
          <rPr>
            <sz val="9"/>
            <color indexed="81"/>
            <rFont val="Tahoma"/>
            <family val="2"/>
          </rPr>
          <t xml:space="preserve">
</t>
        </r>
      </text>
    </comment>
    <comment ref="F8" authorId="0" shapeId="0" xr:uid="{CF16165C-820C-46AA-8701-7FA44BA0EB5C}">
      <text>
        <r>
          <rPr>
            <b/>
            <sz val="9"/>
            <color indexed="81"/>
            <rFont val="Tahoma"/>
            <family val="2"/>
          </rPr>
          <t>Celda parametrizada no modificar.</t>
        </r>
        <r>
          <rPr>
            <sz val="9"/>
            <color indexed="81"/>
            <rFont val="Tahoma"/>
            <family val="2"/>
          </rPr>
          <t xml:space="preserve">
</t>
        </r>
      </text>
    </comment>
    <comment ref="G8" authorId="0" shapeId="0" xr:uid="{AB661C79-502F-4B46-933C-931440F516C1}">
      <text>
        <r>
          <rPr>
            <b/>
            <sz val="9"/>
            <color indexed="81"/>
            <rFont val="Tahoma"/>
            <family val="2"/>
          </rPr>
          <t>Utilice lista de despliegue</t>
        </r>
        <r>
          <rPr>
            <sz val="9"/>
            <color indexed="81"/>
            <rFont val="Tahoma"/>
            <family val="2"/>
          </rPr>
          <t xml:space="preserve">
</t>
        </r>
      </text>
    </comment>
    <comment ref="H8" authorId="0" shapeId="0" xr:uid="{15B58A13-537B-4C09-A1F7-FABBF9645FB0}">
      <text>
        <r>
          <rPr>
            <b/>
            <sz val="9"/>
            <color indexed="81"/>
            <rFont val="Tahoma"/>
            <family val="2"/>
          </rPr>
          <t>Celda parametrizada no modificar.</t>
        </r>
        <r>
          <rPr>
            <sz val="9"/>
            <color indexed="81"/>
            <rFont val="Tahoma"/>
            <family val="2"/>
          </rPr>
          <t xml:space="preserve">
</t>
        </r>
      </text>
    </comment>
    <comment ref="I8" authorId="0" shapeId="0" xr:uid="{3379832C-E081-4E3C-AE77-D8BEF9091CB7}">
      <text>
        <r>
          <rPr>
            <b/>
            <sz val="9"/>
            <color indexed="81"/>
            <rFont val="Tahoma"/>
            <family val="2"/>
          </rPr>
          <t>Celda parametrizada no modificar.</t>
        </r>
        <r>
          <rPr>
            <sz val="9"/>
            <color indexed="81"/>
            <rFont val="Tahoma"/>
            <family val="2"/>
          </rPr>
          <t xml:space="preserve">
</t>
        </r>
      </text>
    </comment>
    <comment ref="J8" authorId="0" shapeId="0" xr:uid="{86B6DB5C-3AFC-4877-AE50-F5B7A606D4A1}">
      <text>
        <r>
          <rPr>
            <b/>
            <sz val="9"/>
            <color indexed="81"/>
            <rFont val="Tahoma"/>
            <family val="2"/>
          </rPr>
          <t>Utilice lista de despliegue.</t>
        </r>
      </text>
    </comment>
    <comment ref="K8" authorId="0" shapeId="0" xr:uid="{B8AA2830-C536-4F3A-927B-1C68A30BCC82}">
      <text>
        <r>
          <rPr>
            <b/>
            <sz val="9"/>
            <color indexed="81"/>
            <rFont val="Tahoma"/>
            <family val="2"/>
          </rPr>
          <t>Celda parametrizada no modificar.</t>
        </r>
        <r>
          <rPr>
            <sz val="9"/>
            <color indexed="81"/>
            <rFont val="Tahoma"/>
            <family val="2"/>
          </rPr>
          <t xml:space="preserve">
</t>
        </r>
      </text>
    </comment>
    <comment ref="L8" authorId="0" shapeId="0" xr:uid="{67EAE7A3-A4CC-45DC-B262-BAF9A65F8A76}">
      <text>
        <r>
          <rPr>
            <b/>
            <sz val="9"/>
            <color indexed="81"/>
            <rFont val="Tahoma"/>
            <family val="2"/>
          </rPr>
          <t>Celda parametrizada no modificar.</t>
        </r>
        <r>
          <rPr>
            <sz val="9"/>
            <color indexed="81"/>
            <rFont val="Tahoma"/>
            <family val="2"/>
          </rPr>
          <t xml:space="preserve">
</t>
        </r>
      </text>
    </comment>
    <comment ref="M8" authorId="0" shapeId="0" xr:uid="{FE3C94F2-D61E-4553-B8E0-F076A0781C0F}">
      <text>
        <r>
          <rPr>
            <b/>
            <sz val="9"/>
            <color indexed="81"/>
            <rFont val="Tahoma"/>
            <family val="2"/>
          </rPr>
          <t>Celda parametrizada no modificar.</t>
        </r>
      </text>
    </comment>
    <comment ref="N8" authorId="0" shapeId="0" xr:uid="{440624CA-98F3-417F-B736-80BBA053C9A6}">
      <text>
        <r>
          <rPr>
            <b/>
            <sz val="9"/>
            <color indexed="81"/>
            <rFont val="Tahoma"/>
            <family val="2"/>
          </rPr>
          <t>Celda parametrizada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CDE357D3-4EA5-42A9-BDF3-95A8674EEDF6}">
      <text>
        <r>
          <rPr>
            <b/>
            <sz val="9"/>
            <color indexed="81"/>
            <rFont val="Tahoma"/>
            <family val="2"/>
          </rPr>
          <t>Celdas parametrizadas no modificar.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54BDD19A-69DA-4CC0-AD84-014596916193}">
      <text>
        <r>
          <rPr>
            <b/>
            <sz val="9"/>
            <color indexed="81"/>
            <rFont val="Tahoma"/>
            <family val="2"/>
          </rPr>
          <t>Inicie redacción del control, de acuerdo con estructura propuesta.</t>
        </r>
        <r>
          <rPr>
            <sz val="9"/>
            <color indexed="81"/>
            <rFont val="Tahoma"/>
            <family val="2"/>
          </rPr>
          <t xml:space="preserve">
</t>
        </r>
      </text>
    </comment>
    <comment ref="G7" authorId="0" shapeId="0" xr:uid="{D6C944C7-F3A2-4EE2-8BBA-697616F2B4AA}">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D11DC1ED-0C71-49AD-A6C1-0E8C3BDEA8C5}">
      <text>
        <r>
          <rPr>
            <b/>
            <sz val="9"/>
            <color indexed="81"/>
            <rFont val="Tahoma"/>
            <family val="2"/>
          </rPr>
          <t>Continue redacción aplique atributos de formalización del control.</t>
        </r>
        <r>
          <rPr>
            <sz val="9"/>
            <color indexed="81"/>
            <rFont val="Tahoma"/>
            <family val="2"/>
          </rPr>
          <t xml:space="preserve">
</t>
        </r>
      </text>
    </comment>
    <comment ref="I7" authorId="0" shapeId="0" xr:uid="{4F64D659-31FF-4154-A2D4-DBD55386AE6E}">
      <text>
        <r>
          <rPr>
            <b/>
            <sz val="9"/>
            <color indexed="81"/>
            <rFont val="Tahoma"/>
            <family val="2"/>
          </rPr>
          <t>Concatena redacción del control, NO modificar.</t>
        </r>
        <r>
          <rPr>
            <sz val="9"/>
            <color indexed="81"/>
            <rFont val="Tahoma"/>
            <family val="2"/>
          </rPr>
          <t xml:space="preserve">
</t>
        </r>
      </text>
    </comment>
    <comment ref="J7" authorId="0" shapeId="0" xr:uid="{03BA8260-6FC0-4287-9099-2946FE95D8C2}">
      <text>
        <r>
          <rPr>
            <b/>
            <sz val="9"/>
            <color indexed="81"/>
            <rFont val="Tahoma"/>
            <family val="2"/>
          </rPr>
          <t>Utilice lista de despliegue.</t>
        </r>
        <r>
          <rPr>
            <sz val="9"/>
            <color indexed="81"/>
            <rFont val="Tahoma"/>
            <family val="2"/>
          </rPr>
          <t xml:space="preserve">
</t>
        </r>
      </text>
    </comment>
    <comment ref="K7" authorId="0" shapeId="0" xr:uid="{F6D510D6-6527-4083-9305-01ED32002DFC}">
      <text>
        <r>
          <rPr>
            <b/>
            <sz val="9"/>
            <color indexed="81"/>
            <rFont val="Tahoma"/>
            <family val="2"/>
          </rPr>
          <t>Celda parametrizada NO modificar.</t>
        </r>
        <r>
          <rPr>
            <sz val="9"/>
            <color indexed="81"/>
            <rFont val="Tahoma"/>
            <family val="2"/>
          </rPr>
          <t xml:space="preserve">
</t>
        </r>
      </text>
    </comment>
    <comment ref="L7" authorId="0" shapeId="0" xr:uid="{570D0D7D-0F17-443F-8A37-5008F2EFCCE8}">
      <text>
        <r>
          <rPr>
            <b/>
            <sz val="9"/>
            <color indexed="81"/>
            <rFont val="Tahoma"/>
            <family val="2"/>
          </rPr>
          <t>Celda parametrizada NO modificar.</t>
        </r>
        <r>
          <rPr>
            <sz val="9"/>
            <color indexed="81"/>
            <rFont val="Tahoma"/>
            <family val="2"/>
          </rPr>
          <t xml:space="preserve">
</t>
        </r>
      </text>
    </comment>
    <comment ref="M7" authorId="0" shapeId="0" xr:uid="{05CF1F33-E53C-42FE-8A06-60089B40B8AE}">
      <text>
        <r>
          <rPr>
            <b/>
            <sz val="9"/>
            <color indexed="81"/>
            <rFont val="Tahoma"/>
            <family val="2"/>
          </rPr>
          <t>Utilice lista de despliegue.</t>
        </r>
        <r>
          <rPr>
            <sz val="9"/>
            <color indexed="81"/>
            <rFont val="Tahoma"/>
            <family val="2"/>
          </rPr>
          <t xml:space="preserve">
</t>
        </r>
      </text>
    </comment>
    <comment ref="N7" authorId="0" shapeId="0" xr:uid="{564D8165-A5D5-4B78-9773-DA82FAEC74F8}">
      <text>
        <r>
          <rPr>
            <b/>
            <sz val="9"/>
            <color indexed="81"/>
            <rFont val="Tahoma"/>
            <family val="2"/>
          </rPr>
          <t>Celda parametrizada NO modificar.</t>
        </r>
        <r>
          <rPr>
            <sz val="9"/>
            <color indexed="81"/>
            <rFont val="Tahoma"/>
            <family val="2"/>
          </rPr>
          <t xml:space="preserve">
</t>
        </r>
      </text>
    </comment>
    <comment ref="O7" authorId="0" shapeId="0" xr:uid="{AEC45E90-0367-4390-8B9F-45FBEDEA7FF0}">
      <text>
        <r>
          <rPr>
            <b/>
            <sz val="9"/>
            <color indexed="81"/>
            <rFont val="Tahoma"/>
            <family val="2"/>
          </rPr>
          <t>Utilice lista de despliegue.</t>
        </r>
        <r>
          <rPr>
            <sz val="9"/>
            <color indexed="81"/>
            <rFont val="Tahoma"/>
            <family val="2"/>
          </rPr>
          <t xml:space="preserve">
</t>
        </r>
      </text>
    </comment>
    <comment ref="P7" authorId="0" shapeId="0" xr:uid="{DBA2F1F3-A5D1-4C64-9396-F954EC3BD0E3}">
      <text>
        <r>
          <rPr>
            <b/>
            <sz val="9"/>
            <color indexed="81"/>
            <rFont val="Tahoma"/>
            <family val="2"/>
          </rPr>
          <t>Utilice lista de despliegue.</t>
        </r>
        <r>
          <rPr>
            <sz val="9"/>
            <color indexed="81"/>
            <rFont val="Tahoma"/>
            <family val="2"/>
          </rPr>
          <t xml:space="preserve">
</t>
        </r>
      </text>
    </comment>
    <comment ref="Q7" authorId="0" shapeId="0" xr:uid="{69B6033E-A0F2-4D4B-8766-7E5FFA3F4919}">
      <text>
        <r>
          <rPr>
            <b/>
            <sz val="9"/>
            <color indexed="81"/>
            <rFont val="Tahoma"/>
            <family val="2"/>
          </rPr>
          <t>Utilice lista de despliegue.</t>
        </r>
        <r>
          <rPr>
            <sz val="9"/>
            <color indexed="81"/>
            <rFont val="Tahoma"/>
            <family val="2"/>
          </rPr>
          <t xml:space="preserve">
</t>
        </r>
      </text>
    </comment>
    <comment ref="R7" authorId="0" shapeId="0" xr:uid="{72345545-C5FB-463A-86CD-84D788AAF4F0}">
      <text>
        <r>
          <rPr>
            <b/>
            <sz val="9"/>
            <color indexed="81"/>
            <rFont val="Tahoma"/>
            <family val="2"/>
          </rPr>
          <t>Utilice lista de despliegue.</t>
        </r>
        <r>
          <rPr>
            <sz val="9"/>
            <color indexed="81"/>
            <rFont val="Tahoma"/>
            <family val="2"/>
          </rPr>
          <t xml:space="preserve">
</t>
        </r>
      </text>
    </comment>
    <comment ref="S7" authorId="0" shapeId="0" xr:uid="{22F49B37-B899-420D-9ACC-7F2203475C13}">
      <text>
        <r>
          <rPr>
            <b/>
            <sz val="9"/>
            <color indexed="81"/>
            <rFont val="Tahoma"/>
            <family val="2"/>
          </rPr>
          <t>Celda parametrizada NO modificar.</t>
        </r>
        <r>
          <rPr>
            <sz val="9"/>
            <color indexed="81"/>
            <rFont val="Tahoma"/>
            <family val="2"/>
          </rPr>
          <t xml:space="preserve">
</t>
        </r>
      </text>
    </comment>
    <comment ref="T7" authorId="0" shapeId="0" xr:uid="{AC8305F7-DD35-47A2-B2AE-6E667EC640FF}">
      <text>
        <r>
          <rPr>
            <b/>
            <sz val="9"/>
            <color indexed="81"/>
            <rFont val="Tahoma"/>
            <family val="2"/>
          </rPr>
          <t>Celda parametrizada NO modificar.</t>
        </r>
        <r>
          <rPr>
            <sz val="9"/>
            <color indexed="81"/>
            <rFont val="Tahoma"/>
            <family val="2"/>
          </rPr>
          <t xml:space="preserve">
</t>
        </r>
      </text>
    </comment>
    <comment ref="U7" authorId="0" shapeId="0" xr:uid="{58A981A8-3F58-4331-9217-76671C7C5A3F}">
      <text>
        <r>
          <rPr>
            <b/>
            <sz val="9"/>
            <color indexed="81"/>
            <rFont val="Tahoma"/>
            <family val="2"/>
          </rPr>
          <t>Celda parametrizada NO modificar.</t>
        </r>
        <r>
          <rPr>
            <sz val="9"/>
            <color indexed="81"/>
            <rFont val="Tahoma"/>
            <family val="2"/>
          </rPr>
          <t xml:space="preserve">
</t>
        </r>
      </text>
    </comment>
    <comment ref="V7" authorId="0" shapeId="0" xr:uid="{2480328A-CA36-4637-8436-5C1A2CEBB4BE}">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DA1E8ED0-2492-4389-A406-32EAAC17B59A}">
      <text>
        <r>
          <rPr>
            <b/>
            <sz val="9"/>
            <color indexed="81"/>
            <rFont val="Tahoma"/>
            <family val="2"/>
          </rPr>
          <t>Celda parametrizada NO modificar.</t>
        </r>
        <r>
          <rPr>
            <sz val="9"/>
            <color indexed="81"/>
            <rFont val="Tahoma"/>
            <family val="2"/>
          </rPr>
          <t xml:space="preserve">
</t>
        </r>
      </text>
    </comment>
    <comment ref="D6" authorId="0" shapeId="0" xr:uid="{9E68024F-94A5-4FB9-86C8-995FEEB9C968}">
      <text>
        <r>
          <rPr>
            <b/>
            <sz val="9"/>
            <color indexed="81"/>
            <rFont val="Tahoma"/>
            <family val="2"/>
          </rPr>
          <t>Celda parametrizada NO modificar.</t>
        </r>
      </text>
    </comment>
    <comment ref="F7" authorId="0" shapeId="0" xr:uid="{F843A8ED-4E37-4073-92E9-DEF3883C4100}">
      <text>
        <r>
          <rPr>
            <b/>
            <sz val="9"/>
            <color indexed="81"/>
            <rFont val="Tahoma"/>
            <family val="2"/>
          </rPr>
          <t>Inicie redacción del control, de acuerdo con estructura propuesta</t>
        </r>
      </text>
    </comment>
    <comment ref="G7" authorId="0" shapeId="0" xr:uid="{E1C3ACD3-9F6C-42CD-969B-3C95DFE1F6F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6B8C51E3-D4FC-42D3-B0CB-E9B19FEEF7CD}">
      <text>
        <r>
          <rPr>
            <b/>
            <sz val="9"/>
            <color indexed="81"/>
            <rFont val="Tahoma"/>
            <family val="2"/>
          </rPr>
          <t>Continue redacción, aplique atributos de formalización del control.</t>
        </r>
        <r>
          <rPr>
            <sz val="9"/>
            <color indexed="81"/>
            <rFont val="Tahoma"/>
            <family val="2"/>
          </rPr>
          <t xml:space="preserve">
</t>
        </r>
      </text>
    </comment>
    <comment ref="I7" authorId="0" shapeId="0" xr:uid="{AB980B71-4F1F-453F-9C1C-C7F0E67E5A9D}">
      <text>
        <r>
          <rPr>
            <b/>
            <sz val="9"/>
            <color indexed="81"/>
            <rFont val="Tahoma"/>
            <family val="2"/>
          </rPr>
          <t>Celda conctena redacción del control NO modifique.</t>
        </r>
        <r>
          <rPr>
            <sz val="9"/>
            <color indexed="81"/>
            <rFont val="Tahoma"/>
            <family val="2"/>
          </rPr>
          <t xml:space="preserve">
</t>
        </r>
      </text>
    </comment>
    <comment ref="K7" authorId="0" shapeId="0" xr:uid="{B7A443EF-CA6B-4A2B-AA7C-FF13D3BB1894}">
      <text>
        <r>
          <rPr>
            <b/>
            <sz val="9"/>
            <color indexed="81"/>
            <rFont val="Tahoma"/>
            <family val="2"/>
          </rPr>
          <t>Celda parametrizada NO modificar.</t>
        </r>
        <r>
          <rPr>
            <sz val="9"/>
            <color indexed="81"/>
            <rFont val="Tahoma"/>
            <family val="2"/>
          </rPr>
          <t xml:space="preserve">
</t>
        </r>
      </text>
    </comment>
    <comment ref="L7" authorId="0" shapeId="0" xr:uid="{7EF2C44F-606D-4830-8EDE-A7D9C959D5B6}">
      <text>
        <r>
          <rPr>
            <b/>
            <sz val="9"/>
            <color indexed="81"/>
            <rFont val="Tahoma"/>
            <family val="2"/>
          </rPr>
          <t>Celda parametrizada NO modificar.</t>
        </r>
        <r>
          <rPr>
            <sz val="9"/>
            <color indexed="81"/>
            <rFont val="Tahoma"/>
            <family val="2"/>
          </rPr>
          <t xml:space="preserve">
</t>
        </r>
      </text>
    </comment>
    <comment ref="M7" authorId="0" shapeId="0" xr:uid="{47287BBB-0356-42DB-B816-D0FFAD9C25ED}">
      <text>
        <r>
          <rPr>
            <b/>
            <sz val="9"/>
            <color indexed="81"/>
            <rFont val="Tahoma"/>
            <family val="2"/>
          </rPr>
          <t>Utilice lista de despliegue.</t>
        </r>
        <r>
          <rPr>
            <sz val="9"/>
            <color indexed="81"/>
            <rFont val="Tahoma"/>
            <family val="2"/>
          </rPr>
          <t xml:space="preserve">
</t>
        </r>
      </text>
    </comment>
    <comment ref="N7" authorId="0" shapeId="0" xr:uid="{900489DA-3BCC-427E-8EAF-5502C9A8B35D}">
      <text>
        <r>
          <rPr>
            <b/>
            <sz val="9"/>
            <color indexed="81"/>
            <rFont val="Tahoma"/>
            <family val="2"/>
          </rPr>
          <t>Celda parametrizada NO modificar.</t>
        </r>
        <r>
          <rPr>
            <sz val="9"/>
            <color indexed="81"/>
            <rFont val="Tahoma"/>
            <family val="2"/>
          </rPr>
          <t xml:space="preserve">
</t>
        </r>
      </text>
    </comment>
    <comment ref="O7" authorId="0" shapeId="0" xr:uid="{7AB018AD-3213-4B9A-A9C6-2E629D217689}">
      <text>
        <r>
          <rPr>
            <b/>
            <sz val="9"/>
            <color indexed="81"/>
            <rFont val="Tahoma"/>
            <family val="2"/>
          </rPr>
          <t>Utilice lista de despliegue.</t>
        </r>
      </text>
    </comment>
    <comment ref="P7" authorId="0" shapeId="0" xr:uid="{6BE200C6-1F44-4403-8C88-49F5D7DBEBE7}">
      <text>
        <r>
          <rPr>
            <b/>
            <sz val="9"/>
            <color indexed="81"/>
            <rFont val="Tahoma"/>
            <family val="2"/>
          </rPr>
          <t>Utilice lista de despliegue.</t>
        </r>
        <r>
          <rPr>
            <sz val="9"/>
            <color indexed="81"/>
            <rFont val="Tahoma"/>
            <family val="2"/>
          </rPr>
          <t xml:space="preserve">
</t>
        </r>
      </text>
    </comment>
    <comment ref="R7" authorId="0" shapeId="0" xr:uid="{46581691-4E4D-45EC-9366-166A2DDB32D6}">
      <text>
        <r>
          <rPr>
            <b/>
            <sz val="9"/>
            <color indexed="81"/>
            <rFont val="Tahoma"/>
            <family val="2"/>
          </rPr>
          <t>Utilice lista de despliegue.</t>
        </r>
        <r>
          <rPr>
            <sz val="9"/>
            <color indexed="81"/>
            <rFont val="Tahoma"/>
            <family val="2"/>
          </rPr>
          <t xml:space="preserve">
</t>
        </r>
      </text>
    </comment>
    <comment ref="S7" authorId="0" shapeId="0" xr:uid="{E81E89E9-45EF-4A67-B1FF-273D7EA99A69}">
      <text>
        <r>
          <rPr>
            <b/>
            <sz val="9"/>
            <color indexed="81"/>
            <rFont val="Tahoma"/>
            <family val="2"/>
          </rPr>
          <t>Celda parametrizada NO modifcar</t>
        </r>
        <r>
          <rPr>
            <sz val="9"/>
            <color indexed="81"/>
            <rFont val="Tahoma"/>
            <family val="2"/>
          </rPr>
          <t xml:space="preserve">
</t>
        </r>
      </text>
    </comment>
    <comment ref="T7" authorId="0" shapeId="0" xr:uid="{83BBE529-BB28-4602-9BA6-1068D0552FB4}">
      <text>
        <r>
          <rPr>
            <b/>
            <sz val="9"/>
            <color indexed="81"/>
            <rFont val="Tahoma"/>
            <family val="2"/>
          </rPr>
          <t>Celda parametrizada NO modificar</t>
        </r>
      </text>
    </comment>
    <comment ref="U7" authorId="0" shapeId="0" xr:uid="{B9CF7433-9BA9-4508-9A6A-18471DED86D2}">
      <text>
        <r>
          <rPr>
            <b/>
            <sz val="9"/>
            <color indexed="81"/>
            <rFont val="Tahoma"/>
            <family val="2"/>
          </rPr>
          <t>Celda parametrizada NO modificar</t>
        </r>
        <r>
          <rPr>
            <sz val="9"/>
            <color indexed="81"/>
            <rFont val="Tahoma"/>
            <family val="2"/>
          </rPr>
          <t xml:space="preserve">
</t>
        </r>
      </text>
    </comment>
    <comment ref="V7" authorId="0" shapeId="0" xr:uid="{8F966798-9D1B-4A5E-820C-0FB3D2537CEB}">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1DA4C0E8-8D3A-4FA0-BCBE-DD7FCDF24E1F}">
      <text>
        <r>
          <rPr>
            <b/>
            <sz val="9"/>
            <color indexed="81"/>
            <rFont val="Tahoma"/>
            <family val="2"/>
          </rPr>
          <t>Celdas parametrizadas NO modificar.</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7D9B1D0D-3005-409C-BDDE-432FBF088F19}">
      <text>
        <r>
          <rPr>
            <b/>
            <sz val="9"/>
            <color indexed="81"/>
            <rFont val="Tahoma"/>
            <family val="2"/>
          </rPr>
          <t>Celdas parametrizadas NO modificar.</t>
        </r>
        <r>
          <rPr>
            <sz val="9"/>
            <color indexed="81"/>
            <rFont val="Tahoma"/>
            <family val="2"/>
          </rPr>
          <t xml:space="preserve">
</t>
        </r>
      </text>
    </comment>
    <comment ref="D13" authorId="0" shapeId="0" xr:uid="{6C41D7A8-24F3-4BA0-84FA-75807C7C9C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<sst xmlns="http://schemas.openxmlformats.org/spreadsheetml/2006/main" count="862" uniqueCount="437">
  <si>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</si>
  <si>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</si>
  <si>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</si>
  <si>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</si>
  <si>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</si>
  <si>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</si>
  <si>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</si>
  <si>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</si>
  <si>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</si>
  <si>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</si>
  <si>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</si>
  <si>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</si>
  <si>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</si>
  <si>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</si>
  <si>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</si>
  <si>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</si>
  <si>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</si>
  <si>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</si>
  <si>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</si>
  <si>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</si>
  <si>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</si>
  <si>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</si>
  <si>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</si>
  <si>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</si>
  <si>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</si>
  <si>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</si>
  <si>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</si>
  <si>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</si>
  <si>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</si>
  <si>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</si>
  <si>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</si>
  <si>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</si>
  <si>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</si>
  <si>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</si>
  <si>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</si>
  <si>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</si>
  <si>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</si>
  <si>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</si>
  <si>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</si>
  <si>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</si>
  <si>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</si>
  <si>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</si>
  <si>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</si>
  <si>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</si>
  <si>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</si>
  <si>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</si>
  <si>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</si>
  <si>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</si>
  <si>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</si>
  <si>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</si>
  <si>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</si>
  <si>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</si>
  <si>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</si>
  <si>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</si>
  <si>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</si>
  <si>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</si>
  <si>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</si>
  <si>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</si>
  <si>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</si>
  <si>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</si>
  <si>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</si>
  <si>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</si>
  <si>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</si>
  <si>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</si>
  <si>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</si>
  <si>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</si>
  <si>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</si>
  <si>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</si>
  <si>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</si>
  <si>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</si>
  <si>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</si>
  <si>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</si>
  <si>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</si>
  <si>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</si>
  <si>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</si>
  <si>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</si>
  <si>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</si>
  <si>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</si>
  <si>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</si>
  <si>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</si>
  <si>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</si>
  <si>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</si>
  <si>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</si>
  <si>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</si>
  <si>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</si>
  <si>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</si>
  <si>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</si>
  <si>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</si>
  <si>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</si>
  <si>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</si>
  <si>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</si>
  <si>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</si>
  <si>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</si>
  <si>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</si>
  <si>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</si>
  <si>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</si>
  <si>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</si>
  <si>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</si>
  <si>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</si>
  <si>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</si>
  <si>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</si>
  <si>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</si>
  <si>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</si>
  <si>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</si>
  <si>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</si>
  <si>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</si>
  <si>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</si>
  <si>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</si>
  <si>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</si>
  <si>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</si>
  <si>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</si>
  <si>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</si>
  <si>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</si>
  <si>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</si>
  <si>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</si>
  <si>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</si>
  <si>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</si>
  <si>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</si>
  <si>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</si>
  <si>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</si>
  <si>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</si>
  <si>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</si>
  <si>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</si>
  <si>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</si>
  <si>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</si>
  <si>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</si>
  <si>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</si>
  <si>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</si>
  <si>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</si>
  <si>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</si>
  <si>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</si>
  <si>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</si>
  <si>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</si>
  <si>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</si>
  <si>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</si>
  <si>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</si>
  <si>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</si>
  <si>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</si>
  <si>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</si>
  <si>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</si>
  <si>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</si>
  <si>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</si>
  <si>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</si>
  <si>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</si>
  <si>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</si>
  <si>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</si>
  <si>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</si>
  <si>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</si>
  <si>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</si>
  <si>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</si>
  <si>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</si>
  <si>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</si>
  <si>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</si>
  <si>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</si>
  <si>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</si>
  <si>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</si>
  <si>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</si>
  <si>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</si>
  <si>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</si>
  <si>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</si>
  <si>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</si>
  <si>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</si>
  <si>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</si>
  <si>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</si>
  <si>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</si>
  <si>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</si>
  <si>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</si>
  <si>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</si>
  <si>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</si>
  <si>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</si>
  <si>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</si>
  <si>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</si>
  <si>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</si>
  <si>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</si>
  <si>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</si>
  <si>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</si>
  <si>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</si>
  <si>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</si>
  <si>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</si>
  <si>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</si>
  <si>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</si>
  <si>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</si>
  <si>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</si>
  <si>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</si>
  <si>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</si>
  <si>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</si>
  <si>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</si>
  <si>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</si>
  <si>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</si>
  <si>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</si>
  <si>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</si>
  <si>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</si>
  <si>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</si>
  <si>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</si>
  <si>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</si>
  <si>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</si>
  <si>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</si>
  <si>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</si>
  <si>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</si>
  <si>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</si>
  <si>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</si>
  <si>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</si>
  <si>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</si>
  <si>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</si>
  <si>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</si>
  <si>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</si>
  <si>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</si>
  <si>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</si>
  <si>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</si>
  <si>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</si>
  <si>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</si>
  <si>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</si>
  <si>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</si>
  <si>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</si>
  <si>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</si>
  <si>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</si>
  <si>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</si>
  <si>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</si>
  <si>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</si>
  <si>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</si>
  <si>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</si>
  <si>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</si>
  <si>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</si>
  <si>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</si>
  <si>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</si>
  <si>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</si>
  <si>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</si>
  <si>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</si>
  <si>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</si>
  <si>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</si>
  <si>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</si>
  <si>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</si>
  <si>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</si>
  <si>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</si>
  <si>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</si>
  <si>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</si>
  <si>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</si>
  <si>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</si>
  <si>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</si>
  <si>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</si>
  <si>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</si>
  <si>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</si>
  <si>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</si>
  <si>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</si>
  <si>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</si>
  <si>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</si>
  <si>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</si>
  <si>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</si>
  <si>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</si>
  <si>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</si>
  <si>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</si>
  <si>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</si>
  <si>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</si>
  <si>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</si>
  <si>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</si>
  <si>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</si>
  <si>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</si>
  <si>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</si>
  <si>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</si>
  <si>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</si>
  <si>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</si>
  <si>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</si>
  <si>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</si>
  <si>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</si>
  <si>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</si>
  <si>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</si>
  <si>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</si>
  <si>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</si>
  <si>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</si>
  <si>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</si>
  <si>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</si>
  <si>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</si>
  <si>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</si>
  <si>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</si>
  <si>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</si>
  <si>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</si>
  <si>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</si>
  <si>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</si>
  <si>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</si>
  <si>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</si>
  <si>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</si>
  <si>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</si>
  <si>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</si>
  <si>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</si>
  <si>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</si>
  <si>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</si>
  <si>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</si>
  <si>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</si>
  <si>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</si>
  <si>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</si>
  <si>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</si>
  <si>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</si>
  <si>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</si>
  <si>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</si>
  <si>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</si>
  <si>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</si>
  <si>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</si>
  <si>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</si>
  <si>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</si>
  <si>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</si>
  <si>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</si>
  <si>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</si>
  <si>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</si>
  <si>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</si>
  <si>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</si>
  <si>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</si>
  <si>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</si>
  <si>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</si>
  <si>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</si>
  <si>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</si>
  <si>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</si>
  <si>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</si>
  <si>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</si>
  <si>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</si>
  <si>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</si>
  <si>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</si>
  <si>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</si>
  <si>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</si>
  <si>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</si>
  <si>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</si>
  <si>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</si>
  <si>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</si>
  <si>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</si>
  <si>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</si>
  <si>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</si>
  <si>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</si>
  <si>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</si>
  <si>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</si>
  <si>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</si>
  <si>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</si>
  <si>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</si>
  <si>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</si>
  <si>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</si>
  <si>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</si>
  <si>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</si>
  <si>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</si>
  <si>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</si>
  <si>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</si>
  <si>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</si>
  <si>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</si>
  <si>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</si>
  <si>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</si>
  <si>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</si>
  <si>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</si>
  <si>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</si>
  <si>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</si>
  <si>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</si>
  <si>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</si>
  <si>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</si>
  <si>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</si>
  <si>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</si>
  <si>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</si>
  <si>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</si>
  <si>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</si>
  <si>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</si>
  <si>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</si>
  <si>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</si>
  <si>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</si>
  <si>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</si>
  <si>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</si>
  <si>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</si>
  <si>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</si>
  <si>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</si>
  <si>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</si>
  <si>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</si>
  <si>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</si>
  <si>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</si>
  <si>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</si>
  <si>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</si>
  <si>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</si>
  <si>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</si>
  <si>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</si>
  <si>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</si>
  <si>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</si>
  <si>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</si>
  <si>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</si>
  <si>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</si>
  <si>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</si>
  <si>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</si>
  <si>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</si>
  <si>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</si>
  <si>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</si>
  <si>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</si>
  <si>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</si>
  <si>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</si>
  <si>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</si>
  <si>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</si>
  <si>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</si>
  <si>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</si>
  <si>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</si>
  <si>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</si>
  <si>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</si>
  <si>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</si>
  <si>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8081 Conservación de la red vial y red de Ciclo infraestructura y 8055 Conservación de la red de infraestructura peatonal </t>
  </si>
  <si>
    <t>PROCESO Y/O  PROYECTO:</t>
  </si>
  <si>
    <t>diario</t>
  </si>
  <si>
    <t>mensual</t>
  </si>
  <si>
    <t>bimestral</t>
  </si>
  <si>
    <t>trimestral</t>
  </si>
  <si>
    <t>semestral</t>
  </si>
  <si>
    <t>Zona de Riesgo Inherente</t>
  </si>
  <si>
    <t>Control</t>
  </si>
  <si>
    <t>Zona de Riesgo Residual</t>
  </si>
  <si>
    <t>SRPI</t>
  </si>
  <si>
    <t>CODIGO DEL PROCESO</t>
  </si>
  <si>
    <t>NÚMERO DE RIESGO</t>
  </si>
  <si>
    <t>CÓDIGO</t>
  </si>
  <si>
    <t>DES</t>
  </si>
  <si>
    <t>COM</t>
  </si>
  <si>
    <t>PRO</t>
  </si>
  <si>
    <t>EGTI</t>
  </si>
  <si>
    <t>LMME</t>
  </si>
  <si>
    <t>PCI</t>
  </si>
  <si>
    <t>GAM</t>
  </si>
  <si>
    <t>GLAB</t>
  </si>
  <si>
    <t>INFRA</t>
  </si>
  <si>
    <t>DMIC</t>
  </si>
  <si>
    <t>GJUR</t>
  </si>
  <si>
    <t>GCON</t>
  </si>
  <si>
    <t>GDOC</t>
  </si>
  <si>
    <t>GEFI</t>
  </si>
  <si>
    <t>CODI</t>
  </si>
  <si>
    <t>GREF</t>
  </si>
  <si>
    <t>GTHU</t>
  </si>
  <si>
    <t>CEI</t>
  </si>
  <si>
    <t>SMCT</t>
  </si>
  <si>
    <t>Tipo Control</t>
  </si>
  <si>
    <t>NÚMERO DE CONTROL</t>
  </si>
  <si>
    <t>8081 8055</t>
  </si>
  <si>
    <t>FORMATO MAPA DE RIESGOS INSTITUCIONAL</t>
  </si>
  <si>
    <t>CÓDIGO: DES-FM-017</t>
  </si>
  <si>
    <t>Versión 3</t>
  </si>
  <si>
    <t>VIGENCIA:</t>
  </si>
  <si>
    <t>VERSIÓN DEL MAPA:1</t>
  </si>
  <si>
    <r>
      <t>¿CÓMO?
CAUSA INMEDIATA 
(</t>
    </r>
    <r>
      <rPr>
        <sz val="12"/>
        <rFont val="Arial"/>
        <family val="2"/>
      </rPr>
      <t xml:space="preserve">Iniciar con la palabra 
</t>
    </r>
    <r>
      <rPr>
        <b/>
        <sz val="12"/>
        <rFont val="Arial"/>
        <family val="2"/>
      </rPr>
      <t>por)</t>
    </r>
  </si>
  <si>
    <r>
      <t>¿PORQUÉ?
CAUSA RAÍZ
(</t>
    </r>
    <r>
      <rPr>
        <sz val="12"/>
        <rFont val="Arial"/>
        <family val="2"/>
      </rPr>
      <t xml:space="preserve">Iniciar con 
</t>
    </r>
    <r>
      <rPr>
        <b/>
        <sz val="12"/>
        <rFont val="Arial"/>
        <family val="2"/>
      </rPr>
      <t>debido a/a causa de)</t>
    </r>
  </si>
  <si>
    <t xml:space="preserve">Proceso - 
Proyectos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</si>
</sst>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
      <sz val="9"/>
      <color theme="1"/>
      <name val="Arial"/>
      <family val="2"/>
    </font>
    <font>
      <b/>
      <sz val="16"/>
      <color theme="1"/>
      <name val="Arial"/>
      <family val="2"/>
    </font>
    <font>
      <b/>
      <sz val="16"/>
      <name val="Arial"/>
      <family val="2"/>
      <charset val="1"/>
    </font>
    <font>
      <b/>
      <sz val="12"/>
      <name val="Arial"/>
      <family val="2"/>
    </font>
  </fonts>
  <fills count="24">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
      <patternFill patternType="solid">
        <fgColor theme="7" tint="0.59999389629810485"/>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60">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59"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8" xfId="0" applyFont="1" applyFill="1" applyBorder="1" applyAlignment="1">
      <alignment horizontal="center" vertical="center" wrapText="1"/>
    </xf>
    <xf numFmtId="0" fontId="59"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77" xfId="0" applyFont="1" applyFill="1" applyBorder="1" applyAlignment="1">
      <alignment horizontal="center" vertical="center" wrapText="1"/>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22" fillId="0" borderId="0" xfId="0" applyFont="1"/>
    <xf numFmtId="0" fontId="13" fillId="19" borderId="1" xfId="2" applyFont="1" applyFill="1" applyBorder="1" applyAlignment="1">
      <alignment horizontal="center" vertical="center" wrapText="1"/>
    </xf>
    <xf numFmtId="0" fontId="13" fillId="19" borderId="8" xfId="2" applyFont="1" applyFill="1" applyBorder="1" applyAlignment="1">
      <alignment horizontal="center" vertical="center" wrapText="1"/>
    </xf>
    <xf numFmtId="0" fontId="13" fillId="23" borderId="1" xfId="2" applyFont="1" applyFill="1" applyBorder="1" applyAlignment="1">
      <alignment horizontal="center" vertical="center" wrapText="1"/>
    </xf>
    <xf numFmtId="0" fontId="61" fillId="0" borderId="0" xfId="0" applyFont="1" applyAlignment="1">
      <alignment vertical="center"/>
    </xf>
    <xf numFmtId="0" fontId="61" fillId="0" borderId="0" xfId="0" applyFont="1" applyAlignment="1">
      <alignment vertical="center" wrapText="1"/>
    </xf>
    <xf numFmtId="0" fontId="61" fillId="0" borderId="1" xfId="0" applyFont="1" applyBorder="1" applyAlignment="1">
      <alignment horizontal="center" vertical="center"/>
    </xf>
    <xf numFmtId="0" fontId="61" fillId="0" borderId="83" xfId="0" applyFont="1" applyBorder="1" applyAlignment="1">
      <alignment horizontal="center" vertical="center"/>
    </xf>
    <xf numFmtId="0" fontId="61" fillId="3" borderId="1" xfId="0" applyFont="1" applyFill="1" applyBorder="1" applyAlignment="1">
      <alignment horizontal="center" vertical="center"/>
    </xf>
    <xf numFmtId="0" fontId="61" fillId="3" borderId="83" xfId="0" applyFont="1" applyFill="1" applyBorder="1" applyAlignment="1">
      <alignment horizontal="center" vertical="center"/>
    </xf>
    <xf numFmtId="0" fontId="61" fillId="0" borderId="84" xfId="0" applyFont="1" applyBorder="1" applyAlignment="1">
      <alignment horizontal="center" vertical="center"/>
    </xf>
    <xf numFmtId="0" fontId="61" fillId="0" borderId="0" xfId="0" applyFont="1" applyAlignment="1">
      <alignment horizontal="left" vertical="center"/>
    </xf>
    <xf numFmtId="0" fontId="61" fillId="0" borderId="0" xfId="0" applyFont="1" applyAlignment="1">
      <alignment horizontal="center" vertical="center"/>
    </xf>
    <xf numFmtId="0" fontId="61" fillId="0" borderId="1" xfId="0" applyFont="1" applyBorder="1" applyAlignment="1">
      <alignment horizontal="left" vertical="center" wrapText="1"/>
    </xf>
    <xf numFmtId="0" fontId="61" fillId="0" borderId="83" xfId="0" applyFont="1" applyBorder="1" applyAlignment="1">
      <alignment horizontal="left" vertical="center" wrapText="1"/>
    </xf>
    <xf numFmtId="0" fontId="63" fillId="0" borderId="0" xfId="0" applyFont="1" applyAlignment="1">
      <alignment vertical="center"/>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61" fillId="0" borderId="18" xfId="0" applyFont="1" applyBorder="1" applyAlignment="1">
      <alignment horizontal="center" vertical="center"/>
    </xf>
    <xf numFmtId="0" fontId="61" fillId="0" borderId="16" xfId="0" applyFont="1" applyBorder="1" applyAlignment="1">
      <alignment horizontal="center" vertical="center"/>
    </xf>
    <xf numFmtId="0" fontId="61" fillId="0" borderId="15" xfId="0" applyFont="1" applyBorder="1" applyAlignment="1">
      <alignment horizontal="center" vertical="center"/>
    </xf>
    <xf numFmtId="0" fontId="61" fillId="0" borderId="2" xfId="0" applyFont="1" applyBorder="1" applyAlignment="1">
      <alignment horizontal="center" vertical="center"/>
    </xf>
    <xf numFmtId="0" fontId="61" fillId="0" borderId="14" xfId="0" applyFont="1" applyBorder="1" applyAlignment="1">
      <alignment horizontal="center" vertical="center"/>
    </xf>
    <xf numFmtId="0" fontId="61" fillId="0" borderId="12" xfId="0" applyFont="1" applyBorder="1" applyAlignment="1">
      <alignment horizontal="center" vertical="center"/>
    </xf>
    <xf numFmtId="0" fontId="62" fillId="0" borderId="1" xfId="0" applyFont="1" applyBorder="1" applyAlignment="1">
      <alignment horizontal="left" vertical="center"/>
    </xf>
    <xf numFmtId="0" fontId="61" fillId="0" borderId="5" xfId="0" applyFont="1" applyBorder="1" applyAlignment="1">
      <alignment horizontal="center" vertical="center"/>
    </xf>
    <xf numFmtId="0" fontId="61" fillId="0" borderId="84" xfId="0" applyFont="1" applyBorder="1" applyAlignment="1">
      <alignment horizontal="center" vertical="center"/>
    </xf>
    <xf numFmtId="0" fontId="61" fillId="0" borderId="5" xfId="0" applyFont="1" applyBorder="1" applyAlignment="1">
      <alignment horizontal="center" vertical="center" wrapText="1"/>
    </xf>
    <xf numFmtId="0" fontId="61" fillId="0" borderId="84" xfId="0" applyFont="1" applyBorder="1" applyAlignment="1">
      <alignment horizontal="center" vertical="center" wrapText="1"/>
    </xf>
    <xf numFmtId="0" fontId="46" fillId="0" borderId="5" xfId="2" applyFont="1" applyBorder="1" applyAlignment="1" applyProtection="1">
      <alignment horizontal="left" vertical="center" wrapText="1"/>
      <protection locked="0"/>
    </xf>
    <xf numFmtId="0" fontId="46" fillId="0" borderId="84" xfId="2" applyFont="1" applyBorder="1" applyAlignment="1" applyProtection="1">
      <alignment horizontal="left" vertical="center" wrapText="1"/>
      <protection locked="0"/>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xf numFmtId="0" fontId="21" fillId="0" borderId="0" xfId="0" applyFont="1" applyAlignment="1">
      <alignment vertical="center"/>
    </xf>
    <xf numFmtId="0" fontId="20" fillId="0" borderId="4"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64" fillId="0" borderId="1" xfId="2" applyFont="1" applyBorder="1" applyAlignment="1">
      <alignment horizontal="center" vertical="center" wrapText="1"/>
    </xf>
    <xf numFmtId="0" fontId="62" fillId="0" borderId="44" xfId="0" applyFont="1" applyBorder="1" applyAlignment="1">
      <alignment horizontal="left" vertical="center"/>
    </xf>
    <xf numFmtId="0" fontId="62" fillId="0" borderId="9" xfId="0" applyFont="1" applyBorder="1" applyAlignment="1">
      <alignment horizontal="left" vertical="center"/>
    </xf>
    <xf numFmtId="0" fontId="62" fillId="0" borderId="60" xfId="0" applyFont="1" applyBorder="1" applyAlignment="1">
      <alignment horizontal="left" vertical="center"/>
    </xf>
    <xf numFmtId="0" fontId="62" fillId="0" borderId="11" xfId="0" applyFont="1" applyBorder="1" applyAlignment="1">
      <alignment horizontal="left" vertical="center"/>
    </xf>
    <xf numFmtId="0" fontId="62" fillId="0" borderId="34" xfId="0" applyFont="1" applyBorder="1" applyAlignment="1">
      <alignment horizontal="center" vertical="center"/>
    </xf>
    <xf numFmtId="0" fontId="62" fillId="0" borderId="6" xfId="0" applyFont="1" applyBorder="1" applyAlignment="1">
      <alignment horizontal="center" vertical="center"/>
    </xf>
    <xf numFmtId="0" fontId="62" fillId="0" borderId="25" xfId="0" applyFont="1" applyBorder="1" applyAlignment="1">
      <alignment horizontal="center" vertical="center"/>
    </xf>
    <xf numFmtId="0" fontId="62" fillId="0" borderId="3" xfId="0" applyFont="1" applyBorder="1" applyAlignment="1">
      <alignment horizontal="left" vertical="center"/>
    </xf>
    <xf numFmtId="0" fontId="61" fillId="0" borderId="26" xfId="0" applyFont="1" applyBorder="1" applyAlignment="1">
      <alignment horizontal="center" vertical="center"/>
    </xf>
    <xf numFmtId="0" fontId="62" fillId="0" borderId="27" xfId="0" applyFont="1" applyBorder="1" applyAlignment="1">
      <alignment horizontal="left" vertical="center"/>
    </xf>
    <xf numFmtId="0" fontId="62" fillId="0" borderId="28" xfId="0" applyFont="1" applyBorder="1" applyAlignment="1">
      <alignment horizontal="left" vertical="center"/>
    </xf>
    <xf numFmtId="0" fontId="62" fillId="0" borderId="29" xfId="0" applyFont="1" applyBorder="1" applyAlignment="1">
      <alignment horizontal="left" vertical="center"/>
    </xf>
    <xf numFmtId="0" fontId="62" fillId="0" borderId="15" xfId="0" applyFont="1" applyBorder="1" applyAlignment="1">
      <alignment horizontal="left" vertical="center"/>
    </xf>
    <xf numFmtId="0" fontId="62" fillId="0" borderId="0" xfId="0" applyFont="1" applyBorder="1" applyAlignment="1">
      <alignment horizontal="left" vertical="center"/>
    </xf>
    <xf numFmtId="0" fontId="62" fillId="0" borderId="66" xfId="0" applyFont="1" applyBorder="1" applyAlignment="1">
      <alignment horizontal="left" vertical="center"/>
    </xf>
    <xf numFmtId="0" fontId="62" fillId="0" borderId="65" xfId="0" applyFont="1" applyBorder="1" applyAlignment="1">
      <alignment horizontal="left" vertical="center"/>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91">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theme="9" tint="0.39994506668294322"/>
        </patternFill>
      </fill>
    </dxf>
    <dxf>
      <fill>
        <patternFill>
          <bgColor theme="0" tint="-4.9989318521683403E-2"/>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C00000"/>
        </patternFill>
      </fill>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01B150"/>
      <color rgb="FFFF2500"/>
      <color rgb="FFFFC000"/>
      <color rgb="FFFFFC66"/>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421324</xdr:colOff>
      <xdr:row>0</xdr:row>
      <xdr:rowOff>0</xdr:rowOff>
    </xdr:from>
    <xdr:to>
      <xdr:col>2</xdr:col>
      <xdr:colOff>619125</xdr:colOff>
      <xdr:row>4</xdr:row>
      <xdr:rowOff>111125</xdr:rowOff>
    </xdr:to>
    <xdr:pic>
      <xdr:nvPicPr>
        <xdr:cNvPr id="2" name="Imagen 1" descr="escudo negro">
          <a:extLst>
            <a:ext uri="{FF2B5EF4-FFF2-40B4-BE49-F238E27FC236}">
              <a16:creationId xmlns:a16="http://schemas.microsoft.com/office/drawing/2014/main" id="{511DB538-3880-4F0C-B67F-20391147890A}"/>
            </a:ext>
          </a:extLst>
        </xdr:cNvPr>
        <xdr:cNvPicPr/>
      </xdr:nvPicPr>
      <xdr:blipFill>
        <a:blip xmlns:r="http://schemas.openxmlformats.org/officeDocument/2006/relationships" r:embed="rId1"/>
        <a:stretch/>
      </xdr:blipFill>
      <xdr:spPr>
        <a:xfrm>
          <a:off x="691199" y="0"/>
          <a:ext cx="1515426" cy="1412875"/>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AF2EF4-862E-40C8-85EB-0C44197DA2D2}" name="Tabla15" displayName="Tabla15" ref="F8:K28" totalsRowShown="0" headerRowDxfId="290" tableBorderDxfId="289" headerRowCellStyle="Normal 2">
  <autoFilter ref="F8:K28" xr:uid="{00000000-0009-0000-0100-000001000000}"/>
  <tableColumns count="6">
    <tableColumn id="2" xr3:uid="{044AEE5A-4998-438E-AF0E-8EE8410DD188}" name="TIPOLOGÍA" dataDxfId="288" dataCellStyle="Normal 2"/>
    <tableColumn id="3" xr3:uid="{69C0F0F2-E29D-4456-AC36-7949F9015BD6}" name="¿QUÉ? _x000a_IMPACTO" dataDxfId="287" dataCellStyle="Normal 2"/>
    <tableColumn id="4" xr3:uid="{66A17DD0-4CEC-4BAB-BB5A-13930FA8B16C}" name="¿CÓMO?_x000a_CAUSA INMEDIATA _x000a_(Iniciar con la palabra _x000a_por)" dataDxfId="286" dataCellStyle="Normal 2"/>
    <tableColumn id="5" xr3:uid="{725E9F44-9E46-4C65-A63A-2A01FD522062}" name="¿PORQUÉ?_x000a_CAUSA RAÍZ_x000a_(Iniciar con _x000a_debido a/a causa de)" dataDxfId="285" dataCellStyle="Normal 2"/>
    <tableColumn id="6" xr3:uid="{735DA6D7-DD54-45A3-8FD9-156A8BE02A95}" name="DESCRIPCIÓN DEL RIESGO" dataDxfId="284">
      <calculatedColumnFormula>(CONCATENATE(Tabla15[[#This Row],[¿QUÉ? 
IMPACTO]]," ","por",Tabla15[[#This Row],[¿CÓMO?
CAUSA INMEDIATA 
(Iniciar con la palabra 
por)]]," ","a causa de"," ",Tabla15[[#This Row],[¿PORQUÉ?
CAUSA RAÍZ
(Iniciar con 
debido a/a causa de)]]))</calculatedColumnFormula>
    </tableColumn>
    <tableColumn id="1" xr3:uid="{8138FB87-83C8-4062-9536-98E53C5536F4}" name="SUB CAUSAS (Si aplica)" dataDxfId="283"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82" dataDxfId="281">
  <autoFilter ref="A31:E35" xr:uid="{00000000-0009-0000-0100-000006000000}"/>
  <tableColumns count="5">
    <tableColumn id="1" xr3:uid="{00000000-0010-0000-0100-000001000000}" name="Gestión" dataDxfId="280"/>
    <tableColumn id="2" xr3:uid="{00000000-0010-0000-0100-000002000000}" name="Fiscal" dataDxfId="279"/>
    <tableColumn id="3" xr3:uid="{00000000-0010-0000-0100-000003000000}" name="Seguridad_Información" dataDxfId="278"/>
    <tableColumn id="4" xr3:uid="{00000000-0010-0000-0100-000004000000}" name="Integridad_Pública_Corrupción" dataDxfId="277"/>
    <tableColumn id="5" xr3:uid="{00000000-0010-0000-0100-000005000000}" name="Integridad_Pública_LA_FT_FP" dataDxfId="276"/>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75" dataDxfId="274">
  <autoFilter ref="A38:F47" xr:uid="{00000000-0009-0000-0100-000002000000}"/>
  <tableColumns count="6">
    <tableColumn id="1" xr3:uid="{00000000-0010-0000-0200-000001000000}" name="Ejecución_administración_de_procesos" dataDxfId="273"/>
    <tableColumn id="2" xr3:uid="{00000000-0010-0000-0200-000002000000}" name="Transacción_u_Operación_aplica_para_LA_FT_FP" dataDxfId="272"/>
    <tableColumn id="3" xr3:uid="{00000000-0010-0000-0200-000003000000}" name="Talento_Humano" dataDxfId="271"/>
    <tableColumn id="4" xr3:uid="{00000000-0010-0000-0200-000004000000}" name="Tecnología" dataDxfId="270"/>
    <tableColumn id="5" xr3:uid="{00000000-0010-0000-0200-000005000000}" name="Infraestructura" dataDxfId="269"/>
    <tableColumn id="6" xr3:uid="{00000000-0010-0000-0200-000006000000}" name="Evento_externo" dataDxfId="268"/>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67" dataDxfId="266">
  <autoFilter ref="H37:I43" xr:uid="{00000000-0009-0000-0100-000003000000}"/>
  <tableColumns count="2">
    <tableColumn id="1" xr3:uid="{00000000-0010-0000-0300-000001000000}" name="FACTOR DE RIESGO" dataDxfId="265"/>
    <tableColumn id="2" xr3:uid="{00000000-0010-0000-0300-000002000000}" name="Descripción" dataDxfId="26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263" tableBorderDxfId="262" headerRowCellStyle="Normal 2">
  <autoFilter ref="F8:K28" xr:uid="{00000000-0009-0000-0100-000001000000}"/>
  <tableColumns count="6">
    <tableColumn id="2" xr3:uid="{00000000-0010-0000-0000-000002000000}" name="TIPOLOGÍA" dataDxfId="261" dataCellStyle="Normal 2"/>
    <tableColumn id="3" xr3:uid="{00000000-0010-0000-0000-000003000000}" name="¿QUÉ? _x000a_IMPACTO" dataDxfId="260" dataCellStyle="Normal 2"/>
    <tableColumn id="4" xr3:uid="{00000000-0010-0000-0000-000004000000}" name="¿CÓMO?_x000a_CAUSA INMEDIATA _x000a_(Iniciar con la palabra _x000a_por)" dataDxfId="259" dataCellStyle="Normal 2"/>
    <tableColumn id="5" xr3:uid="{00000000-0010-0000-0000-000005000000}" name="¿PORQUÉ?_x000a_CAUSA RAÍZ_x000a_(Iniciar con _x000a_debido a/a causa de)" dataDxfId="258" dataCellStyle="Normal 2"/>
    <tableColumn id="6" xr3:uid="{00000000-0010-0000-0000-000006000000}" name="DESCRIPCIÓN DEL RIESGO" dataDxfId="257">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256" dataCellStyle="Normal 2"/>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9" sqref="B9:H9"/>
    </sheetView>
  </sheetViews>
  <sheetFormatPr baseColWidth="10" defaultColWidth="0" defaultRowHeight="14.25" zeroHeight="1" x14ac:dyDescent="0.2"/>
  <cols>
    <col min="1" max="1" width="2.85546875" style="288" customWidth="1"/>
    <col min="2" max="3" width="24.42578125" style="288" customWidth="1"/>
    <col min="4" max="4" width="16" style="288" customWidth="1"/>
    <col min="5" max="5" width="24.42578125" style="288" customWidth="1"/>
    <col min="6" max="6" width="27.42578125" style="288" customWidth="1"/>
    <col min="7" max="8" width="24.42578125" style="288" customWidth="1"/>
    <col min="9" max="9" width="4.28515625" style="288" customWidth="1"/>
    <col min="10" max="16384" width="11.42578125" style="288" hidden="1"/>
  </cols>
  <sheetData>
    <row r="1" spans="2:8" ht="27.75" customHeight="1" x14ac:dyDescent="0.2">
      <c r="B1" s="402"/>
      <c r="C1" s="408" t="s">
        <v>385</v>
      </c>
      <c r="D1" s="408"/>
      <c r="E1" s="408"/>
      <c r="F1" s="408"/>
      <c r="G1" s="408"/>
      <c r="H1" s="409"/>
    </row>
    <row r="2" spans="2:8" ht="26.25" customHeight="1" x14ac:dyDescent="0.25">
      <c r="B2" s="403"/>
      <c r="C2" s="405" t="s">
        <v>392</v>
      </c>
      <c r="D2" s="406"/>
      <c r="E2" s="406"/>
      <c r="F2" s="406"/>
      <c r="G2" s="407"/>
      <c r="H2" s="385"/>
    </row>
    <row r="3" spans="2:8" ht="24" customHeight="1" thickBot="1" x14ac:dyDescent="0.25">
      <c r="B3" s="404"/>
      <c r="C3" s="410" t="s">
        <v>386</v>
      </c>
      <c r="D3" s="410"/>
      <c r="E3" s="410"/>
      <c r="F3" s="410"/>
      <c r="G3" s="410"/>
      <c r="H3" s="411"/>
    </row>
    <row r="4" spans="2:8" ht="18" x14ac:dyDescent="0.2">
      <c r="B4" s="412" t="s">
        <v>0</v>
      </c>
      <c r="C4" s="413"/>
      <c r="D4" s="413"/>
      <c r="E4" s="413"/>
      <c r="F4" s="413"/>
      <c r="G4" s="413"/>
      <c r="H4" s="414"/>
    </row>
    <row r="5" spans="2:8" x14ac:dyDescent="0.2">
      <c r="B5" s="289"/>
      <c r="C5" s="290"/>
      <c r="D5" s="290"/>
      <c r="E5" s="290"/>
      <c r="F5" s="290"/>
      <c r="G5" s="290"/>
      <c r="H5" s="291"/>
    </row>
    <row r="6" spans="2:8" ht="63" customHeight="1" x14ac:dyDescent="0.2">
      <c r="B6" s="415" t="s">
        <v>326</v>
      </c>
      <c r="C6" s="416"/>
      <c r="D6" s="416"/>
      <c r="E6" s="416"/>
      <c r="F6" s="416"/>
      <c r="G6" s="416"/>
      <c r="H6" s="417"/>
    </row>
    <row r="7" spans="2:8" ht="60.75" customHeight="1" x14ac:dyDescent="0.2">
      <c r="B7" s="418"/>
      <c r="C7" s="419"/>
      <c r="D7" s="419"/>
      <c r="E7" s="419"/>
      <c r="F7" s="419"/>
      <c r="G7" s="419"/>
      <c r="H7" s="420"/>
    </row>
    <row r="8" spans="2:8" ht="15" x14ac:dyDescent="0.2">
      <c r="B8" s="421" t="s">
        <v>1</v>
      </c>
      <c r="C8" s="422"/>
      <c r="D8" s="422"/>
      <c r="E8" s="422"/>
      <c r="F8" s="422"/>
      <c r="G8" s="422"/>
      <c r="H8" s="423"/>
    </row>
    <row r="9" spans="2:8" ht="127.5" customHeight="1" x14ac:dyDescent="0.2">
      <c r="B9" s="424" t="s">
        <v>327</v>
      </c>
      <c r="C9" s="425"/>
      <c r="D9" s="425"/>
      <c r="E9" s="425"/>
      <c r="F9" s="425"/>
      <c r="G9" s="425"/>
      <c r="H9" s="426"/>
    </row>
    <row r="10" spans="2:8" x14ac:dyDescent="0.2">
      <c r="B10" s="292"/>
      <c r="C10" s="293"/>
      <c r="D10" s="293"/>
      <c r="E10" s="293"/>
      <c r="F10" s="293"/>
      <c r="G10" s="293"/>
      <c r="H10" s="294"/>
    </row>
    <row r="11" spans="2:8" ht="30.75" customHeight="1" x14ac:dyDescent="0.2">
      <c r="B11" s="427" t="s">
        <v>348</v>
      </c>
      <c r="C11" s="428"/>
      <c r="D11" s="428"/>
      <c r="E11" s="428"/>
      <c r="F11" s="428"/>
      <c r="G11" s="428"/>
      <c r="H11" s="429"/>
    </row>
    <row r="12" spans="2:8" s="295" customFormat="1" ht="20.45" customHeight="1" x14ac:dyDescent="0.2">
      <c r="B12" s="432"/>
      <c r="C12" s="433"/>
      <c r="D12" s="433"/>
      <c r="E12" s="433"/>
      <c r="F12" s="433"/>
      <c r="G12" s="433"/>
      <c r="H12" s="434"/>
    </row>
    <row r="13" spans="2:8" ht="20.45" customHeight="1" x14ac:dyDescent="0.2">
      <c r="B13" s="421" t="s">
        <v>2</v>
      </c>
      <c r="C13" s="430"/>
      <c r="D13" s="430"/>
      <c r="E13" s="430"/>
      <c r="F13" s="430"/>
      <c r="G13" s="430"/>
      <c r="H13" s="431"/>
    </row>
    <row r="14" spans="2:8" ht="9" customHeight="1" x14ac:dyDescent="0.2">
      <c r="B14" s="421"/>
      <c r="C14" s="430"/>
      <c r="D14" s="430"/>
      <c r="E14" s="430"/>
      <c r="F14" s="430"/>
      <c r="G14" s="430"/>
      <c r="H14" s="431"/>
    </row>
    <row r="15" spans="2:8" ht="15" x14ac:dyDescent="0.2">
      <c r="B15" s="421" t="s">
        <v>3</v>
      </c>
      <c r="C15" s="430"/>
      <c r="D15" s="430"/>
      <c r="E15" s="430"/>
      <c r="F15" s="430"/>
      <c r="G15" s="430"/>
      <c r="H15" s="431"/>
    </row>
    <row r="16" spans="2:8" ht="15" x14ac:dyDescent="0.2">
      <c r="B16" s="296"/>
      <c r="C16" s="297"/>
      <c r="D16" s="297"/>
      <c r="E16" s="297"/>
      <c r="F16" s="297"/>
      <c r="G16" s="297"/>
      <c r="H16" s="298"/>
    </row>
    <row r="17" spans="2:8" ht="18.75" customHeight="1" x14ac:dyDescent="0.2">
      <c r="B17" s="421" t="s">
        <v>318</v>
      </c>
      <c r="C17" s="430"/>
      <c r="D17" s="430"/>
      <c r="E17" s="430"/>
      <c r="F17" s="430"/>
      <c r="G17" s="430"/>
      <c r="H17" s="431"/>
    </row>
    <row r="18" spans="2:8" ht="18.75" customHeight="1" x14ac:dyDescent="0.2">
      <c r="B18" s="296"/>
      <c r="C18" s="297"/>
      <c r="D18" s="297"/>
      <c r="E18" s="297"/>
      <c r="F18" s="297"/>
      <c r="G18" s="297"/>
      <c r="H18" s="298"/>
    </row>
    <row r="19" spans="2:8" ht="18.75" customHeight="1" x14ac:dyDescent="0.2">
      <c r="B19" s="421" t="s">
        <v>319</v>
      </c>
      <c r="C19" s="430"/>
      <c r="D19" s="430"/>
      <c r="E19" s="430"/>
      <c r="F19" s="430"/>
      <c r="G19" s="430"/>
      <c r="H19" s="431"/>
    </row>
    <row r="20" spans="2:8" ht="18.75" customHeight="1" thickBot="1" x14ac:dyDescent="0.25">
      <c r="B20" s="299"/>
      <c r="C20" s="300"/>
      <c r="D20" s="300"/>
      <c r="E20" s="300"/>
      <c r="F20" s="300"/>
      <c r="G20" s="300"/>
      <c r="H20" s="301"/>
    </row>
    <row r="21" spans="2:8" ht="15" thickTop="1" x14ac:dyDescent="0.2">
      <c r="B21" s="302"/>
      <c r="C21" s="439" t="s">
        <v>4</v>
      </c>
      <c r="D21" s="440"/>
      <c r="E21" s="441" t="s">
        <v>5</v>
      </c>
      <c r="F21" s="442"/>
      <c r="G21" s="303"/>
      <c r="H21" s="304"/>
    </row>
    <row r="22" spans="2:8" ht="35.25" customHeight="1" x14ac:dyDescent="0.2">
      <c r="B22" s="302"/>
      <c r="C22" s="435" t="s">
        <v>6</v>
      </c>
      <c r="D22" s="436"/>
      <c r="E22" s="437" t="s">
        <v>7</v>
      </c>
      <c r="F22" s="438"/>
      <c r="G22" s="303"/>
      <c r="H22" s="304"/>
    </row>
    <row r="23" spans="2:8" ht="17.25" customHeight="1" x14ac:dyDescent="0.2">
      <c r="B23" s="302"/>
      <c r="C23" s="435" t="s">
        <v>8</v>
      </c>
      <c r="D23" s="436"/>
      <c r="E23" s="437" t="s">
        <v>9</v>
      </c>
      <c r="F23" s="438"/>
      <c r="G23" s="303"/>
      <c r="H23" s="304"/>
    </row>
    <row r="24" spans="2:8" ht="50.25" customHeight="1" x14ac:dyDescent="0.2">
      <c r="B24" s="302"/>
      <c r="C24" s="435" t="s">
        <v>10</v>
      </c>
      <c r="D24" s="436"/>
      <c r="E24" s="437" t="s">
        <v>11</v>
      </c>
      <c r="F24" s="438"/>
      <c r="G24" s="303"/>
      <c r="H24" s="304"/>
    </row>
    <row r="25" spans="2:8" ht="42" customHeight="1" x14ac:dyDescent="0.2">
      <c r="B25" s="302"/>
      <c r="C25" s="435" t="s">
        <v>12</v>
      </c>
      <c r="D25" s="436"/>
      <c r="E25" s="437" t="s">
        <v>13</v>
      </c>
      <c r="F25" s="438"/>
      <c r="G25" s="303"/>
      <c r="H25" s="304"/>
    </row>
    <row r="26" spans="2:8" ht="77.25" customHeight="1" x14ac:dyDescent="0.2">
      <c r="B26" s="302"/>
      <c r="C26" s="435" t="s">
        <v>14</v>
      </c>
      <c r="D26" s="436"/>
      <c r="E26" s="437" t="s">
        <v>317</v>
      </c>
      <c r="F26" s="438"/>
      <c r="G26" s="303"/>
      <c r="H26" s="304"/>
    </row>
    <row r="27" spans="2:8" ht="69.75" customHeight="1" x14ac:dyDescent="0.2">
      <c r="B27" s="302"/>
      <c r="C27" s="443" t="s">
        <v>15</v>
      </c>
      <c r="D27" s="444"/>
      <c r="E27" s="445" t="s">
        <v>16</v>
      </c>
      <c r="F27" s="446"/>
      <c r="G27" s="303"/>
      <c r="H27" s="304"/>
    </row>
    <row r="28" spans="2:8" ht="69.75" customHeight="1" x14ac:dyDescent="0.2">
      <c r="B28" s="302"/>
      <c r="C28" s="443" t="s">
        <v>17</v>
      </c>
      <c r="D28" s="444"/>
      <c r="E28" s="445" t="s">
        <v>320</v>
      </c>
      <c r="F28" s="446"/>
      <c r="G28" s="303"/>
      <c r="H28" s="304"/>
    </row>
    <row r="29" spans="2:8" ht="69.75" customHeight="1" x14ac:dyDescent="0.2">
      <c r="B29" s="302"/>
      <c r="C29" s="443" t="s">
        <v>18</v>
      </c>
      <c r="D29" s="444"/>
      <c r="E29" s="445" t="s">
        <v>328</v>
      </c>
      <c r="F29" s="446"/>
      <c r="G29" s="303"/>
      <c r="H29" s="304"/>
    </row>
    <row r="30" spans="2:8" ht="111.75" customHeight="1" x14ac:dyDescent="0.2">
      <c r="B30" s="302"/>
      <c r="C30" s="443" t="s">
        <v>19</v>
      </c>
      <c r="D30" s="444"/>
      <c r="E30" s="445" t="s">
        <v>321</v>
      </c>
      <c r="F30" s="446"/>
      <c r="G30" s="303"/>
      <c r="H30" s="304"/>
    </row>
    <row r="31" spans="2:8" ht="121.5" customHeight="1" x14ac:dyDescent="0.2">
      <c r="B31" s="302"/>
      <c r="C31" s="443" t="s">
        <v>20</v>
      </c>
      <c r="D31" s="444"/>
      <c r="E31" s="445" t="s">
        <v>21</v>
      </c>
      <c r="F31" s="446"/>
      <c r="G31" s="303"/>
      <c r="H31" s="304"/>
    </row>
    <row r="32" spans="2:8" ht="42.75" customHeight="1" x14ac:dyDescent="0.2">
      <c r="B32" s="302"/>
      <c r="C32" s="443" t="s">
        <v>330</v>
      </c>
      <c r="D32" s="444"/>
      <c r="E32" s="445" t="s">
        <v>331</v>
      </c>
      <c r="F32" s="446"/>
      <c r="G32" s="303"/>
      <c r="H32" s="304"/>
    </row>
    <row r="33" spans="2:8" ht="69.75" customHeight="1" x14ac:dyDescent="0.2">
      <c r="B33" s="302"/>
      <c r="C33" s="443" t="s">
        <v>332</v>
      </c>
      <c r="D33" s="444"/>
      <c r="E33" s="445" t="s">
        <v>333</v>
      </c>
      <c r="F33" s="446"/>
      <c r="G33" s="303"/>
      <c r="H33" s="304"/>
    </row>
    <row r="34" spans="2:8" x14ac:dyDescent="0.2">
      <c r="B34" s="302"/>
      <c r="C34" s="305"/>
      <c r="D34" s="305"/>
      <c r="E34" s="306"/>
      <c r="F34" s="306"/>
      <c r="G34" s="303"/>
      <c r="H34" s="304"/>
    </row>
    <row r="35" spans="2:8" ht="15" x14ac:dyDescent="0.2">
      <c r="B35" s="421" t="s">
        <v>22</v>
      </c>
      <c r="C35" s="430"/>
      <c r="D35" s="430"/>
      <c r="E35" s="430"/>
      <c r="F35" s="430"/>
      <c r="G35" s="430"/>
      <c r="H35" s="431"/>
    </row>
    <row r="36" spans="2:8" ht="14.45" customHeight="1" thickBot="1" x14ac:dyDescent="0.25">
      <c r="B36" s="307"/>
      <c r="C36" s="308"/>
      <c r="D36" s="308"/>
      <c r="E36" s="308"/>
      <c r="F36" s="308"/>
      <c r="G36" s="308"/>
      <c r="H36" s="309"/>
    </row>
    <row r="37" spans="2:8" ht="14.45" customHeight="1" thickTop="1" x14ac:dyDescent="0.2">
      <c r="B37" s="307"/>
      <c r="C37" s="447" t="s">
        <v>4</v>
      </c>
      <c r="D37" s="448"/>
      <c r="E37" s="449" t="s">
        <v>5</v>
      </c>
      <c r="F37" s="450"/>
      <c r="G37" s="308"/>
      <c r="H37" s="309"/>
    </row>
    <row r="38" spans="2:8" ht="126" customHeight="1" x14ac:dyDescent="0.2">
      <c r="B38" s="307"/>
      <c r="C38" s="443" t="s">
        <v>23</v>
      </c>
      <c r="D38" s="444"/>
      <c r="E38" s="445" t="s">
        <v>334</v>
      </c>
      <c r="F38" s="446"/>
      <c r="G38" s="308"/>
      <c r="H38" s="309"/>
    </row>
    <row r="39" spans="2:8" ht="53.45" customHeight="1" x14ac:dyDescent="0.2">
      <c r="B39" s="307"/>
      <c r="C39" s="443" t="s">
        <v>24</v>
      </c>
      <c r="D39" s="444"/>
      <c r="E39" s="445" t="s">
        <v>25</v>
      </c>
      <c r="F39" s="446"/>
      <c r="G39" s="308"/>
      <c r="H39" s="309"/>
    </row>
    <row r="40" spans="2:8" ht="54" customHeight="1" x14ac:dyDescent="0.2">
      <c r="B40" s="307"/>
      <c r="C40" s="443" t="s">
        <v>26</v>
      </c>
      <c r="D40" s="444"/>
      <c r="E40" s="445" t="s">
        <v>27</v>
      </c>
      <c r="F40" s="446"/>
      <c r="G40" s="308"/>
      <c r="H40" s="309"/>
    </row>
    <row r="41" spans="2:8" ht="32.450000000000003" customHeight="1" x14ac:dyDescent="0.2">
      <c r="B41" s="307"/>
      <c r="C41" s="443" t="s">
        <v>28</v>
      </c>
      <c r="D41" s="444"/>
      <c r="E41" s="445" t="s">
        <v>29</v>
      </c>
      <c r="F41" s="446"/>
      <c r="G41" s="308"/>
      <c r="H41" s="309"/>
    </row>
    <row r="42" spans="2:8" ht="15" x14ac:dyDescent="0.2">
      <c r="B42" s="307"/>
      <c r="C42" s="308"/>
      <c r="D42" s="308"/>
      <c r="E42" s="308"/>
      <c r="F42" s="308"/>
      <c r="G42" s="308"/>
      <c r="H42" s="309"/>
    </row>
    <row r="43" spans="2:8" ht="18.75" customHeight="1" x14ac:dyDescent="0.2">
      <c r="B43" s="462" t="s">
        <v>322</v>
      </c>
      <c r="C43" s="463"/>
      <c r="D43" s="463"/>
      <c r="E43" s="463"/>
      <c r="F43" s="463"/>
      <c r="G43" s="463"/>
      <c r="H43" s="464"/>
    </row>
    <row r="44" spans="2:8" ht="18.75" customHeight="1" x14ac:dyDescent="0.2">
      <c r="B44" s="310"/>
      <c r="C44" s="311"/>
      <c r="D44" s="311"/>
      <c r="E44" s="311"/>
      <c r="F44" s="311"/>
      <c r="G44" s="311"/>
      <c r="H44" s="312"/>
    </row>
    <row r="45" spans="2:8" ht="65.25" customHeight="1" x14ac:dyDescent="0.2">
      <c r="B45" s="451" t="s">
        <v>335</v>
      </c>
      <c r="C45" s="452"/>
      <c r="D45" s="452"/>
      <c r="E45" s="452"/>
      <c r="F45" s="452"/>
      <c r="G45" s="452"/>
      <c r="H45" s="453"/>
    </row>
    <row r="46" spans="2:8" ht="18.75" customHeight="1" thickBot="1" x14ac:dyDescent="0.25">
      <c r="B46" s="299"/>
      <c r="C46" s="300"/>
      <c r="D46" s="300"/>
      <c r="E46" s="300"/>
      <c r="F46" s="300"/>
      <c r="G46" s="300"/>
      <c r="H46" s="301"/>
    </row>
    <row r="47" spans="2:8" ht="18.75" customHeight="1" thickTop="1" x14ac:dyDescent="0.2">
      <c r="B47" s="299"/>
      <c r="C47" s="447" t="s">
        <v>4</v>
      </c>
      <c r="D47" s="448"/>
      <c r="E47" s="449" t="s">
        <v>5</v>
      </c>
      <c r="F47" s="450"/>
      <c r="G47" s="300"/>
      <c r="H47" s="301"/>
    </row>
    <row r="48" spans="2:8" ht="62.25" customHeight="1" x14ac:dyDescent="0.2">
      <c r="B48" s="299"/>
      <c r="C48" s="457" t="s">
        <v>30</v>
      </c>
      <c r="D48" s="458"/>
      <c r="E48" s="445" t="s">
        <v>323</v>
      </c>
      <c r="F48" s="446"/>
      <c r="G48" s="300"/>
      <c r="H48" s="301"/>
    </row>
    <row r="49" spans="2:8" ht="54" customHeight="1" x14ac:dyDescent="0.2">
      <c r="B49" s="299"/>
      <c r="C49" s="457" t="s">
        <v>31</v>
      </c>
      <c r="D49" s="458"/>
      <c r="E49" s="445" t="s">
        <v>32</v>
      </c>
      <c r="F49" s="446"/>
      <c r="G49" s="300"/>
      <c r="H49" s="301"/>
    </row>
    <row r="50" spans="2:8" ht="64.5" customHeight="1" x14ac:dyDescent="0.2">
      <c r="B50" s="299"/>
      <c r="C50" s="457" t="s">
        <v>33</v>
      </c>
      <c r="D50" s="458"/>
      <c r="E50" s="445" t="s">
        <v>34</v>
      </c>
      <c r="F50" s="446"/>
      <c r="G50" s="300"/>
      <c r="H50" s="301"/>
    </row>
    <row r="51" spans="2:8" ht="66" customHeight="1" x14ac:dyDescent="0.2">
      <c r="B51" s="299"/>
      <c r="C51" s="457" t="s">
        <v>35</v>
      </c>
      <c r="D51" s="458"/>
      <c r="E51" s="445" t="s">
        <v>34</v>
      </c>
      <c r="F51" s="446"/>
      <c r="G51" s="300"/>
      <c r="H51" s="301"/>
    </row>
    <row r="52" spans="2:8" ht="48.75" customHeight="1" x14ac:dyDescent="0.2">
      <c r="B52" s="299"/>
      <c r="C52" s="457" t="s">
        <v>36</v>
      </c>
      <c r="D52" s="458"/>
      <c r="E52" s="445" t="s">
        <v>37</v>
      </c>
      <c r="F52" s="446"/>
      <c r="G52" s="300"/>
      <c r="H52" s="301"/>
    </row>
    <row r="53" spans="2:8" ht="49.5" customHeight="1" x14ac:dyDescent="0.2">
      <c r="B53" s="299"/>
      <c r="C53" s="457" t="s">
        <v>38</v>
      </c>
      <c r="D53" s="458"/>
      <c r="E53" s="445" t="s">
        <v>336</v>
      </c>
      <c r="F53" s="446"/>
      <c r="G53" s="300"/>
      <c r="H53" s="301"/>
    </row>
    <row r="54" spans="2:8" ht="116.25" customHeight="1" x14ac:dyDescent="0.2">
      <c r="B54" s="299"/>
      <c r="C54" s="457" t="s">
        <v>337</v>
      </c>
      <c r="D54" s="458"/>
      <c r="E54" s="445" t="s">
        <v>338</v>
      </c>
      <c r="F54" s="446"/>
      <c r="G54" s="300"/>
      <c r="H54" s="301"/>
    </row>
    <row r="55" spans="2:8" ht="29.45" customHeight="1" x14ac:dyDescent="0.2">
      <c r="B55" s="299"/>
      <c r="C55" s="457" t="s">
        <v>39</v>
      </c>
      <c r="D55" s="458"/>
      <c r="E55" s="445" t="s">
        <v>40</v>
      </c>
      <c r="F55" s="446"/>
      <c r="G55" s="300"/>
      <c r="H55" s="301"/>
    </row>
    <row r="56" spans="2:8" ht="58.5" customHeight="1" x14ac:dyDescent="0.2">
      <c r="B56" s="299"/>
      <c r="C56" s="457" t="s">
        <v>41</v>
      </c>
      <c r="D56" s="458"/>
      <c r="E56" s="445" t="s">
        <v>339</v>
      </c>
      <c r="F56" s="446"/>
      <c r="G56" s="300"/>
      <c r="H56" s="301"/>
    </row>
    <row r="57" spans="2:8" ht="54.75" customHeight="1" x14ac:dyDescent="0.2">
      <c r="B57" s="299"/>
      <c r="C57" s="457" t="s">
        <v>42</v>
      </c>
      <c r="D57" s="458"/>
      <c r="E57" s="445" t="s">
        <v>340</v>
      </c>
      <c r="F57" s="446"/>
      <c r="G57" s="300"/>
      <c r="H57" s="301"/>
    </row>
    <row r="58" spans="2:8" ht="18.75" customHeight="1" x14ac:dyDescent="0.2">
      <c r="B58" s="299"/>
      <c r="C58" s="300"/>
      <c r="D58" s="300"/>
      <c r="E58" s="300"/>
      <c r="F58" s="300"/>
      <c r="G58" s="300"/>
      <c r="H58" s="301"/>
    </row>
    <row r="59" spans="2:8" ht="18.75" customHeight="1" x14ac:dyDescent="0.2">
      <c r="B59" s="459" t="s">
        <v>324</v>
      </c>
      <c r="C59" s="460"/>
      <c r="D59" s="460"/>
      <c r="E59" s="460"/>
      <c r="F59" s="460"/>
      <c r="G59" s="460"/>
      <c r="H59" s="461"/>
    </row>
    <row r="60" spans="2:8" ht="18.75" customHeight="1" x14ac:dyDescent="0.2">
      <c r="B60" s="299"/>
      <c r="C60" s="300"/>
      <c r="D60" s="300"/>
      <c r="E60" s="300"/>
      <c r="F60" s="300"/>
      <c r="G60" s="300"/>
      <c r="H60" s="301"/>
    </row>
    <row r="61" spans="2:8" ht="18.75" customHeight="1" x14ac:dyDescent="0.2">
      <c r="B61" s="454" t="s">
        <v>325</v>
      </c>
      <c r="C61" s="455"/>
      <c r="D61" s="455"/>
      <c r="E61" s="455"/>
      <c r="F61" s="455"/>
      <c r="G61" s="455"/>
      <c r="H61" s="456"/>
    </row>
    <row r="62" spans="2:8" ht="18.75" customHeight="1" x14ac:dyDescent="0.2">
      <c r="B62" s="296"/>
      <c r="C62" s="297"/>
      <c r="D62" s="297"/>
      <c r="E62" s="297"/>
      <c r="F62" s="297"/>
      <c r="G62" s="297"/>
      <c r="H62" s="298"/>
    </row>
    <row r="63" spans="2:8" ht="30" customHeight="1" x14ac:dyDescent="0.2">
      <c r="B63" s="421" t="s">
        <v>341</v>
      </c>
      <c r="C63" s="430"/>
      <c r="D63" s="430"/>
      <c r="E63" s="430"/>
      <c r="F63" s="430"/>
      <c r="G63" s="430"/>
      <c r="H63" s="431"/>
    </row>
    <row r="64" spans="2:8" ht="18.75" customHeight="1" x14ac:dyDescent="0.2">
      <c r="B64" s="454" t="s">
        <v>342</v>
      </c>
      <c r="C64" s="455"/>
      <c r="D64" s="455"/>
      <c r="E64" s="455"/>
      <c r="F64" s="455"/>
      <c r="G64" s="455"/>
      <c r="H64" s="456"/>
    </row>
    <row r="65" spans="2:8" ht="18.75" customHeight="1" x14ac:dyDescent="0.2">
      <c r="B65" s="313"/>
      <c r="C65" s="314"/>
      <c r="D65" s="314"/>
      <c r="E65" s="314"/>
      <c r="F65" s="314"/>
      <c r="G65" s="314"/>
      <c r="H65" s="315"/>
    </row>
    <row r="66" spans="2:8" ht="54.75" customHeight="1" x14ac:dyDescent="0.2">
      <c r="B66" s="454" t="s">
        <v>343</v>
      </c>
      <c r="C66" s="455"/>
      <c r="D66" s="455"/>
      <c r="E66" s="455"/>
      <c r="F66" s="455"/>
      <c r="G66" s="455"/>
      <c r="H66" s="456"/>
    </row>
    <row r="67" spans="2:8" ht="15" thickBot="1" x14ac:dyDescent="0.25">
      <c r="B67" s="316"/>
      <c r="C67" s="317"/>
      <c r="D67" s="317"/>
      <c r="E67" s="317"/>
      <c r="F67" s="317"/>
      <c r="G67" s="317"/>
      <c r="H67" s="318"/>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XFC35"/>
  <sheetViews>
    <sheetView showGridLines="0" zoomScale="85" zoomScaleNormal="85" workbookViewId="0">
      <pane xSplit="1" ySplit="8" topLeftCell="B9" activePane="bottomRight" state="frozen"/>
      <selection pane="topRight" activeCell="B1" sqref="B1"/>
      <selection pane="bottomLeft" activeCell="A7" sqref="A7"/>
      <selection pane="bottomRight" activeCell="D9" sqref="D9"/>
    </sheetView>
  </sheetViews>
  <sheetFormatPr baseColWidth="10" defaultColWidth="14.42578125" defaultRowHeight="12.75" zeroHeight="1" x14ac:dyDescent="0.25"/>
  <cols>
    <col min="1" max="1" width="11.42578125" style="68" customWidth="1"/>
    <col min="2" max="2" width="48.42578125" style="73" customWidth="1"/>
    <col min="3" max="3" width="13.42578125" style="73" customWidth="1"/>
    <col min="4" max="4" width="13" style="73" customWidth="1"/>
    <col min="5" max="5" width="13.42578125" style="73" customWidth="1"/>
    <col min="6" max="6" width="11.28515625" style="73" customWidth="1"/>
    <col min="7" max="7" width="12.710937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4" width="14" style="68" hidden="1" customWidth="1"/>
    <col min="25" max="25" width="12.28515625" style="73" customWidth="1"/>
    <col min="26" max="26" width="21.28515625" style="68" customWidth="1"/>
    <col min="27" max="27" width="17.7109375" style="68" customWidth="1"/>
    <col min="28" max="28" width="11.42578125" style="68" customWidth="1"/>
    <col min="29" max="29" width="15.85546875" style="68" customWidth="1"/>
    <col min="30" max="30" width="27.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32"/>
      <c r="B1" s="538" t="str">
        <f>+'2 CONTEXTO E IDENTIFICACIÓN'!A1</f>
        <v>MAPA DE RIESGOS INTEGRAL</v>
      </c>
      <c r="C1" s="525"/>
      <c r="D1" s="526"/>
      <c r="E1" s="57"/>
      <c r="F1" s="158"/>
      <c r="G1" s="372" t="str">
        <f>+'2 CONTEXTO E IDENTIFICACIÓN'!$I$4</f>
        <v>Elaboración o Actualización:</v>
      </c>
      <c r="H1" s="215">
        <f>'2 CONTEXTO E IDENTIFICACIÓN'!J4</f>
        <v>46035</v>
      </c>
      <c r="I1" s="13"/>
      <c r="J1" s="13"/>
      <c r="Y1" s="60"/>
      <c r="AF1" s="57"/>
      <c r="AG1" s="57"/>
      <c r="AH1" s="57"/>
      <c r="AI1" s="57"/>
      <c r="AJ1" s="57"/>
    </row>
    <row r="2" spans="1:38" s="56" customFormat="1" ht="24.75" customHeight="1" x14ac:dyDescent="0.2">
      <c r="A2" s="532"/>
      <c r="B2" s="538"/>
      <c r="C2" s="39" t="str">
        <f>+'2 CONTEXTO E IDENTIFICACIÓN'!A2</f>
        <v>VERSIÓN DEL MAPA DE RIESGOS:</v>
      </c>
      <c r="D2" s="111">
        <f>'2 CONTEXTO E IDENTIFICACIÓN'!B2</f>
        <v>1</v>
      </c>
      <c r="E2" s="57"/>
      <c r="F2" s="57"/>
      <c r="G2" s="111" t="str">
        <f>+'2 CONTEXTO E IDENTIFICACIÓN'!$E$5</f>
        <v>Vigencia:</v>
      </c>
      <c r="H2" s="202">
        <f>'2 CONTEXTO E IDENTIFICACIÓN'!G5</f>
        <v>0</v>
      </c>
      <c r="I2" s="203" t="s">
        <v>50</v>
      </c>
      <c r="J2" s="200">
        <f>'2 CONTEXTO E IDENTIFICACIÓN'!J5</f>
        <v>46386</v>
      </c>
      <c r="K2" s="59"/>
      <c r="L2" s="59"/>
      <c r="M2" s="59"/>
      <c r="N2" s="59"/>
      <c r="O2" s="59"/>
      <c r="P2" s="58"/>
      <c r="Y2" s="60"/>
      <c r="AF2" s="57"/>
      <c r="AG2" s="57"/>
      <c r="AH2" s="57"/>
      <c r="AI2" s="57"/>
      <c r="AJ2" s="57"/>
    </row>
    <row r="3" spans="1:38" s="56" customFormat="1" x14ac:dyDescent="0.2">
      <c r="A3" s="60"/>
      <c r="B3" s="58"/>
      <c r="C3" s="205"/>
      <c r="D3" s="205"/>
      <c r="E3" s="57"/>
      <c r="F3" s="205"/>
      <c r="G3" s="205"/>
      <c r="H3" s="218"/>
      <c r="I3" s="219"/>
      <c r="J3" s="198"/>
      <c r="K3" s="59"/>
      <c r="L3" s="59"/>
      <c r="M3" s="59"/>
      <c r="N3" s="59"/>
      <c r="O3" s="59"/>
      <c r="P3" s="58"/>
      <c r="Y3" s="60"/>
      <c r="AF3" s="57"/>
      <c r="AG3" s="57"/>
      <c r="AH3" s="57"/>
      <c r="AI3" s="57"/>
      <c r="AJ3" s="57"/>
    </row>
    <row r="4" spans="1:38" s="56" customFormat="1" ht="15" x14ac:dyDescent="0.2">
      <c r="A4" s="12" t="s">
        <v>46</v>
      </c>
      <c r="B4" s="517" t="str">
        <f>'2 CONTEXTO E IDENTIFICACIÓN'!B4</f>
        <v>UAERMV</v>
      </c>
      <c r="C4" s="517"/>
      <c r="D4" s="517"/>
      <c r="E4" s="373"/>
      <c r="F4" s="58"/>
      <c r="G4" s="57"/>
      <c r="Y4" s="60"/>
      <c r="AF4" s="57"/>
      <c r="AG4" s="57"/>
      <c r="AH4" s="57"/>
      <c r="AI4" s="57"/>
      <c r="AJ4" s="57"/>
    </row>
    <row r="5" spans="1:38" s="56" customFormat="1" ht="20.25" customHeight="1" thickBot="1" x14ac:dyDescent="0.45">
      <c r="A5" s="12" t="s">
        <v>47</v>
      </c>
      <c r="B5" s="517">
        <f>'2 CONTEXTO E IDENTIFICACIÓN'!F4</f>
        <v>0</v>
      </c>
      <c r="C5" s="518"/>
      <c r="D5" s="518"/>
      <c r="E5" s="373"/>
      <c r="F5" s="58"/>
      <c r="G5" s="57"/>
      <c r="K5" s="609"/>
      <c r="L5" s="609"/>
      <c r="M5" s="609"/>
      <c r="N5" s="609"/>
      <c r="O5" s="609"/>
      <c r="P5" s="609"/>
      <c r="Q5" s="609"/>
      <c r="R5" s="609"/>
      <c r="S5" s="609"/>
      <c r="T5" s="609"/>
      <c r="U5" s="609"/>
      <c r="V5" s="609"/>
      <c r="Y5" s="60"/>
      <c r="AF5" s="57"/>
      <c r="AG5" s="57"/>
      <c r="AH5" s="57"/>
      <c r="AI5" s="57"/>
      <c r="AJ5" s="57"/>
    </row>
    <row r="6" spans="1:38" s="56" customFormat="1" ht="13.5" hidden="1" thickBot="1" x14ac:dyDescent="0.25">
      <c r="D6" s="58"/>
      <c r="E6" s="205"/>
      <c r="F6" s="58"/>
      <c r="G6" s="57"/>
      <c r="I6" s="539" t="s">
        <v>279</v>
      </c>
      <c r="J6" s="540"/>
      <c r="K6" s="540"/>
      <c r="L6" s="540"/>
      <c r="M6" s="540"/>
      <c r="N6" s="540"/>
      <c r="O6" s="541"/>
      <c r="R6" s="61"/>
      <c r="S6" s="62"/>
      <c r="T6" s="610" t="s">
        <v>125</v>
      </c>
      <c r="U6" s="611"/>
      <c r="V6" s="611"/>
      <c r="W6" s="611"/>
      <c r="X6" s="612"/>
      <c r="Y6" s="60"/>
      <c r="AF6" s="57"/>
      <c r="AG6" s="57"/>
      <c r="AH6" s="57"/>
      <c r="AI6" s="57"/>
      <c r="AJ6" s="57"/>
    </row>
    <row r="7" spans="1:38" ht="24.75" customHeight="1" x14ac:dyDescent="0.25">
      <c r="A7" s="113"/>
      <c r="B7" s="113"/>
      <c r="C7" s="65"/>
      <c r="D7" s="113"/>
      <c r="E7" s="533" t="s">
        <v>280</v>
      </c>
      <c r="F7" s="533"/>
      <c r="G7" s="533"/>
      <c r="H7" s="65"/>
      <c r="I7" s="66"/>
      <c r="J7" s="67"/>
      <c r="K7" s="530" t="s">
        <v>125</v>
      </c>
      <c r="L7" s="530"/>
      <c r="M7" s="530"/>
      <c r="N7" s="530"/>
      <c r="O7" s="531"/>
      <c r="P7" s="65"/>
      <c r="R7" s="69"/>
      <c r="T7" s="70">
        <v>0.2</v>
      </c>
      <c r="U7" s="70">
        <v>0.4</v>
      </c>
      <c r="V7" s="70">
        <v>0.6</v>
      </c>
      <c r="W7" s="70">
        <v>0.8</v>
      </c>
      <c r="X7" s="71">
        <v>1</v>
      </c>
      <c r="Y7" s="602" t="s">
        <v>363</v>
      </c>
      <c r="Z7" s="603"/>
      <c r="AA7" s="603"/>
      <c r="AB7" s="603"/>
      <c r="AC7" s="604"/>
      <c r="AD7" s="605" t="s">
        <v>364</v>
      </c>
      <c r="AE7" s="603"/>
      <c r="AF7" s="604"/>
    </row>
    <row r="8" spans="1:38" ht="39.950000000000003" customHeight="1" x14ac:dyDescent="0.2">
      <c r="A8" s="76" t="s">
        <v>219</v>
      </c>
      <c r="B8" s="76" t="s">
        <v>256</v>
      </c>
      <c r="C8" s="76" t="s">
        <v>281</v>
      </c>
      <c r="D8" s="76" t="s">
        <v>42</v>
      </c>
      <c r="E8" s="76" t="s">
        <v>106</v>
      </c>
      <c r="F8" s="76" t="s">
        <v>125</v>
      </c>
      <c r="G8" s="387" t="s">
        <v>282</v>
      </c>
      <c r="H8" s="65"/>
      <c r="I8" s="69"/>
      <c r="J8" s="77"/>
      <c r="K8" s="78" t="s">
        <v>235</v>
      </c>
      <c r="L8" s="78" t="s">
        <v>238</v>
      </c>
      <c r="M8" s="78" t="s">
        <v>242</v>
      </c>
      <c r="N8" s="78" t="s">
        <v>246</v>
      </c>
      <c r="O8" s="79" t="s">
        <v>250</v>
      </c>
      <c r="P8" s="65"/>
      <c r="R8" s="69"/>
      <c r="S8" s="80"/>
      <c r="T8" s="81" t="s">
        <v>235</v>
      </c>
      <c r="U8" s="81" t="s">
        <v>238</v>
      </c>
      <c r="V8" s="81" t="s">
        <v>242</v>
      </c>
      <c r="W8" s="81" t="s">
        <v>246</v>
      </c>
      <c r="X8" s="356" t="s">
        <v>250</v>
      </c>
      <c r="Y8" s="76" t="s">
        <v>44</v>
      </c>
      <c r="Z8" s="76" t="s">
        <v>356</v>
      </c>
      <c r="AA8" s="76" t="s">
        <v>357</v>
      </c>
      <c r="AB8" s="76" t="s">
        <v>358</v>
      </c>
      <c r="AC8" s="76" t="s">
        <v>359</v>
      </c>
      <c r="AD8" s="76" t="s">
        <v>360</v>
      </c>
      <c r="AE8" s="76" t="s">
        <v>361</v>
      </c>
      <c r="AF8" s="76" t="s">
        <v>357</v>
      </c>
      <c r="AG8" s="83"/>
      <c r="AH8" s="83"/>
      <c r="AI8" s="83"/>
      <c r="AJ8" s="83"/>
      <c r="AK8" s="83"/>
      <c r="AL8" s="83"/>
    </row>
    <row r="9" spans="1:38" ht="85.5" customHeight="1" x14ac:dyDescent="0.2">
      <c r="A9" s="84" t="str">
        <f>'2 CONTEXTO E IDENTIFICACIÓN'!A9</f>
        <v>R1</v>
      </c>
      <c r="B9" s="85" t="str">
        <f>+'2 CONTEXTO E IDENTIFICACIÓN'!J9</f>
        <v xml:space="preserve"> por a causa de </v>
      </c>
      <c r="C9" s="114">
        <f>+'5 VALORACIÓN CONTROL PROBAB.'!V8</f>
        <v>0</v>
      </c>
      <c r="D9" s="86">
        <f>+'5 VALORACIÓN CONTROL IMPACTO'!V8</f>
        <v>0</v>
      </c>
      <c r="E9" s="86" t="str">
        <f t="shared" ref="E9:E28" si="0">+IF(C9=0,"",IF(C9&lt;=$R$13,$S$13,IF(C9&lt;=$R$12,$S$12,IF(C9&lt;=$R$11,$S$11,IF(C9&lt;=$R$10,$S$10,IF(C9&lt;=$R$9,$S$9,""))))))</f>
        <v/>
      </c>
      <c r="F9" s="86" t="str">
        <f t="shared" ref="F9:F28" si="1">+IF(D9=0,"",IF(D9&lt;=$T$7,$T$8,IF(D9&lt;=$U$7,$U$8,IF(D9&lt;=$V$7,$V$8,IF(D9&lt;=$W$7,$W$8,IF(D9&lt;=$X$7,$X$8,""))))))</f>
        <v/>
      </c>
      <c r="G9" s="368"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
      </c>
      <c r="H9" s="87"/>
      <c r="I9" s="536" t="s">
        <v>106</v>
      </c>
      <c r="J9" s="78" t="s">
        <v>248</v>
      </c>
      <c r="K9" s="88"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8"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8"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8"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89"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7"/>
      <c r="Q9" s="606" t="s">
        <v>106</v>
      </c>
      <c r="R9" s="90">
        <v>1</v>
      </c>
      <c r="S9" s="81" t="s">
        <v>248</v>
      </c>
      <c r="T9" s="88" t="s">
        <v>257</v>
      </c>
      <c r="U9" s="88" t="s">
        <v>257</v>
      </c>
      <c r="V9" s="88" t="s">
        <v>257</v>
      </c>
      <c r="W9" s="88" t="s">
        <v>257</v>
      </c>
      <c r="X9" s="357" t="s">
        <v>258</v>
      </c>
      <c r="Y9" s="369" t="s">
        <v>107</v>
      </c>
      <c r="Z9" s="80"/>
      <c r="AA9" s="359"/>
      <c r="AB9" s="359"/>
      <c r="AC9" s="360"/>
      <c r="AD9" s="360"/>
      <c r="AE9" s="360"/>
      <c r="AF9" s="361"/>
      <c r="AG9" s="91"/>
      <c r="AH9" s="91"/>
      <c r="AI9" s="91"/>
      <c r="AJ9" s="91"/>
      <c r="AK9" s="83"/>
      <c r="AL9" s="83"/>
    </row>
    <row r="10" spans="1:38" ht="93" customHeight="1" x14ac:dyDescent="0.2">
      <c r="A10" s="84" t="str">
        <f>'2 CONTEXTO E IDENTIFICACIÓN'!A10</f>
        <v>R2</v>
      </c>
      <c r="B10" s="85" t="str">
        <f>+'2 CONTEXTO E IDENTIFICACIÓN'!J10</f>
        <v xml:space="preserve"> por a causa de </v>
      </c>
      <c r="C10" s="114">
        <f>'5 VALORACIÓN CONTROL PROBAB.'!V14</f>
        <v>0</v>
      </c>
      <c r="D10" s="86">
        <f>'5 VALORACIÓN CONTROL PROBAB.'!V14</f>
        <v>0</v>
      </c>
      <c r="E10" s="86" t="str">
        <f t="shared" si="0"/>
        <v/>
      </c>
      <c r="F10" s="86" t="str">
        <f t="shared" si="1"/>
        <v/>
      </c>
      <c r="G10" s="368" t="str">
        <f t="shared" si="2"/>
        <v/>
      </c>
      <c r="H10" s="87"/>
      <c r="I10" s="536"/>
      <c r="J10" s="78" t="s">
        <v>244</v>
      </c>
      <c r="K10" s="92"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2"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8"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8"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89"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7"/>
      <c r="Q10" s="607"/>
      <c r="R10" s="90">
        <v>0.8</v>
      </c>
      <c r="S10" s="81" t="s">
        <v>244</v>
      </c>
      <c r="T10" s="92" t="s">
        <v>242</v>
      </c>
      <c r="U10" s="92" t="s">
        <v>242</v>
      </c>
      <c r="V10" s="88" t="s">
        <v>257</v>
      </c>
      <c r="W10" s="88" t="s">
        <v>257</v>
      </c>
      <c r="X10" s="357" t="s">
        <v>258</v>
      </c>
      <c r="Y10" s="369" t="s">
        <v>107</v>
      </c>
      <c r="Z10" s="80"/>
      <c r="AA10" s="359"/>
      <c r="AB10" s="359"/>
      <c r="AC10" s="360"/>
      <c r="AD10" s="362"/>
      <c r="AE10" s="363"/>
      <c r="AF10" s="361"/>
      <c r="AG10" s="91"/>
      <c r="AH10" s="91"/>
      <c r="AI10" s="91"/>
      <c r="AJ10" s="91"/>
      <c r="AK10" s="83"/>
      <c r="AL10" s="83"/>
    </row>
    <row r="11" spans="1:38" ht="93" customHeight="1" x14ac:dyDescent="0.2">
      <c r="A11" s="84" t="str">
        <f>'2 CONTEXTO E IDENTIFICACIÓN'!A11</f>
        <v>R3</v>
      </c>
      <c r="B11" s="85" t="str">
        <f>+'2 CONTEXTO E IDENTIFICACIÓN'!J11</f>
        <v xml:space="preserve"> por a causa de </v>
      </c>
      <c r="C11" s="114">
        <f>'5 VALORACIÓN CONTROL PROBAB.'!V20</f>
        <v>0</v>
      </c>
      <c r="D11" s="86">
        <f>'5 VALORACIÓN CONTROL PROBAB.'!V20</f>
        <v>0</v>
      </c>
      <c r="E11" s="86" t="str">
        <f t="shared" si="0"/>
        <v/>
      </c>
      <c r="F11" s="86" t="str">
        <f t="shared" si="1"/>
        <v/>
      </c>
      <c r="G11" s="368" t="str">
        <f t="shared" si="2"/>
        <v/>
      </c>
      <c r="H11" s="87"/>
      <c r="I11" s="536"/>
      <c r="J11" s="78" t="s">
        <v>240</v>
      </c>
      <c r="K11" s="92"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2"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2"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8"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89"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7"/>
      <c r="Q11" s="607"/>
      <c r="R11" s="90">
        <v>0.6</v>
      </c>
      <c r="S11" s="81" t="s">
        <v>240</v>
      </c>
      <c r="T11" s="92" t="s">
        <v>242</v>
      </c>
      <c r="U11" s="92" t="s">
        <v>242</v>
      </c>
      <c r="V11" s="92" t="s">
        <v>242</v>
      </c>
      <c r="W11" s="88" t="s">
        <v>257</v>
      </c>
      <c r="X11" s="357" t="s">
        <v>258</v>
      </c>
      <c r="Y11" s="369" t="s">
        <v>107</v>
      </c>
      <c r="Z11" s="80"/>
      <c r="AA11" s="359"/>
      <c r="AB11" s="359"/>
      <c r="AC11" s="360"/>
      <c r="AD11" s="362"/>
      <c r="AE11" s="363"/>
      <c r="AF11" s="361"/>
      <c r="AG11" s="91"/>
      <c r="AH11" s="91"/>
      <c r="AI11" s="91"/>
      <c r="AJ11" s="95"/>
      <c r="AK11" s="83"/>
      <c r="AL11" s="83"/>
    </row>
    <row r="12" spans="1:38" ht="93" customHeight="1" x14ac:dyDescent="0.2">
      <c r="A12" s="84" t="str">
        <f>'2 CONTEXTO E IDENTIFICACIÓN'!A12</f>
        <v>R4</v>
      </c>
      <c r="B12" s="85" t="str">
        <f>+'2 CONTEXTO E IDENTIFICACIÓN'!J12</f>
        <v xml:space="preserve"> por a causa de </v>
      </c>
      <c r="C12" s="114">
        <f>'5 VALORACIÓN CONTROL PROBAB.'!V26</f>
        <v>0</v>
      </c>
      <c r="D12" s="86">
        <f>'5 VALORACIÓN CONTROL PROBAB.'!V26</f>
        <v>0</v>
      </c>
      <c r="E12" s="86" t="str">
        <f t="shared" si="0"/>
        <v/>
      </c>
      <c r="F12" s="86" t="str">
        <f t="shared" si="1"/>
        <v/>
      </c>
      <c r="G12" s="368" t="str">
        <f t="shared" si="2"/>
        <v/>
      </c>
      <c r="H12" s="87"/>
      <c r="I12" s="536"/>
      <c r="J12" s="78" t="s">
        <v>236</v>
      </c>
      <c r="K12" s="96"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2"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2"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8"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89"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7"/>
      <c r="Q12" s="607"/>
      <c r="R12" s="90">
        <v>0.4</v>
      </c>
      <c r="S12" s="81" t="s">
        <v>236</v>
      </c>
      <c r="T12" s="96" t="s">
        <v>259</v>
      </c>
      <c r="U12" s="92" t="s">
        <v>242</v>
      </c>
      <c r="V12" s="92" t="s">
        <v>242</v>
      </c>
      <c r="W12" s="88" t="s">
        <v>257</v>
      </c>
      <c r="X12" s="357" t="s">
        <v>258</v>
      </c>
      <c r="Y12" s="369"/>
      <c r="Z12" s="80"/>
      <c r="AA12" s="359"/>
      <c r="AB12" s="359"/>
      <c r="AC12" s="360"/>
      <c r="AD12" s="362"/>
      <c r="AE12" s="363"/>
      <c r="AF12" s="361"/>
      <c r="AG12" s="91"/>
      <c r="AH12" s="91"/>
      <c r="AI12" s="95"/>
      <c r="AJ12" s="91"/>
      <c r="AK12" s="83"/>
      <c r="AL12" s="83"/>
    </row>
    <row r="13" spans="1:38" ht="93" customHeight="1" thickBot="1" x14ac:dyDescent="0.25">
      <c r="A13" s="84" t="str">
        <f>'2 CONTEXTO E IDENTIFICACIÓN'!A13</f>
        <v>R5</v>
      </c>
      <c r="B13" s="85" t="str">
        <f>+'2 CONTEXTO E IDENTIFICACIÓN'!J13</f>
        <v xml:space="preserve"> por a causa de </v>
      </c>
      <c r="C13" s="114">
        <f>'5 VALORACIÓN CONTROL PROBAB.'!V32</f>
        <v>0</v>
      </c>
      <c r="D13" s="86">
        <f>'5 VALORACIÓN CONTROL PROBAB.'!V32</f>
        <v>0</v>
      </c>
      <c r="E13" s="86" t="str">
        <f t="shared" si="0"/>
        <v/>
      </c>
      <c r="F13" s="86" t="str">
        <f t="shared" si="1"/>
        <v/>
      </c>
      <c r="G13" s="368" t="str">
        <f t="shared" si="2"/>
        <v/>
      </c>
      <c r="H13" s="87"/>
      <c r="I13" s="537"/>
      <c r="J13" s="97" t="s">
        <v>233</v>
      </c>
      <c r="K13" s="98"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8"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99"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0"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1"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7"/>
      <c r="Q13" s="608"/>
      <c r="R13" s="102">
        <v>0.2</v>
      </c>
      <c r="S13" s="103" t="s">
        <v>233</v>
      </c>
      <c r="T13" s="98" t="s">
        <v>259</v>
      </c>
      <c r="U13" s="98" t="s">
        <v>259</v>
      </c>
      <c r="V13" s="99" t="s">
        <v>242</v>
      </c>
      <c r="W13" s="100" t="s">
        <v>257</v>
      </c>
      <c r="X13" s="358" t="s">
        <v>258</v>
      </c>
      <c r="Y13" s="369"/>
      <c r="Z13" s="80"/>
      <c r="AA13" s="359"/>
      <c r="AB13" s="359"/>
      <c r="AC13" s="360"/>
      <c r="AD13" s="362"/>
      <c r="AE13" s="363"/>
      <c r="AF13" s="361"/>
      <c r="AG13" s="91"/>
      <c r="AH13" s="91"/>
      <c r="AI13" s="104"/>
      <c r="AJ13" s="91"/>
      <c r="AK13" s="83"/>
      <c r="AL13" s="83"/>
    </row>
    <row r="14" spans="1:38" ht="93" customHeight="1" x14ac:dyDescent="0.2">
      <c r="A14" s="84" t="str">
        <f>'2 CONTEXTO E IDENTIFICACIÓN'!A14</f>
        <v>R6</v>
      </c>
      <c r="B14" s="85" t="str">
        <f>+'2 CONTEXTO E IDENTIFICACIÓN'!J14</f>
        <v xml:space="preserve"> por a causa de </v>
      </c>
      <c r="C14" s="114">
        <f>'5 VALORACIÓN CONTROL PROBAB.'!V38</f>
        <v>0</v>
      </c>
      <c r="D14" s="86">
        <f>'5 VALORACIÓN CONTROL PROBAB.'!V38</f>
        <v>0</v>
      </c>
      <c r="E14" s="86" t="str">
        <f t="shared" si="0"/>
        <v/>
      </c>
      <c r="F14" s="86" t="str">
        <f t="shared" si="1"/>
        <v/>
      </c>
      <c r="G14" s="368" t="str">
        <f t="shared" si="2"/>
        <v/>
      </c>
      <c r="H14" s="87"/>
      <c r="I14" s="87"/>
      <c r="J14" s="87"/>
      <c r="K14" s="87"/>
      <c r="L14" s="87"/>
      <c r="M14" s="87"/>
      <c r="N14" s="87"/>
      <c r="O14" s="87"/>
      <c r="P14" s="87"/>
      <c r="Y14" s="369"/>
      <c r="Z14" s="80"/>
      <c r="AA14" s="359"/>
      <c r="AB14" s="359"/>
      <c r="AC14" s="360"/>
      <c r="AD14" s="362"/>
      <c r="AE14" s="363"/>
      <c r="AF14" s="361"/>
      <c r="AG14" s="91"/>
      <c r="AH14" s="91"/>
      <c r="AI14" s="91"/>
      <c r="AJ14" s="91"/>
      <c r="AK14" s="83"/>
      <c r="AL14" s="83"/>
    </row>
    <row r="15" spans="1:38" ht="93" customHeight="1" x14ac:dyDescent="0.2">
      <c r="A15" s="84" t="str">
        <f>'2 CONTEXTO E IDENTIFICACIÓN'!A15</f>
        <v>R7</v>
      </c>
      <c r="B15" s="85" t="str">
        <f>+'2 CONTEXTO E IDENTIFICACIÓN'!J15</f>
        <v xml:space="preserve"> por a causa de </v>
      </c>
      <c r="C15" s="114" t="str">
        <f>'5 VALORACIÓN CONTROL PROBAB.'!C44</f>
        <v/>
      </c>
      <c r="D15" s="86">
        <f>'5 VALORACIÓN CONTROL PROBAB.'!V44</f>
        <v>0</v>
      </c>
      <c r="E15" s="86" t="str">
        <f t="shared" si="0"/>
        <v/>
      </c>
      <c r="F15" s="86" t="str">
        <f t="shared" si="1"/>
        <v/>
      </c>
      <c r="G15" s="368" t="str">
        <f t="shared" si="2"/>
        <v/>
      </c>
      <c r="H15" s="87"/>
      <c r="I15" s="87"/>
      <c r="J15" s="76" t="s">
        <v>260</v>
      </c>
      <c r="K15" s="87"/>
      <c r="L15" s="87"/>
      <c r="M15" s="87"/>
      <c r="N15" s="87"/>
      <c r="O15" s="87"/>
      <c r="P15" s="87"/>
      <c r="V15" s="72"/>
      <c r="W15" s="72"/>
      <c r="X15" s="72"/>
      <c r="Y15" s="370"/>
      <c r="Z15" s="359"/>
      <c r="AA15" s="359"/>
      <c r="AB15" s="359"/>
      <c r="AC15" s="360"/>
      <c r="AD15" s="362"/>
      <c r="AE15" s="360"/>
      <c r="AF15" s="363"/>
      <c r="AG15" s="94"/>
      <c r="AH15" s="94"/>
      <c r="AI15" s="94"/>
      <c r="AJ15" s="94"/>
      <c r="AK15" s="83"/>
      <c r="AL15" s="83"/>
    </row>
    <row r="16" spans="1:38" ht="93" customHeight="1" x14ac:dyDescent="0.2">
      <c r="A16" s="84" t="str">
        <f>'2 CONTEXTO E IDENTIFICACIÓN'!A16</f>
        <v>R8</v>
      </c>
      <c r="B16" s="85" t="str">
        <f>+'2 CONTEXTO E IDENTIFICACIÓN'!J16</f>
        <v xml:space="preserve"> por a causa de </v>
      </c>
      <c r="C16" s="114">
        <f>'5 VALORACIÓN CONTROL PROBAB.'!V50</f>
        <v>0</v>
      </c>
      <c r="D16" s="86">
        <f>'5 VALORACIÓN CONTROL PROBAB.'!V50</f>
        <v>0</v>
      </c>
      <c r="E16" s="86" t="str">
        <f t="shared" si="0"/>
        <v/>
      </c>
      <c r="F16" s="86" t="str">
        <f t="shared" si="1"/>
        <v/>
      </c>
      <c r="G16" s="368" t="str">
        <f t="shared" si="2"/>
        <v/>
      </c>
      <c r="H16" s="87"/>
      <c r="I16" s="87"/>
      <c r="J16" s="105" t="s">
        <v>258</v>
      </c>
      <c r="K16" s="87"/>
      <c r="L16" s="87"/>
      <c r="M16" s="87"/>
      <c r="N16" s="87"/>
      <c r="O16" s="87"/>
      <c r="P16" s="87"/>
      <c r="V16" s="72"/>
      <c r="W16" s="72"/>
      <c r="X16" s="72"/>
      <c r="Y16" s="370"/>
      <c r="Z16" s="359"/>
      <c r="AA16" s="359"/>
      <c r="AB16" s="359"/>
      <c r="AC16" s="360"/>
      <c r="AD16" s="360"/>
      <c r="AE16" s="360"/>
      <c r="AF16" s="361"/>
      <c r="AG16" s="91"/>
      <c r="AH16" s="91"/>
      <c r="AI16" s="91"/>
      <c r="AJ16" s="91"/>
      <c r="AK16" s="83"/>
      <c r="AL16" s="83"/>
    </row>
    <row r="17" spans="1:38" ht="93" customHeight="1" x14ac:dyDescent="0.2">
      <c r="A17" s="84" t="str">
        <f>'2 CONTEXTO E IDENTIFICACIÓN'!A17</f>
        <v>R9</v>
      </c>
      <c r="B17" s="85" t="str">
        <f>+'2 CONTEXTO E IDENTIFICACIÓN'!J17</f>
        <v xml:space="preserve"> por a causa de </v>
      </c>
      <c r="C17" s="114">
        <f>'5 VALORACIÓN CONTROL PROBAB.'!V56</f>
        <v>0</v>
      </c>
      <c r="D17" s="86">
        <f>'5 VALORACIÓN CONTROL PROBAB.'!V56</f>
        <v>0</v>
      </c>
      <c r="E17" s="86" t="str">
        <f t="shared" si="0"/>
        <v/>
      </c>
      <c r="F17" s="86" t="str">
        <f t="shared" si="1"/>
        <v/>
      </c>
      <c r="G17" s="368" t="str">
        <f t="shared" si="2"/>
        <v/>
      </c>
      <c r="H17" s="87"/>
      <c r="I17" s="87"/>
      <c r="J17" s="88" t="s">
        <v>257</v>
      </c>
      <c r="K17" s="87"/>
      <c r="L17" s="87"/>
      <c r="M17" s="87"/>
      <c r="N17" s="87"/>
      <c r="O17" s="87"/>
      <c r="P17" s="87"/>
      <c r="U17" s="72"/>
      <c r="V17" s="72"/>
      <c r="W17" s="72"/>
      <c r="X17" s="72"/>
      <c r="Y17" s="370"/>
      <c r="Z17" s="359"/>
      <c r="AA17" s="359"/>
      <c r="AB17" s="359"/>
      <c r="AC17" s="360"/>
      <c r="AD17" s="360"/>
      <c r="AE17" s="360"/>
      <c r="AF17" s="361"/>
      <c r="AG17" s="91"/>
      <c r="AH17" s="91"/>
      <c r="AI17" s="91"/>
      <c r="AJ17" s="91"/>
      <c r="AK17" s="83"/>
      <c r="AL17" s="83"/>
    </row>
    <row r="18" spans="1:38" ht="93" customHeight="1" x14ac:dyDescent="0.2">
      <c r="A18" s="84" t="str">
        <f>'2 CONTEXTO E IDENTIFICACIÓN'!A18</f>
        <v>R10</v>
      </c>
      <c r="B18" s="85" t="str">
        <f>+'2 CONTEXTO E IDENTIFICACIÓN'!J18</f>
        <v xml:space="preserve"> por a causa de </v>
      </c>
      <c r="C18" s="114">
        <f>'5 VALORACIÓN CONTROL PROBAB.'!V62</f>
        <v>0</v>
      </c>
      <c r="D18" s="86">
        <f>'5 VALORACIÓN CONTROL PROBAB.'!V62</f>
        <v>0</v>
      </c>
      <c r="E18" s="86" t="str">
        <f t="shared" si="0"/>
        <v/>
      </c>
      <c r="F18" s="86" t="str">
        <f t="shared" si="1"/>
        <v/>
      </c>
      <c r="G18" s="368" t="str">
        <f t="shared" si="2"/>
        <v/>
      </c>
      <c r="H18" s="87"/>
      <c r="I18" s="87"/>
      <c r="J18" s="92" t="s">
        <v>242</v>
      </c>
      <c r="K18" s="87"/>
      <c r="L18" s="87"/>
      <c r="M18" s="87"/>
      <c r="N18" s="87"/>
      <c r="O18" s="87"/>
      <c r="P18" s="87"/>
      <c r="S18" s="106"/>
      <c r="U18" s="106"/>
      <c r="V18" s="106"/>
      <c r="W18" s="106"/>
      <c r="X18" s="106"/>
      <c r="Y18" s="371"/>
      <c r="Z18" s="364"/>
      <c r="AA18" s="364"/>
      <c r="AB18" s="364"/>
      <c r="AC18" s="360"/>
      <c r="AD18" s="360"/>
      <c r="AE18" s="365"/>
      <c r="AF18" s="365"/>
      <c r="AG18" s="107"/>
      <c r="AH18" s="107"/>
      <c r="AI18" s="107"/>
      <c r="AJ18" s="107"/>
      <c r="AK18" s="83"/>
      <c r="AL18" s="83"/>
    </row>
    <row r="19" spans="1:38" ht="93" customHeight="1" x14ac:dyDescent="0.2">
      <c r="A19" s="84" t="str">
        <f>'2 CONTEXTO E IDENTIFICACIÓN'!A19</f>
        <v>R11</v>
      </c>
      <c r="B19" s="85" t="str">
        <f>+'2 CONTEXTO E IDENTIFICACIÓN'!J19</f>
        <v xml:space="preserve"> por a causa de </v>
      </c>
      <c r="C19" s="114">
        <f>'5 VALORACIÓN CONTROL PROBAB.'!V68</f>
        <v>0</v>
      </c>
      <c r="D19" s="86">
        <f>'5 VALORACIÓN CONTROL PROBAB.'!V68</f>
        <v>0</v>
      </c>
      <c r="E19" s="86" t="str">
        <f t="shared" si="0"/>
        <v/>
      </c>
      <c r="F19" s="86" t="str">
        <f t="shared" si="1"/>
        <v/>
      </c>
      <c r="G19" s="368" t="str">
        <f t="shared" si="2"/>
        <v/>
      </c>
      <c r="H19" s="87"/>
      <c r="I19" s="87"/>
      <c r="J19" s="96" t="s">
        <v>259</v>
      </c>
      <c r="K19" s="87"/>
      <c r="L19" s="87"/>
      <c r="M19" s="87"/>
      <c r="N19" s="87"/>
      <c r="O19" s="87"/>
      <c r="P19" s="87"/>
      <c r="S19" s="106"/>
      <c r="Y19" s="369"/>
      <c r="Z19" s="80"/>
      <c r="AA19" s="364"/>
      <c r="AB19" s="364"/>
      <c r="AC19" s="360"/>
      <c r="AD19" s="360"/>
      <c r="AE19" s="360"/>
      <c r="AF19" s="361"/>
      <c r="AG19" s="91"/>
      <c r="AH19" s="91"/>
      <c r="AI19" s="91"/>
      <c r="AJ19" s="91"/>
      <c r="AK19" s="83"/>
      <c r="AL19" s="83"/>
    </row>
    <row r="20" spans="1:38" ht="93" customHeight="1" x14ac:dyDescent="0.2">
      <c r="A20" s="84" t="str">
        <f>'2 CONTEXTO E IDENTIFICACIÓN'!A20</f>
        <v>R12</v>
      </c>
      <c r="B20" s="85" t="str">
        <f>+'2 CONTEXTO E IDENTIFICACIÓN'!J20</f>
        <v xml:space="preserve"> por a causa de </v>
      </c>
      <c r="C20" s="114">
        <f>'5 VALORACIÓN CONTROL PROBAB.'!V74</f>
        <v>0</v>
      </c>
      <c r="D20" s="86">
        <f>'5 VALORACIÓN CONTROL PROBAB.'!V74</f>
        <v>0</v>
      </c>
      <c r="E20" s="86" t="str">
        <f t="shared" si="0"/>
        <v/>
      </c>
      <c r="F20" s="86" t="str">
        <f t="shared" si="1"/>
        <v/>
      </c>
      <c r="G20" s="368" t="str">
        <f t="shared" si="2"/>
        <v/>
      </c>
      <c r="H20" s="87"/>
      <c r="I20" s="87"/>
      <c r="J20" s="87"/>
      <c r="K20" s="87"/>
      <c r="L20" s="87"/>
      <c r="M20" s="87"/>
      <c r="N20" s="87"/>
      <c r="O20" s="87"/>
      <c r="P20" s="87"/>
      <c r="Q20" s="108"/>
      <c r="R20" s="108"/>
      <c r="S20" s="106"/>
      <c r="Y20" s="369"/>
      <c r="Z20" s="80"/>
      <c r="AA20" s="364"/>
      <c r="AB20" s="364"/>
      <c r="AC20" s="360"/>
      <c r="AD20" s="360"/>
      <c r="AE20" s="360"/>
      <c r="AF20" s="361"/>
      <c r="AG20" s="91"/>
      <c r="AH20" s="91"/>
      <c r="AI20" s="91"/>
      <c r="AJ20" s="91"/>
      <c r="AK20" s="83"/>
      <c r="AL20" s="83"/>
    </row>
    <row r="21" spans="1:38" ht="93" customHeight="1" x14ac:dyDescent="0.2">
      <c r="A21" s="84" t="str">
        <f>'2 CONTEXTO E IDENTIFICACIÓN'!A21</f>
        <v>R13</v>
      </c>
      <c r="B21" s="85" t="str">
        <f>+'2 CONTEXTO E IDENTIFICACIÓN'!J21</f>
        <v xml:space="preserve"> por a causa de </v>
      </c>
      <c r="C21" s="114">
        <f>'5 VALORACIÓN CONTROL PROBAB.'!V80</f>
        <v>0</v>
      </c>
      <c r="D21" s="86">
        <f>'5 VALORACIÓN CONTROL PROBAB.'!V80</f>
        <v>0</v>
      </c>
      <c r="E21" s="86" t="str">
        <f t="shared" si="0"/>
        <v/>
      </c>
      <c r="F21" s="86" t="str">
        <f t="shared" si="1"/>
        <v/>
      </c>
      <c r="G21" s="368" t="str">
        <f t="shared" si="2"/>
        <v/>
      </c>
      <c r="H21" s="87"/>
      <c r="I21" s="87"/>
      <c r="J21" s="87"/>
      <c r="K21" s="87"/>
      <c r="L21" s="87"/>
      <c r="M21" s="87"/>
      <c r="N21" s="87"/>
      <c r="O21" s="87"/>
      <c r="P21" s="87"/>
      <c r="Q21" s="108"/>
      <c r="R21" s="108"/>
      <c r="S21" s="109"/>
      <c r="Y21" s="369"/>
      <c r="Z21" s="80"/>
      <c r="AA21" s="364"/>
      <c r="AB21" s="364"/>
      <c r="AC21" s="360"/>
      <c r="AD21" s="366"/>
      <c r="AE21" s="366"/>
      <c r="AF21" s="366"/>
      <c r="AG21" s="104"/>
      <c r="AH21" s="104"/>
      <c r="AI21" s="104"/>
      <c r="AJ21" s="91"/>
      <c r="AK21" s="83"/>
      <c r="AL21" s="83"/>
    </row>
    <row r="22" spans="1:38" ht="93" customHeight="1" x14ac:dyDescent="0.2">
      <c r="A22" s="84" t="str">
        <f>'2 CONTEXTO E IDENTIFICACIÓN'!A22</f>
        <v>R14</v>
      </c>
      <c r="B22" s="85" t="str">
        <f>+'2 CONTEXTO E IDENTIFICACIÓN'!J22</f>
        <v xml:space="preserve"> por a causa de </v>
      </c>
      <c r="C22" s="114">
        <f>'5 VALORACIÓN CONTROL PROBAB.'!V86</f>
        <v>0</v>
      </c>
      <c r="D22" s="86">
        <f>'5 VALORACIÓN CONTROL PROBAB.'!V86</f>
        <v>0</v>
      </c>
      <c r="E22" s="86" t="str">
        <f t="shared" si="0"/>
        <v/>
      </c>
      <c r="F22" s="86" t="str">
        <f t="shared" si="1"/>
        <v/>
      </c>
      <c r="G22" s="368" t="str">
        <f t="shared" si="2"/>
        <v/>
      </c>
      <c r="H22" s="87"/>
      <c r="I22" s="87"/>
      <c r="J22" s="87"/>
      <c r="K22" s="87"/>
      <c r="L22" s="87"/>
      <c r="M22" s="87"/>
      <c r="N22" s="87"/>
      <c r="O22" s="87"/>
      <c r="P22" s="87"/>
      <c r="Q22" s="108"/>
      <c r="R22" s="108"/>
      <c r="Y22" s="369"/>
      <c r="Z22" s="80"/>
      <c r="AA22" s="80"/>
      <c r="AB22" s="80"/>
      <c r="AC22" s="360"/>
      <c r="AD22" s="367"/>
      <c r="AE22" s="367"/>
      <c r="AF22" s="367"/>
      <c r="AG22" s="110"/>
      <c r="AH22" s="110"/>
      <c r="AI22" s="110"/>
      <c r="AJ22" s="91"/>
      <c r="AK22" s="83"/>
      <c r="AL22" s="83"/>
    </row>
    <row r="23" spans="1:38" ht="93" customHeight="1" x14ac:dyDescent="0.2">
      <c r="A23" s="84" t="str">
        <f>'2 CONTEXTO E IDENTIFICACIÓN'!A23</f>
        <v>R15</v>
      </c>
      <c r="B23" s="85" t="str">
        <f>+'2 CONTEXTO E IDENTIFICACIÓN'!J23</f>
        <v xml:space="preserve"> por a causa de </v>
      </c>
      <c r="C23" s="114">
        <f>'5 VALORACIÓN CONTROL PROBAB.'!V92</f>
        <v>0</v>
      </c>
      <c r="D23" s="86">
        <f>'5 VALORACIÓN CONTROL PROBAB.'!V92</f>
        <v>0</v>
      </c>
      <c r="E23" s="86" t="str">
        <f t="shared" si="0"/>
        <v/>
      </c>
      <c r="F23" s="86" t="str">
        <f t="shared" si="1"/>
        <v/>
      </c>
      <c r="G23" s="368" t="str">
        <f t="shared" si="2"/>
        <v/>
      </c>
      <c r="H23" s="87"/>
      <c r="I23" s="87"/>
      <c r="J23" s="87"/>
      <c r="K23" s="87"/>
      <c r="L23" s="87"/>
      <c r="M23" s="87"/>
      <c r="N23" s="87"/>
      <c r="O23" s="87"/>
      <c r="P23" s="87"/>
      <c r="Q23" s="108"/>
      <c r="R23" s="108"/>
      <c r="Y23" s="369"/>
      <c r="Z23" s="80"/>
      <c r="AA23" s="80"/>
      <c r="AB23" s="80"/>
      <c r="AC23" s="360"/>
      <c r="AD23" s="366"/>
      <c r="AE23" s="366"/>
      <c r="AF23" s="366"/>
      <c r="AG23" s="104"/>
      <c r="AH23" s="104"/>
      <c r="AI23" s="104"/>
      <c r="AJ23" s="91"/>
      <c r="AK23" s="83"/>
      <c r="AL23" s="83"/>
    </row>
    <row r="24" spans="1:38" ht="93" customHeight="1" x14ac:dyDescent="0.2">
      <c r="A24" s="84" t="str">
        <f>'2 CONTEXTO E IDENTIFICACIÓN'!A24</f>
        <v>R16</v>
      </c>
      <c r="B24" s="85" t="str">
        <f>+'2 CONTEXTO E IDENTIFICACIÓN'!J24</f>
        <v xml:space="preserve"> por a causa de </v>
      </c>
      <c r="C24" s="114">
        <f>'5 VALORACIÓN CONTROL PROBAB.'!V98</f>
        <v>0</v>
      </c>
      <c r="D24" s="86">
        <f>'5 VALORACIÓN CONTROL PROBAB.'!V98</f>
        <v>0</v>
      </c>
      <c r="E24" s="86" t="str">
        <f t="shared" si="0"/>
        <v/>
      </c>
      <c r="F24" s="86" t="str">
        <f t="shared" si="1"/>
        <v/>
      </c>
      <c r="G24" s="368" t="str">
        <f t="shared" si="2"/>
        <v/>
      </c>
      <c r="H24" s="87"/>
      <c r="I24" s="87"/>
      <c r="J24" s="87"/>
      <c r="K24" s="87"/>
      <c r="L24" s="87"/>
      <c r="M24" s="87"/>
      <c r="N24" s="87"/>
      <c r="O24" s="87"/>
      <c r="P24" s="87"/>
      <c r="Y24" s="369"/>
      <c r="Z24" s="80"/>
      <c r="AA24" s="80"/>
      <c r="AB24" s="80"/>
      <c r="AC24" s="360"/>
      <c r="AD24" s="366"/>
      <c r="AE24" s="366"/>
      <c r="AF24" s="366"/>
      <c r="AG24" s="104"/>
      <c r="AH24" s="104"/>
      <c r="AI24" s="104"/>
      <c r="AJ24" s="91"/>
      <c r="AK24" s="83"/>
      <c r="AL24" s="83"/>
    </row>
    <row r="25" spans="1:38" ht="93" customHeight="1" x14ac:dyDescent="0.25">
      <c r="A25" s="84" t="str">
        <f>'2 CONTEXTO E IDENTIFICACIÓN'!A25</f>
        <v>R17</v>
      </c>
      <c r="B25" s="85" t="str">
        <f>+'2 CONTEXTO E IDENTIFICACIÓN'!J25</f>
        <v xml:space="preserve"> por a causa de </v>
      </c>
      <c r="C25" s="114">
        <f>'5 VALORACIÓN CONTROL PROBAB.'!V104</f>
        <v>0</v>
      </c>
      <c r="D25" s="86">
        <f>'5 VALORACIÓN CONTROL PROBAB.'!V104</f>
        <v>0</v>
      </c>
      <c r="E25" s="86" t="str">
        <f t="shared" si="0"/>
        <v/>
      </c>
      <c r="F25" s="86" t="str">
        <f t="shared" si="1"/>
        <v/>
      </c>
      <c r="G25" s="368" t="str">
        <f t="shared" si="2"/>
        <v/>
      </c>
      <c r="H25" s="87"/>
      <c r="I25" s="87"/>
      <c r="J25" s="87"/>
      <c r="K25" s="87"/>
      <c r="L25" s="87"/>
      <c r="M25" s="87"/>
      <c r="N25" s="87"/>
      <c r="O25" s="87"/>
      <c r="P25" s="87"/>
      <c r="Y25" s="369"/>
      <c r="Z25" s="80"/>
      <c r="AA25" s="80"/>
      <c r="AB25" s="80"/>
      <c r="AC25" s="80"/>
      <c r="AD25" s="80"/>
      <c r="AE25" s="80"/>
      <c r="AF25" s="368"/>
    </row>
    <row r="26" spans="1:38" ht="93" customHeight="1" x14ac:dyDescent="0.25">
      <c r="A26" s="84" t="str">
        <f>'2 CONTEXTO E IDENTIFICACIÓN'!A26</f>
        <v>R18</v>
      </c>
      <c r="B26" s="85" t="str">
        <f>+'2 CONTEXTO E IDENTIFICACIÓN'!J26</f>
        <v xml:space="preserve"> por a causa de </v>
      </c>
      <c r="C26" s="114">
        <f>'5 VALORACIÓN CONTROL PROBAB.'!V110</f>
        <v>0</v>
      </c>
      <c r="D26" s="86">
        <f>'5 VALORACIÓN CONTROL PROBAB.'!V110</f>
        <v>0</v>
      </c>
      <c r="E26" s="86" t="str">
        <f t="shared" si="0"/>
        <v/>
      </c>
      <c r="F26" s="86" t="str">
        <f t="shared" si="1"/>
        <v/>
      </c>
      <c r="G26" s="368" t="str">
        <f t="shared" si="2"/>
        <v/>
      </c>
      <c r="H26" s="87"/>
      <c r="I26" s="87"/>
      <c r="J26" s="87"/>
      <c r="K26" s="87"/>
      <c r="L26" s="87"/>
      <c r="M26" s="87"/>
      <c r="N26" s="87"/>
      <c r="O26" s="87"/>
      <c r="P26" s="87"/>
      <c r="Y26" s="369"/>
      <c r="Z26" s="80"/>
      <c r="AA26" s="80"/>
      <c r="AB26" s="80"/>
      <c r="AC26" s="80"/>
      <c r="AD26" s="80"/>
      <c r="AE26" s="80"/>
      <c r="AF26" s="368"/>
    </row>
    <row r="27" spans="1:38" ht="93" customHeight="1" x14ac:dyDescent="0.25">
      <c r="A27" s="84" t="str">
        <f>'2 CONTEXTO E IDENTIFICACIÓN'!A27</f>
        <v>R19</v>
      </c>
      <c r="B27" s="85" t="str">
        <f>+'2 CONTEXTO E IDENTIFICACIÓN'!J27</f>
        <v xml:space="preserve"> por a causa de </v>
      </c>
      <c r="C27" s="114">
        <f>'5 VALORACIÓN CONTROL PROBAB.'!V116</f>
        <v>0</v>
      </c>
      <c r="D27" s="86">
        <f>'5 VALORACIÓN CONTROL PROBAB.'!V116</f>
        <v>0</v>
      </c>
      <c r="E27" s="86" t="str">
        <f t="shared" si="0"/>
        <v/>
      </c>
      <c r="F27" s="86" t="str">
        <f t="shared" si="1"/>
        <v/>
      </c>
      <c r="G27" s="368" t="str">
        <f t="shared" si="2"/>
        <v/>
      </c>
      <c r="H27" s="87"/>
      <c r="I27" s="87"/>
      <c r="J27" s="87"/>
      <c r="K27" s="87"/>
      <c r="L27" s="87"/>
      <c r="M27" s="87"/>
      <c r="N27" s="87"/>
      <c r="O27" s="87"/>
      <c r="P27" s="87"/>
      <c r="Y27" s="369"/>
      <c r="Z27" s="80"/>
      <c r="AA27" s="80"/>
      <c r="AB27" s="80"/>
      <c r="AC27" s="80"/>
      <c r="AD27" s="80"/>
      <c r="AE27" s="80"/>
      <c r="AF27" s="368"/>
    </row>
    <row r="28" spans="1:38" ht="93" customHeight="1" x14ac:dyDescent="0.25">
      <c r="A28" s="84" t="str">
        <f>'2 CONTEXTO E IDENTIFICACIÓN'!A28</f>
        <v>R20</v>
      </c>
      <c r="B28" s="85" t="str">
        <f>+'2 CONTEXTO E IDENTIFICACIÓN'!J28</f>
        <v xml:space="preserve"> por a causa de </v>
      </c>
      <c r="C28" s="114">
        <f>'5 VALORACIÓN CONTROL PROBAB.'!V122</f>
        <v>0</v>
      </c>
      <c r="D28" s="86">
        <f>'5 VALORACIÓN CONTROL PROBAB.'!V122</f>
        <v>0</v>
      </c>
      <c r="E28" s="86" t="str">
        <f t="shared" si="0"/>
        <v/>
      </c>
      <c r="F28" s="86" t="str">
        <f t="shared" si="1"/>
        <v/>
      </c>
      <c r="G28" s="368" t="str">
        <f t="shared" si="2"/>
        <v/>
      </c>
      <c r="H28" s="87"/>
      <c r="I28" s="87"/>
      <c r="J28" s="87"/>
      <c r="K28" s="87"/>
      <c r="L28" s="87"/>
      <c r="M28" s="87"/>
      <c r="N28" s="87"/>
      <c r="O28" s="87"/>
      <c r="P28" s="87"/>
      <c r="Y28" s="369"/>
      <c r="Z28" s="80"/>
      <c r="AA28" s="80"/>
      <c r="AB28" s="80"/>
      <c r="AC28" s="80"/>
      <c r="AD28" s="80"/>
      <c r="AE28" s="80"/>
      <c r="AF28" s="368"/>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3DE9F06-50E1-47CB-BD5B-3CA30B8203C4}">
          <x14:formula1>
            <xm:f>'10 FORMULAS'!$S$3:$S$7</xm:f>
          </x14:formula1>
          <xm:sqref>Y9:Y28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D12" sqref="D12"/>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5"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15.75" customHeight="1" x14ac:dyDescent="0.2">
      <c r="A1" s="532"/>
      <c r="B1" s="538" t="str">
        <f>+'2 CONTEXTO E IDENTIFICACIÓN'!A1</f>
        <v>MAPA DE RIESGOS INTEGRAL</v>
      </c>
      <c r="C1" s="538"/>
      <c r="D1" s="538"/>
      <c r="E1" s="525"/>
      <c r="F1" s="526"/>
      <c r="J1" s="201" t="str">
        <f>+'2 CONTEXTO E IDENTIFICACIÓN'!$I$4</f>
        <v>Elaboración o Actualización:</v>
      </c>
      <c r="K1" s="215">
        <f>'2 CONTEXTO E IDENTIFICACIÓN'!J4</f>
        <v>46035</v>
      </c>
      <c r="L1" s="13"/>
      <c r="M1" s="13"/>
      <c r="AF1" s="57"/>
      <c r="AG1" s="57"/>
      <c r="AH1" s="57"/>
      <c r="AI1" s="57"/>
      <c r="AJ1" s="57"/>
    </row>
    <row r="2" spans="1:38" s="56" customFormat="1" ht="15.75" customHeight="1" x14ac:dyDescent="0.2">
      <c r="A2" s="532"/>
      <c r="B2" s="538"/>
      <c r="C2" s="538"/>
      <c r="D2" s="538"/>
      <c r="E2" s="39" t="str">
        <f>+'2 CONTEXTO E IDENTIFICACIÓN'!A2</f>
        <v>VERSIÓN DEL MAPA DE RIESGOS:</v>
      </c>
      <c r="F2" s="111">
        <f>'2 CONTEXTO E IDENTIFICACIÓN'!B2</f>
        <v>1</v>
      </c>
      <c r="G2" s="58"/>
      <c r="H2" s="58"/>
      <c r="J2" s="204" t="str">
        <f>+'2 CONTEXTO E IDENTIFICACIÓN'!$E$5</f>
        <v>Vigencia:</v>
      </c>
      <c r="K2" s="202">
        <f>'2 CONTEXTO E IDENTIFICACIÓN'!G5</f>
        <v>0</v>
      </c>
      <c r="L2" s="203" t="s">
        <v>50</v>
      </c>
      <c r="M2" s="200">
        <f>'2 CONTEXTO E IDENTIFICACIÓN'!J5</f>
        <v>46386</v>
      </c>
      <c r="N2" s="59"/>
      <c r="O2" s="59"/>
      <c r="P2" s="58"/>
      <c r="AF2" s="57"/>
      <c r="AG2" s="57"/>
      <c r="AH2" s="57"/>
      <c r="AI2" s="57"/>
      <c r="AJ2" s="57"/>
    </row>
    <row r="3" spans="1:38" s="56" customFormat="1" x14ac:dyDescent="0.2">
      <c r="A3" s="60"/>
      <c r="B3" s="58"/>
      <c r="C3" s="58"/>
      <c r="D3" s="58"/>
      <c r="E3" s="205"/>
      <c r="F3" s="205"/>
      <c r="G3" s="58"/>
      <c r="H3" s="58"/>
      <c r="N3" s="59"/>
      <c r="O3" s="59"/>
      <c r="P3" s="58"/>
      <c r="AF3" s="57"/>
      <c r="AG3" s="57"/>
      <c r="AH3" s="57"/>
      <c r="AI3" s="57"/>
      <c r="AJ3" s="57"/>
    </row>
    <row r="4" spans="1:38" s="56" customFormat="1" ht="15.75" customHeight="1" x14ac:dyDescent="0.2">
      <c r="A4" s="12" t="s">
        <v>46</v>
      </c>
      <c r="B4" s="517" t="str">
        <f>'2 CONTEXTO E IDENTIFICACIÓN'!B4</f>
        <v>UAERMV</v>
      </c>
      <c r="C4" s="517"/>
      <c r="D4" s="517"/>
      <c r="E4" s="54"/>
      <c r="F4" s="205"/>
      <c r="G4" s="58"/>
      <c r="H4" s="58"/>
      <c r="I4" s="206"/>
      <c r="J4" s="206"/>
      <c r="K4" s="207"/>
      <c r="L4" s="207"/>
      <c r="M4" s="207"/>
      <c r="N4" s="59"/>
      <c r="O4" s="59"/>
      <c r="P4" s="58"/>
      <c r="AF4" s="57"/>
      <c r="AG4" s="57"/>
      <c r="AH4" s="57"/>
      <c r="AI4" s="57"/>
      <c r="AJ4" s="57"/>
    </row>
    <row r="5" spans="1:38" s="56" customFormat="1" ht="15.75" customHeight="1" x14ac:dyDescent="0.2">
      <c r="A5" s="12" t="s">
        <v>47</v>
      </c>
      <c r="B5" s="517">
        <f>'2 CONTEXTO E IDENTIFICACIÓN'!F4</f>
        <v>0</v>
      </c>
      <c r="C5" s="518"/>
      <c r="D5" s="518"/>
      <c r="E5" s="54"/>
      <c r="F5" s="205"/>
      <c r="G5" s="58"/>
      <c r="H5" s="58"/>
      <c r="I5" s="206"/>
      <c r="J5" s="206"/>
      <c r="K5" s="207"/>
      <c r="L5" s="207"/>
      <c r="M5" s="207"/>
      <c r="N5" s="59"/>
      <c r="O5" s="59"/>
      <c r="P5" s="58"/>
      <c r="AF5" s="57"/>
      <c r="AG5" s="57"/>
      <c r="AH5" s="57"/>
      <c r="AI5" s="57"/>
      <c r="AJ5" s="57"/>
    </row>
    <row r="6" spans="1:38" s="56" customFormat="1" ht="15" thickBot="1" x14ac:dyDescent="0.25">
      <c r="D6" s="54"/>
      <c r="E6" s="54"/>
      <c r="F6" s="112"/>
      <c r="AF6" s="57"/>
      <c r="AG6" s="57"/>
      <c r="AH6" s="57"/>
      <c r="AI6" s="57"/>
      <c r="AJ6" s="57"/>
    </row>
    <row r="7" spans="1:38" s="374" customFormat="1" ht="23.25" customHeight="1" thickBot="1" x14ac:dyDescent="0.3">
      <c r="A7" s="613" t="s">
        <v>253</v>
      </c>
      <c r="B7" s="614"/>
      <c r="C7" s="614"/>
      <c r="D7" s="614"/>
      <c r="E7" s="614"/>
      <c r="F7" s="614"/>
      <c r="G7" s="615"/>
      <c r="I7" s="613" t="s">
        <v>279</v>
      </c>
      <c r="J7" s="614"/>
      <c r="K7" s="614"/>
      <c r="L7" s="614"/>
      <c r="M7" s="614"/>
      <c r="N7" s="614"/>
      <c r="O7" s="615"/>
      <c r="R7" s="375"/>
      <c r="S7" s="376"/>
      <c r="T7" s="530" t="s">
        <v>125</v>
      </c>
      <c r="U7" s="530"/>
      <c r="V7" s="530"/>
      <c r="W7" s="530"/>
      <c r="X7" s="531"/>
      <c r="AF7" s="57"/>
      <c r="AG7" s="57"/>
      <c r="AH7" s="57"/>
      <c r="AI7" s="57"/>
      <c r="AJ7" s="57"/>
    </row>
    <row r="8" spans="1:38" ht="18" customHeight="1" x14ac:dyDescent="0.25">
      <c r="A8" s="66"/>
      <c r="B8" s="67"/>
      <c r="C8" s="530" t="s">
        <v>125</v>
      </c>
      <c r="D8" s="530"/>
      <c r="E8" s="530"/>
      <c r="F8" s="530"/>
      <c r="G8" s="531"/>
      <c r="H8" s="65"/>
      <c r="I8" s="66"/>
      <c r="J8" s="67"/>
      <c r="K8" s="530" t="s">
        <v>125</v>
      </c>
      <c r="L8" s="530"/>
      <c r="M8" s="530"/>
      <c r="N8" s="530"/>
      <c r="O8" s="531"/>
      <c r="P8" s="65"/>
      <c r="R8" s="69"/>
      <c r="T8" s="70">
        <v>0.2</v>
      </c>
      <c r="U8" s="70">
        <v>0.4</v>
      </c>
      <c r="V8" s="70">
        <v>0.6</v>
      </c>
      <c r="W8" s="70">
        <v>0.8</v>
      </c>
      <c r="X8" s="71">
        <v>1</v>
      </c>
      <c r="Y8" s="72"/>
      <c r="Z8" s="72"/>
      <c r="AA8" s="72"/>
      <c r="AB8" s="72"/>
      <c r="AC8" s="72"/>
      <c r="AD8" s="72"/>
      <c r="AE8" s="72"/>
    </row>
    <row r="9" spans="1:38" x14ac:dyDescent="0.2">
      <c r="A9" s="69"/>
      <c r="B9" s="77"/>
      <c r="C9" s="78" t="s">
        <v>235</v>
      </c>
      <c r="D9" s="78" t="s">
        <v>238</v>
      </c>
      <c r="E9" s="78" t="s">
        <v>242</v>
      </c>
      <c r="F9" s="78" t="s">
        <v>246</v>
      </c>
      <c r="G9" s="79" t="s">
        <v>250</v>
      </c>
      <c r="H9" s="65"/>
      <c r="I9" s="69"/>
      <c r="J9" s="77"/>
      <c r="K9" s="78" t="s">
        <v>235</v>
      </c>
      <c r="L9" s="78" t="s">
        <v>238</v>
      </c>
      <c r="M9" s="78" t="s">
        <v>242</v>
      </c>
      <c r="N9" s="78" t="s">
        <v>246</v>
      </c>
      <c r="O9" s="79" t="s">
        <v>250</v>
      </c>
      <c r="P9" s="65"/>
      <c r="R9" s="69"/>
      <c r="S9" s="80"/>
      <c r="T9" s="81" t="s">
        <v>235</v>
      </c>
      <c r="U9" s="81" t="s">
        <v>238</v>
      </c>
      <c r="V9" s="81" t="s">
        <v>242</v>
      </c>
      <c r="W9" s="81" t="s">
        <v>246</v>
      </c>
      <c r="X9" s="82" t="s">
        <v>250</v>
      </c>
      <c r="AA9" s="72"/>
      <c r="AB9" s="72"/>
      <c r="AC9" s="83"/>
      <c r="AD9" s="83"/>
      <c r="AE9" s="83"/>
      <c r="AF9" s="83"/>
      <c r="AG9" s="83"/>
      <c r="AH9" s="83"/>
      <c r="AI9" s="83"/>
      <c r="AJ9" s="83"/>
      <c r="AK9" s="83"/>
      <c r="AL9" s="83"/>
    </row>
    <row r="10" spans="1:38" ht="55.5" customHeight="1" x14ac:dyDescent="0.2">
      <c r="A10" s="536" t="s">
        <v>106</v>
      </c>
      <c r="B10" s="78" t="s">
        <v>248</v>
      </c>
      <c r="C10" s="88" t="str">
        <f>+'4 MAPA CALOR INHERENTE'!I10</f>
        <v xml:space="preserve">                   </v>
      </c>
      <c r="D10" s="88" t="str">
        <f>+'4 MAPA CALOR INHERENTE'!J10</f>
        <v xml:space="preserve">                   </v>
      </c>
      <c r="E10" s="88" t="str">
        <f>+'4 MAPA CALOR INHERENTE'!K10</f>
        <v xml:space="preserve">                   </v>
      </c>
      <c r="F10" s="88" t="str">
        <f>+'4 MAPA CALOR INHERENTE'!L10</f>
        <v xml:space="preserve">                   </v>
      </c>
      <c r="G10" s="89" t="str">
        <f>+'4 MAPA CALOR INHERENTE'!M10</f>
        <v xml:space="preserve">                   </v>
      </c>
      <c r="H10" s="87"/>
      <c r="I10" s="536" t="s">
        <v>106</v>
      </c>
      <c r="J10" s="78" t="s">
        <v>248</v>
      </c>
      <c r="K10" s="88" t="str">
        <f>+'6 MAPA CALOR RESIDUAL-TRATAMIEN'!K9</f>
        <v xml:space="preserve">                   </v>
      </c>
      <c r="L10" s="88" t="str">
        <f>+'6 MAPA CALOR RESIDUAL-TRATAMIEN'!L9</f>
        <v xml:space="preserve">                   </v>
      </c>
      <c r="M10" s="88" t="str">
        <f>+'6 MAPA CALOR RESIDUAL-TRATAMIEN'!M9</f>
        <v xml:space="preserve">                   </v>
      </c>
      <c r="N10" s="88" t="str">
        <f>+'6 MAPA CALOR RESIDUAL-TRATAMIEN'!N9</f>
        <v xml:space="preserve">                   </v>
      </c>
      <c r="O10" s="89" t="str">
        <f>+'6 MAPA CALOR RESIDUAL-TRATAMIEN'!O9</f>
        <v xml:space="preserve">                   </v>
      </c>
      <c r="P10" s="87"/>
      <c r="Q10" s="616" t="s">
        <v>106</v>
      </c>
      <c r="R10" s="90">
        <v>1</v>
      </c>
      <c r="S10" s="81" t="s">
        <v>248</v>
      </c>
      <c r="T10" s="88" t="s">
        <v>257</v>
      </c>
      <c r="U10" s="88" t="s">
        <v>257</v>
      </c>
      <c r="V10" s="88" t="s">
        <v>257</v>
      </c>
      <c r="W10" s="88" t="s">
        <v>257</v>
      </c>
      <c r="X10" s="89" t="s">
        <v>258</v>
      </c>
      <c r="AA10" s="72"/>
      <c r="AB10" s="72"/>
      <c r="AC10" s="83"/>
      <c r="AD10" s="83"/>
      <c r="AE10" s="83"/>
      <c r="AF10" s="91"/>
      <c r="AG10" s="91"/>
      <c r="AH10" s="91"/>
      <c r="AI10" s="91"/>
      <c r="AJ10" s="91"/>
      <c r="AK10" s="83"/>
      <c r="AL10" s="83"/>
    </row>
    <row r="11" spans="1:38" ht="55.5" customHeight="1" x14ac:dyDescent="0.2">
      <c r="A11" s="536"/>
      <c r="B11" s="78" t="s">
        <v>244</v>
      </c>
      <c r="C11" s="92" t="str">
        <f>+'4 MAPA CALOR INHERENTE'!I11</f>
        <v xml:space="preserve">                   </v>
      </c>
      <c r="D11" s="92" t="str">
        <f>+'4 MAPA CALOR INHERENTE'!J11</f>
        <v xml:space="preserve">                   </v>
      </c>
      <c r="E11" s="88" t="str">
        <f>+'4 MAPA CALOR INHERENTE'!K11</f>
        <v xml:space="preserve">                   </v>
      </c>
      <c r="F11" s="88" t="str">
        <f>+'4 MAPA CALOR INHERENTE'!L11</f>
        <v xml:space="preserve">                   </v>
      </c>
      <c r="G11" s="89" t="str">
        <f>+'4 MAPA CALOR INHERENTE'!M11</f>
        <v xml:space="preserve">                   </v>
      </c>
      <c r="H11" s="87"/>
      <c r="I11" s="536"/>
      <c r="J11" s="78" t="s">
        <v>244</v>
      </c>
      <c r="K11" s="92" t="str">
        <f>+'6 MAPA CALOR RESIDUAL-TRATAMIEN'!K10</f>
        <v xml:space="preserve">                   </v>
      </c>
      <c r="L11" s="92" t="str">
        <f>+'6 MAPA CALOR RESIDUAL-TRATAMIEN'!L10</f>
        <v xml:space="preserve">                   </v>
      </c>
      <c r="M11" s="88" t="str">
        <f>+'6 MAPA CALOR RESIDUAL-TRATAMIEN'!M10</f>
        <v xml:space="preserve">                   </v>
      </c>
      <c r="N11" s="88" t="str">
        <f>+'6 MAPA CALOR RESIDUAL-TRATAMIEN'!N10</f>
        <v xml:space="preserve">                   </v>
      </c>
      <c r="O11" s="89" t="str">
        <f>+'6 MAPA CALOR RESIDUAL-TRATAMIEN'!O10</f>
        <v xml:space="preserve">                   </v>
      </c>
      <c r="P11" s="87"/>
      <c r="Q11" s="616"/>
      <c r="R11" s="90">
        <v>0.8</v>
      </c>
      <c r="S11" s="81" t="s">
        <v>244</v>
      </c>
      <c r="T11" s="92" t="s">
        <v>242</v>
      </c>
      <c r="U11" s="92" t="s">
        <v>242</v>
      </c>
      <c r="V11" s="88" t="s">
        <v>257</v>
      </c>
      <c r="W11" s="88" t="s">
        <v>257</v>
      </c>
      <c r="X11" s="89" t="s">
        <v>258</v>
      </c>
      <c r="AA11" s="72"/>
      <c r="AB11" s="72"/>
      <c r="AC11" s="83"/>
      <c r="AD11" s="93"/>
      <c r="AE11" s="94"/>
      <c r="AF11" s="91"/>
      <c r="AG11" s="91"/>
      <c r="AH11" s="91"/>
      <c r="AI11" s="91"/>
      <c r="AJ11" s="91"/>
      <c r="AK11" s="83"/>
      <c r="AL11" s="83"/>
    </row>
    <row r="12" spans="1:38" ht="55.5" customHeight="1" x14ac:dyDescent="0.2">
      <c r="A12" s="536"/>
      <c r="B12" s="78" t="s">
        <v>240</v>
      </c>
      <c r="C12" s="92" t="str">
        <f>+'4 MAPA CALOR INHERENTE'!I12</f>
        <v xml:space="preserve">                   </v>
      </c>
      <c r="D12" s="92" t="str">
        <f>+'4 MAPA CALOR INHERENTE'!J12</f>
        <v xml:space="preserve">                   </v>
      </c>
      <c r="E12" s="92" t="str">
        <f>+'4 MAPA CALOR INHERENTE'!K12</f>
        <v xml:space="preserve">                   </v>
      </c>
      <c r="F12" s="88" t="str">
        <f>+'4 MAPA CALOR INHERENTE'!L12</f>
        <v xml:space="preserve">                   </v>
      </c>
      <c r="G12" s="89" t="str">
        <f>+'4 MAPA CALOR INHERENTE'!M12</f>
        <v xml:space="preserve">                   </v>
      </c>
      <c r="H12" s="87"/>
      <c r="I12" s="536"/>
      <c r="J12" s="78" t="s">
        <v>240</v>
      </c>
      <c r="K12" s="92" t="str">
        <f>+'6 MAPA CALOR RESIDUAL-TRATAMIEN'!K11</f>
        <v xml:space="preserve">                   </v>
      </c>
      <c r="L12" s="92" t="str">
        <f>+'6 MAPA CALOR RESIDUAL-TRATAMIEN'!L11</f>
        <v xml:space="preserve">                   </v>
      </c>
      <c r="M12" s="92" t="str">
        <f>+'6 MAPA CALOR RESIDUAL-TRATAMIEN'!M11</f>
        <v xml:space="preserve">                   </v>
      </c>
      <c r="N12" s="88" t="str">
        <f>+'6 MAPA CALOR RESIDUAL-TRATAMIEN'!N11</f>
        <v xml:space="preserve">                   </v>
      </c>
      <c r="O12" s="89" t="str">
        <f>+'6 MAPA CALOR RESIDUAL-TRATAMIEN'!O11</f>
        <v xml:space="preserve">                   </v>
      </c>
      <c r="P12" s="87"/>
      <c r="Q12" s="616"/>
      <c r="R12" s="90">
        <v>0.6</v>
      </c>
      <c r="S12" s="81" t="s">
        <v>240</v>
      </c>
      <c r="T12" s="92" t="s">
        <v>242</v>
      </c>
      <c r="U12" s="92" t="s">
        <v>242</v>
      </c>
      <c r="V12" s="92" t="s">
        <v>242</v>
      </c>
      <c r="W12" s="88" t="s">
        <v>257</v>
      </c>
      <c r="X12" s="89" t="s">
        <v>258</v>
      </c>
      <c r="AA12" s="72"/>
      <c r="AB12" s="72"/>
      <c r="AC12" s="83"/>
      <c r="AD12" s="93"/>
      <c r="AE12" s="94"/>
      <c r="AF12" s="91"/>
      <c r="AG12" s="91"/>
      <c r="AH12" s="91"/>
      <c r="AI12" s="91"/>
      <c r="AJ12" s="95"/>
      <c r="AK12" s="83"/>
      <c r="AL12" s="83"/>
    </row>
    <row r="13" spans="1:38" ht="55.5" customHeight="1" x14ac:dyDescent="0.2">
      <c r="A13" s="536"/>
      <c r="B13" s="78" t="s">
        <v>236</v>
      </c>
      <c r="C13" s="96" t="str">
        <f>+'4 MAPA CALOR INHERENTE'!I13</f>
        <v xml:space="preserve">                   </v>
      </c>
      <c r="D13" s="92" t="str">
        <f>+'4 MAPA CALOR INHERENTE'!J13</f>
        <v xml:space="preserve">                   </v>
      </c>
      <c r="E13" s="92" t="str">
        <f>+'4 MAPA CALOR INHERENTE'!K13</f>
        <v xml:space="preserve">                   </v>
      </c>
      <c r="F13" s="88" t="str">
        <f>+'4 MAPA CALOR INHERENTE'!L13</f>
        <v xml:space="preserve">                   </v>
      </c>
      <c r="G13" s="89" t="str">
        <f>+'4 MAPA CALOR INHERENTE'!M13</f>
        <v xml:space="preserve">                   </v>
      </c>
      <c r="H13" s="87"/>
      <c r="I13" s="536"/>
      <c r="J13" s="78" t="s">
        <v>236</v>
      </c>
      <c r="K13" s="96" t="str">
        <f>+'6 MAPA CALOR RESIDUAL-TRATAMIEN'!K12</f>
        <v xml:space="preserve">                   </v>
      </c>
      <c r="L13" s="92" t="str">
        <f>+'6 MAPA CALOR RESIDUAL-TRATAMIEN'!L12</f>
        <v xml:space="preserve">                   </v>
      </c>
      <c r="M13" s="92" t="str">
        <f>+'6 MAPA CALOR RESIDUAL-TRATAMIEN'!M12</f>
        <v xml:space="preserve">                   </v>
      </c>
      <c r="N13" s="88" t="str">
        <f>+'6 MAPA CALOR RESIDUAL-TRATAMIEN'!N12</f>
        <v xml:space="preserve">                   </v>
      </c>
      <c r="O13" s="89" t="str">
        <f>+'6 MAPA CALOR RESIDUAL-TRATAMIEN'!O12</f>
        <v xml:space="preserve">                   </v>
      </c>
      <c r="P13" s="87"/>
      <c r="Q13" s="616"/>
      <c r="R13" s="90">
        <v>0.4</v>
      </c>
      <c r="S13" s="81" t="s">
        <v>236</v>
      </c>
      <c r="T13" s="96" t="s">
        <v>259</v>
      </c>
      <c r="U13" s="92" t="s">
        <v>242</v>
      </c>
      <c r="V13" s="92" t="s">
        <v>242</v>
      </c>
      <c r="W13" s="88" t="s">
        <v>257</v>
      </c>
      <c r="X13" s="89" t="s">
        <v>258</v>
      </c>
      <c r="AA13" s="72"/>
      <c r="AB13" s="72"/>
      <c r="AC13" s="83"/>
      <c r="AD13" s="93"/>
      <c r="AE13" s="94"/>
      <c r="AF13" s="91"/>
      <c r="AG13" s="91"/>
      <c r="AH13" s="91"/>
      <c r="AI13" s="95"/>
      <c r="AJ13" s="91"/>
      <c r="AK13" s="83"/>
      <c r="AL13" s="83"/>
    </row>
    <row r="14" spans="1:38" ht="55.5" customHeight="1" thickBot="1" x14ac:dyDescent="0.25">
      <c r="A14" s="537"/>
      <c r="B14" s="97" t="s">
        <v>233</v>
      </c>
      <c r="C14" s="98" t="str">
        <f>+'4 MAPA CALOR INHERENTE'!I14</f>
        <v xml:space="preserve">                   </v>
      </c>
      <c r="D14" s="98" t="str">
        <f>+'4 MAPA CALOR INHERENTE'!J14</f>
        <v xml:space="preserve">                   </v>
      </c>
      <c r="E14" s="99" t="str">
        <f>+'4 MAPA CALOR INHERENTE'!K14</f>
        <v xml:space="preserve">                   </v>
      </c>
      <c r="F14" s="100" t="str">
        <f>+'4 MAPA CALOR INHERENTE'!L14</f>
        <v xml:space="preserve">                   </v>
      </c>
      <c r="G14" s="101" t="str">
        <f>+'4 MAPA CALOR INHERENTE'!M14</f>
        <v xml:space="preserve">                   </v>
      </c>
      <c r="H14" s="87"/>
      <c r="I14" s="537"/>
      <c r="J14" s="97" t="s">
        <v>233</v>
      </c>
      <c r="K14" s="98" t="str">
        <f>+'6 MAPA CALOR RESIDUAL-TRATAMIEN'!K13</f>
        <v xml:space="preserve">                   </v>
      </c>
      <c r="L14" s="98" t="str">
        <f>+'6 MAPA CALOR RESIDUAL-TRATAMIEN'!L13</f>
        <v xml:space="preserve">                   </v>
      </c>
      <c r="M14" s="99" t="str">
        <f>+'6 MAPA CALOR RESIDUAL-TRATAMIEN'!M13</f>
        <v xml:space="preserve">                   </v>
      </c>
      <c r="N14" s="100" t="str">
        <f>+'6 MAPA CALOR RESIDUAL-TRATAMIEN'!N13</f>
        <v xml:space="preserve">                   </v>
      </c>
      <c r="O14" s="101" t="str">
        <f>+'6 MAPA CALOR RESIDUAL-TRATAMIEN'!O13</f>
        <v xml:space="preserve">                   </v>
      </c>
      <c r="P14" s="87"/>
      <c r="Q14" s="616"/>
      <c r="R14" s="102">
        <v>0.2</v>
      </c>
      <c r="S14" s="103" t="s">
        <v>233</v>
      </c>
      <c r="T14" s="98" t="s">
        <v>259</v>
      </c>
      <c r="U14" s="98" t="s">
        <v>259</v>
      </c>
      <c r="V14" s="99" t="s">
        <v>242</v>
      </c>
      <c r="W14" s="100" t="s">
        <v>257</v>
      </c>
      <c r="X14" s="101" t="s">
        <v>258</v>
      </c>
      <c r="AA14" s="72"/>
      <c r="AB14" s="72"/>
      <c r="AC14" s="83"/>
      <c r="AD14" s="93"/>
      <c r="AE14" s="94"/>
      <c r="AF14" s="91"/>
      <c r="AG14" s="91"/>
      <c r="AH14" s="91"/>
      <c r="AI14" s="104"/>
      <c r="AJ14" s="91"/>
      <c r="AK14" s="83"/>
      <c r="AL14" s="83"/>
    </row>
    <row r="15" spans="1:38" x14ac:dyDescent="0.2">
      <c r="A15" s="73"/>
      <c r="B15" s="87"/>
      <c r="C15" s="176"/>
      <c r="D15" s="177"/>
      <c r="E15" s="178"/>
      <c r="F15" s="178"/>
      <c r="G15" s="87"/>
      <c r="H15" s="87"/>
      <c r="I15" s="87"/>
      <c r="J15" s="87"/>
      <c r="K15" s="87"/>
      <c r="L15" s="87"/>
      <c r="M15" s="87"/>
      <c r="N15" s="87"/>
      <c r="O15" s="87"/>
      <c r="P15" s="87"/>
      <c r="AA15" s="72"/>
      <c r="AB15" s="72"/>
      <c r="AC15" s="83"/>
      <c r="AD15" s="93"/>
      <c r="AE15" s="94"/>
      <c r="AF15" s="91"/>
      <c r="AG15" s="91"/>
      <c r="AH15" s="91"/>
      <c r="AI15" s="91"/>
      <c r="AJ15" s="91"/>
      <c r="AK15" s="83"/>
      <c r="AL15" s="83"/>
    </row>
    <row r="16" spans="1:38" ht="25.5" x14ac:dyDescent="0.2">
      <c r="A16" s="73"/>
      <c r="B16" s="87"/>
      <c r="C16" s="176"/>
      <c r="D16" s="177"/>
      <c r="E16" s="178"/>
      <c r="F16" s="178"/>
      <c r="G16" s="87"/>
      <c r="H16" s="87"/>
      <c r="I16" s="87"/>
      <c r="J16" s="87"/>
      <c r="K16" s="87"/>
      <c r="L16" s="87"/>
      <c r="M16" s="87"/>
      <c r="N16" s="87"/>
      <c r="O16" s="87"/>
      <c r="P16" s="87"/>
      <c r="T16" s="76" t="s">
        <v>260</v>
      </c>
      <c r="V16" s="72"/>
      <c r="W16" s="72"/>
      <c r="X16" s="72"/>
      <c r="Y16" s="72"/>
      <c r="Z16" s="72"/>
      <c r="AA16" s="72"/>
      <c r="AB16" s="72"/>
      <c r="AC16" s="83"/>
      <c r="AD16" s="93"/>
      <c r="AE16" s="83"/>
      <c r="AF16" s="94"/>
      <c r="AG16" s="94"/>
      <c r="AH16" s="94"/>
      <c r="AI16" s="94"/>
      <c r="AJ16" s="94"/>
      <c r="AK16" s="83"/>
      <c r="AL16" s="83"/>
    </row>
    <row r="17" spans="1:38" x14ac:dyDescent="0.2">
      <c r="A17" s="73"/>
      <c r="B17" s="87"/>
      <c r="C17" s="176"/>
      <c r="D17" s="177"/>
      <c r="E17" s="178"/>
      <c r="F17" s="178"/>
      <c r="G17" s="87"/>
      <c r="H17" s="87"/>
      <c r="I17" s="87"/>
      <c r="J17" s="87"/>
      <c r="K17" s="87"/>
      <c r="L17" s="87"/>
      <c r="M17" s="87"/>
      <c r="N17" s="87"/>
      <c r="O17" s="87"/>
      <c r="P17" s="87"/>
      <c r="T17" s="105" t="s">
        <v>258</v>
      </c>
      <c r="V17" s="72"/>
      <c r="W17" s="72"/>
      <c r="X17" s="72"/>
      <c r="Y17" s="72"/>
      <c r="Z17" s="72"/>
      <c r="AA17" s="72"/>
      <c r="AB17" s="72"/>
      <c r="AC17" s="83"/>
      <c r="AD17" s="83"/>
      <c r="AE17" s="83"/>
      <c r="AF17" s="91"/>
      <c r="AG17" s="91"/>
      <c r="AH17" s="91"/>
      <c r="AI17" s="91"/>
      <c r="AJ17" s="91"/>
      <c r="AK17" s="83"/>
      <c r="AL17" s="83"/>
    </row>
    <row r="18" spans="1:38" x14ac:dyDescent="0.2">
      <c r="A18" s="73"/>
      <c r="B18" s="87"/>
      <c r="C18" s="176"/>
      <c r="D18" s="177"/>
      <c r="E18" s="178"/>
      <c r="F18" s="178"/>
      <c r="G18" s="87"/>
      <c r="H18" s="87"/>
      <c r="I18" s="87"/>
      <c r="J18" s="87"/>
      <c r="K18" s="87"/>
      <c r="L18" s="87"/>
      <c r="M18" s="87"/>
      <c r="N18" s="87"/>
      <c r="O18" s="87"/>
      <c r="P18" s="87"/>
      <c r="T18" s="88" t="s">
        <v>257</v>
      </c>
      <c r="U18" s="72"/>
      <c r="V18" s="72"/>
      <c r="W18" s="72"/>
      <c r="X18" s="72"/>
      <c r="Y18" s="72"/>
      <c r="Z18" s="72"/>
      <c r="AA18" s="72"/>
      <c r="AB18" s="72"/>
      <c r="AC18" s="83"/>
      <c r="AD18" s="83"/>
      <c r="AE18" s="83"/>
      <c r="AF18" s="91"/>
      <c r="AG18" s="91"/>
      <c r="AH18" s="91"/>
      <c r="AI18" s="91"/>
      <c r="AJ18" s="91"/>
      <c r="AK18" s="83"/>
      <c r="AL18" s="83"/>
    </row>
    <row r="19" spans="1:38" x14ac:dyDescent="0.2">
      <c r="A19" s="73"/>
      <c r="B19" s="87"/>
      <c r="C19" s="176"/>
      <c r="D19" s="177"/>
      <c r="E19" s="178"/>
      <c r="F19" s="178"/>
      <c r="G19" s="87"/>
      <c r="H19" s="87"/>
      <c r="I19" s="87"/>
      <c r="J19" s="87"/>
      <c r="K19" s="87"/>
      <c r="L19" s="87"/>
      <c r="M19" s="87"/>
      <c r="N19" s="87"/>
      <c r="O19" s="87"/>
      <c r="P19" s="87"/>
      <c r="S19" s="106"/>
      <c r="T19" s="92" t="s">
        <v>242</v>
      </c>
      <c r="U19" s="106"/>
      <c r="V19" s="106"/>
      <c r="W19" s="106"/>
      <c r="X19" s="106"/>
      <c r="Y19" s="106"/>
      <c r="Z19" s="106"/>
      <c r="AA19" s="106"/>
      <c r="AB19" s="106"/>
      <c r="AC19" s="83"/>
      <c r="AD19" s="83"/>
      <c r="AE19" s="107"/>
      <c r="AF19" s="107"/>
      <c r="AG19" s="107"/>
      <c r="AH19" s="107"/>
      <c r="AI19" s="107"/>
      <c r="AJ19" s="107"/>
      <c r="AK19" s="83"/>
      <c r="AL19" s="83"/>
    </row>
    <row r="20" spans="1:38" x14ac:dyDescent="0.2">
      <c r="A20" s="73"/>
      <c r="B20" s="87"/>
      <c r="C20" s="176"/>
      <c r="D20" s="177"/>
      <c r="E20" s="178"/>
      <c r="F20" s="178"/>
      <c r="G20" s="87"/>
      <c r="H20" s="87"/>
      <c r="I20" s="87"/>
      <c r="J20" s="87"/>
      <c r="K20" s="87"/>
      <c r="L20" s="87"/>
      <c r="M20" s="87"/>
      <c r="N20" s="87"/>
      <c r="O20" s="87"/>
      <c r="P20" s="87"/>
      <c r="S20" s="106"/>
      <c r="T20" s="96" t="s">
        <v>259</v>
      </c>
      <c r="AA20" s="106"/>
      <c r="AB20" s="106"/>
      <c r="AC20" s="83"/>
      <c r="AD20" s="83"/>
      <c r="AE20" s="83"/>
      <c r="AF20" s="91"/>
      <c r="AG20" s="91"/>
      <c r="AH20" s="91"/>
      <c r="AI20" s="91"/>
      <c r="AJ20" s="91"/>
      <c r="AK20" s="83"/>
      <c r="AL20" s="83"/>
    </row>
    <row r="21" spans="1:38" x14ac:dyDescent="0.2">
      <c r="A21" s="73"/>
      <c r="B21" s="87"/>
      <c r="C21" s="176"/>
      <c r="D21" s="177"/>
      <c r="E21" s="178"/>
      <c r="F21" s="178"/>
      <c r="G21" s="87"/>
      <c r="H21" s="87"/>
      <c r="I21" s="87"/>
      <c r="J21" s="87"/>
      <c r="K21" s="87"/>
      <c r="L21" s="87"/>
      <c r="M21" s="87"/>
      <c r="N21" s="87"/>
      <c r="O21" s="87"/>
      <c r="P21" s="87"/>
      <c r="Q21" s="108"/>
      <c r="R21" s="108"/>
      <c r="S21" s="106"/>
      <c r="AA21" s="106"/>
      <c r="AB21" s="106"/>
      <c r="AC21" s="83"/>
      <c r="AD21" s="83"/>
      <c r="AE21" s="83"/>
      <c r="AF21" s="91"/>
      <c r="AG21" s="91"/>
      <c r="AH21" s="91"/>
      <c r="AI21" s="91"/>
      <c r="AJ21" s="91"/>
      <c r="AK21" s="83"/>
      <c r="AL21" s="83"/>
    </row>
    <row r="22" spans="1:38" x14ac:dyDescent="0.2">
      <c r="A22" s="73"/>
      <c r="B22" s="87"/>
      <c r="C22" s="176"/>
      <c r="D22" s="177"/>
      <c r="E22" s="178"/>
      <c r="F22" s="178"/>
      <c r="G22" s="87"/>
      <c r="H22" s="87"/>
      <c r="I22" s="87"/>
      <c r="J22" s="87"/>
      <c r="K22" s="87"/>
      <c r="L22" s="87"/>
      <c r="M22" s="87"/>
      <c r="N22" s="87"/>
      <c r="O22" s="87"/>
      <c r="P22" s="87"/>
      <c r="Q22" s="108"/>
      <c r="R22" s="108"/>
      <c r="S22" s="109"/>
      <c r="AA22" s="106"/>
      <c r="AB22" s="106"/>
      <c r="AC22" s="83"/>
      <c r="AD22" s="104"/>
      <c r="AE22" s="104"/>
      <c r="AF22" s="104"/>
      <c r="AG22" s="104"/>
      <c r="AH22" s="104"/>
      <c r="AI22" s="104"/>
      <c r="AJ22" s="91"/>
      <c r="AK22" s="83"/>
      <c r="AL22" s="83"/>
    </row>
    <row r="23" spans="1:38" x14ac:dyDescent="0.2">
      <c r="A23" s="73"/>
      <c r="B23" s="87"/>
      <c r="C23" s="176"/>
      <c r="D23" s="177"/>
      <c r="E23" s="178"/>
      <c r="F23" s="178"/>
      <c r="G23" s="87"/>
      <c r="H23" s="87"/>
      <c r="I23" s="87"/>
      <c r="J23" s="87"/>
      <c r="K23" s="87"/>
      <c r="L23" s="87"/>
      <c r="M23" s="87"/>
      <c r="N23" s="87"/>
      <c r="O23" s="87"/>
      <c r="P23" s="87"/>
      <c r="Q23" s="108"/>
      <c r="R23" s="108"/>
      <c r="AC23" s="83"/>
      <c r="AD23" s="110"/>
      <c r="AE23" s="110"/>
      <c r="AF23" s="110"/>
      <c r="AG23" s="110"/>
      <c r="AH23" s="110"/>
      <c r="AI23" s="110"/>
      <c r="AJ23" s="91"/>
      <c r="AK23" s="83"/>
      <c r="AL23" s="83"/>
    </row>
    <row r="24" spans="1:38" x14ac:dyDescent="0.2">
      <c r="A24" s="73"/>
      <c r="B24" s="87"/>
      <c r="C24" s="176"/>
      <c r="D24" s="177"/>
      <c r="E24" s="178"/>
      <c r="F24" s="178"/>
      <c r="G24" s="87"/>
      <c r="H24" s="87"/>
      <c r="I24" s="87"/>
      <c r="J24" s="87"/>
      <c r="K24" s="87"/>
      <c r="L24" s="87"/>
      <c r="M24" s="87"/>
      <c r="N24" s="87"/>
      <c r="O24" s="87"/>
      <c r="P24" s="87"/>
      <c r="Q24" s="108"/>
      <c r="R24" s="108"/>
      <c r="AC24" s="83"/>
      <c r="AD24" s="104"/>
      <c r="AE24" s="104"/>
      <c r="AF24" s="104"/>
      <c r="AG24" s="104"/>
      <c r="AH24" s="104"/>
      <c r="AI24" s="104"/>
      <c r="AJ24" s="91"/>
      <c r="AK24" s="83"/>
      <c r="AL24" s="83"/>
    </row>
    <row r="25" spans="1:38" x14ac:dyDescent="0.2">
      <c r="A25" s="73"/>
      <c r="B25" s="87"/>
      <c r="C25" s="176"/>
      <c r="D25" s="177"/>
      <c r="E25" s="178"/>
      <c r="F25" s="178"/>
      <c r="G25" s="87"/>
      <c r="H25" s="87"/>
      <c r="I25" s="87"/>
      <c r="J25" s="87"/>
      <c r="K25" s="87"/>
      <c r="L25" s="87"/>
      <c r="M25" s="87"/>
      <c r="N25" s="87"/>
      <c r="O25" s="87"/>
      <c r="P25" s="87"/>
      <c r="AC25" s="83"/>
      <c r="AD25" s="104"/>
      <c r="AE25" s="104"/>
      <c r="AF25" s="104"/>
      <c r="AG25" s="104"/>
      <c r="AH25" s="104"/>
      <c r="AI25" s="104"/>
      <c r="AJ25" s="91"/>
      <c r="AK25" s="83"/>
      <c r="AL25" s="83"/>
    </row>
    <row r="26" spans="1:38" x14ac:dyDescent="0.25">
      <c r="A26" s="73"/>
      <c r="B26" s="87"/>
      <c r="C26" s="176"/>
      <c r="D26" s="177"/>
      <c r="E26" s="178"/>
      <c r="F26" s="178"/>
      <c r="G26" s="87"/>
      <c r="H26" s="87"/>
      <c r="I26" s="87"/>
      <c r="J26" s="87"/>
      <c r="K26" s="87"/>
      <c r="L26" s="87"/>
      <c r="M26" s="87"/>
      <c r="N26" s="87"/>
      <c r="O26" s="87"/>
      <c r="P26" s="87"/>
    </row>
    <row r="27" spans="1:38" x14ac:dyDescent="0.25">
      <c r="A27" s="73"/>
      <c r="B27" s="87"/>
      <c r="C27" s="176"/>
      <c r="D27" s="177"/>
      <c r="E27" s="178"/>
      <c r="F27" s="178"/>
      <c r="G27" s="87"/>
      <c r="H27" s="87"/>
      <c r="I27" s="87"/>
      <c r="J27" s="87"/>
      <c r="K27" s="87"/>
      <c r="L27" s="87"/>
      <c r="M27" s="87"/>
      <c r="N27" s="87"/>
      <c r="O27" s="87"/>
      <c r="P27" s="87"/>
    </row>
    <row r="28" spans="1:38" x14ac:dyDescent="0.25">
      <c r="A28" s="73"/>
      <c r="B28" s="87"/>
      <c r="C28" s="176"/>
      <c r="D28" s="177"/>
      <c r="E28" s="178"/>
      <c r="F28" s="178"/>
      <c r="G28" s="87"/>
      <c r="H28" s="87"/>
      <c r="I28" s="87"/>
      <c r="J28" s="87"/>
      <c r="K28" s="87"/>
      <c r="L28" s="87"/>
      <c r="M28" s="87"/>
      <c r="N28" s="87"/>
      <c r="O28" s="87"/>
      <c r="P28" s="87"/>
    </row>
    <row r="29" spans="1:38" x14ac:dyDescent="0.25">
      <c r="A29" s="73"/>
      <c r="B29" s="87"/>
      <c r="C29" s="176"/>
      <c r="D29" s="177"/>
      <c r="E29" s="178"/>
      <c r="F29" s="178"/>
      <c r="G29" s="87"/>
      <c r="H29" s="87"/>
      <c r="I29" s="87"/>
      <c r="J29" s="87"/>
      <c r="K29" s="87"/>
      <c r="L29" s="87"/>
      <c r="M29" s="87"/>
      <c r="N29" s="87"/>
      <c r="O29" s="87"/>
      <c r="P29" s="87"/>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11" zoomScale="85" zoomScaleNormal="85" workbookViewId="0">
      <selection activeCell="B20" sqref="B20"/>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516"/>
      <c r="B1" s="577" t="str">
        <f>+'2 CONTEXTO E IDENTIFICACIÓN'!A1</f>
        <v>MAPA DE RIESGOS INTEGRAL</v>
      </c>
      <c r="C1" s="525"/>
      <c r="D1" s="526"/>
      <c r="F1" s="201" t="str">
        <f>+'2 CONTEXTO E IDENTIFICACIÓN'!$I$4</f>
        <v>Elaboración o Actualización:</v>
      </c>
      <c r="G1" s="215">
        <f>'2 CONTEXTO E IDENTIFICACIÓN'!J4</f>
        <v>46035</v>
      </c>
      <c r="H1" s="13"/>
      <c r="I1" s="13"/>
    </row>
    <row r="2" spans="1:11" s="3" customFormat="1" ht="37.5" customHeight="1" x14ac:dyDescent="0.2">
      <c r="A2" s="516"/>
      <c r="B2" s="578"/>
      <c r="C2" s="39" t="str">
        <f>+'2 CONTEXTO E IDENTIFICACIÓN'!A2</f>
        <v>VERSIÓN DEL MAPA DE RIESGOS:</v>
      </c>
      <c r="D2" s="39">
        <f>'2 CONTEXTO E IDENTIFICACIÓN'!B2</f>
        <v>1</v>
      </c>
      <c r="F2" s="204" t="str">
        <f>+'2 CONTEXTO E IDENTIFICACIÓN'!$E$5</f>
        <v>Vigencia:</v>
      </c>
      <c r="G2" s="202">
        <f>'2 CONTEXTO E IDENTIFICACIÓN'!G5</f>
        <v>0</v>
      </c>
      <c r="H2" s="203" t="s">
        <v>50</v>
      </c>
      <c r="I2" s="200">
        <f>'2 CONTEXTO E IDENTIFICACIÓN'!J5</f>
        <v>46386</v>
      </c>
    </row>
    <row r="3" spans="1:11" s="3" customFormat="1" ht="8.25" customHeight="1" x14ac:dyDescent="0.2">
      <c r="A3" s="15"/>
      <c r="B3" s="15"/>
      <c r="C3" s="15"/>
      <c r="D3" s="41"/>
      <c r="F3" s="45"/>
    </row>
    <row r="4" spans="1:11" s="4" customFormat="1" ht="14.45" customHeight="1" x14ac:dyDescent="0.25">
      <c r="A4" s="20" t="s">
        <v>46</v>
      </c>
      <c r="B4" s="517" t="str">
        <f>'2 CONTEXTO E IDENTIFICACIÓN'!B4</f>
        <v>UAERMV</v>
      </c>
      <c r="C4" s="517"/>
      <c r="D4" s="517"/>
      <c r="E4" s="116"/>
      <c r="F4" s="117"/>
    </row>
    <row r="5" spans="1:11" ht="15.75" thickBot="1" x14ac:dyDescent="0.3">
      <c r="A5" s="20" t="s">
        <v>47</v>
      </c>
      <c r="B5" s="517">
        <f>'2 CONTEXTO E IDENTIFICACIÓN'!F4</f>
        <v>0</v>
      </c>
      <c r="C5" s="518"/>
      <c r="D5" s="518"/>
    </row>
    <row r="6" spans="1:11" ht="15.75" thickBot="1" x14ac:dyDescent="0.3">
      <c r="A6" s="623" t="s">
        <v>283</v>
      </c>
      <c r="B6" s="624"/>
      <c r="C6" s="624"/>
      <c r="D6" s="624"/>
      <c r="E6" s="624"/>
      <c r="F6" s="624"/>
      <c r="G6" s="624"/>
      <c r="H6" s="624"/>
      <c r="I6" s="624"/>
      <c r="J6" s="624"/>
      <c r="K6" s="625"/>
    </row>
    <row r="7" spans="1:11" ht="6" customHeight="1" thickBot="1" x14ac:dyDescent="0.3">
      <c r="A7" s="623"/>
      <c r="B7" s="624"/>
      <c r="C7" s="624"/>
      <c r="D7" s="624"/>
      <c r="E7" s="624"/>
      <c r="F7" s="624"/>
      <c r="G7" s="624"/>
      <c r="H7" s="624"/>
      <c r="I7" s="624"/>
      <c r="J7" s="624"/>
      <c r="K7" s="625"/>
    </row>
    <row r="8" spans="1:11" ht="34.5" customHeight="1" x14ac:dyDescent="0.25">
      <c r="A8" s="626" t="s">
        <v>284</v>
      </c>
      <c r="B8" s="627"/>
      <c r="C8" s="627"/>
      <c r="D8" s="627"/>
      <c r="E8" s="627"/>
      <c r="F8" s="627"/>
      <c r="G8" s="627"/>
      <c r="H8" s="627"/>
      <c r="I8" s="627"/>
      <c r="J8" s="627"/>
      <c r="K8" s="628"/>
    </row>
    <row r="9" spans="1:11" ht="18.75" customHeight="1" x14ac:dyDescent="0.25">
      <c r="A9" s="632" t="s">
        <v>285</v>
      </c>
      <c r="B9" s="633"/>
      <c r="C9" s="633"/>
      <c r="D9" s="633"/>
      <c r="E9" s="633"/>
      <c r="F9" s="633"/>
      <c r="G9" s="633"/>
      <c r="H9" s="633"/>
      <c r="I9" s="633"/>
      <c r="J9" s="633"/>
      <c r="K9" s="634"/>
    </row>
    <row r="10" spans="1:11" ht="34.5" customHeight="1" x14ac:dyDescent="0.25">
      <c r="A10" s="629" t="s">
        <v>286</v>
      </c>
      <c r="B10" s="630"/>
      <c r="C10" s="630"/>
      <c r="D10" s="630"/>
      <c r="E10" s="630"/>
      <c r="F10" s="630"/>
      <c r="G10" s="630"/>
      <c r="H10" s="630"/>
      <c r="I10" s="630"/>
      <c r="J10" s="630"/>
      <c r="K10" s="631"/>
    </row>
    <row r="11" spans="1:11" ht="50.25" customHeight="1" thickBot="1" x14ac:dyDescent="0.3">
      <c r="A11" s="620" t="s">
        <v>287</v>
      </c>
      <c r="B11" s="621"/>
      <c r="C11" s="621"/>
      <c r="D11" s="621"/>
      <c r="E11" s="621"/>
      <c r="F11" s="621"/>
      <c r="G11" s="621"/>
      <c r="H11" s="621"/>
      <c r="I11" s="621"/>
      <c r="J11" s="621"/>
      <c r="K11" s="622"/>
    </row>
    <row r="12" spans="1:11" x14ac:dyDescent="0.25">
      <c r="A12" s="118"/>
      <c r="B12" s="118"/>
      <c r="C12" s="118"/>
      <c r="D12" s="118"/>
      <c r="E12" s="118"/>
      <c r="F12" s="118"/>
      <c r="G12" s="118"/>
      <c r="H12" s="118"/>
      <c r="I12" s="118"/>
      <c r="J12" s="118"/>
      <c r="K12" s="118"/>
    </row>
    <row r="13" spans="1:11" s="120" customFormat="1" ht="38.25" x14ac:dyDescent="0.25">
      <c r="A13" s="119"/>
      <c r="B13" s="617" t="s">
        <v>288</v>
      </c>
      <c r="C13" s="618"/>
      <c r="D13" s="619" t="s">
        <v>289</v>
      </c>
      <c r="E13" s="619"/>
      <c r="G13" s="76" t="s">
        <v>260</v>
      </c>
    </row>
    <row r="14" spans="1:11" x14ac:dyDescent="0.25">
      <c r="A14" s="121" t="s">
        <v>290</v>
      </c>
      <c r="B14" s="122">
        <f>+COUNTIF('4 MAPA CALOR INHERENTE'!$E$10:$E$29,'8 PEFIL RIESGO DEL PROCESO'!G14)</f>
        <v>0</v>
      </c>
      <c r="C14" s="123" t="e">
        <f>+B14/$B$18</f>
        <v>#DIV/0!</v>
      </c>
      <c r="D14" s="122">
        <f>+COUNTIF('6 MAPA CALOR RESIDUAL-TRATAMIEN'!$G$9:$G$28,'8 PEFIL RIESGO DEL PROCESO'!G14)</f>
        <v>0</v>
      </c>
      <c r="E14" s="123" t="e">
        <f>+D14/$D$18</f>
        <v>#DIV/0!</v>
      </c>
      <c r="G14" s="105" t="s">
        <v>258</v>
      </c>
    </row>
    <row r="15" spans="1:11" x14ac:dyDescent="0.25">
      <c r="A15" s="121" t="s">
        <v>291</v>
      </c>
      <c r="B15" s="122">
        <f>+COUNTIF('4 MAPA CALOR INHERENTE'!$E$10:$E$29,'8 PEFIL RIESGO DEL PROCESO'!G15)</f>
        <v>0</v>
      </c>
      <c r="C15" s="123" t="e">
        <f t="shared" ref="C15:C18" si="0">+B15/$B$18</f>
        <v>#DIV/0!</v>
      </c>
      <c r="D15" s="122">
        <f>+COUNTIF('6 MAPA CALOR RESIDUAL-TRATAMIEN'!$G$9:$G$28,'8 PEFIL RIESGO DEL PROCESO'!G15)</f>
        <v>0</v>
      </c>
      <c r="E15" s="123" t="e">
        <f t="shared" ref="E15:E18" si="1">+D15/$D$18</f>
        <v>#DIV/0!</v>
      </c>
      <c r="G15" s="88" t="s">
        <v>257</v>
      </c>
    </row>
    <row r="16" spans="1:11" x14ac:dyDescent="0.25">
      <c r="A16" s="121" t="s">
        <v>292</v>
      </c>
      <c r="B16" s="122">
        <f>+COUNTIF('4 MAPA CALOR INHERENTE'!$E$10:$E$29,'8 PEFIL RIESGO DEL PROCESO'!G16)</f>
        <v>0</v>
      </c>
      <c r="C16" s="123" t="e">
        <f t="shared" si="0"/>
        <v>#DIV/0!</v>
      </c>
      <c r="D16" s="122">
        <f>+COUNTIF('6 MAPA CALOR RESIDUAL-TRATAMIEN'!$G$9:$G$28,'8 PEFIL RIESGO DEL PROCESO'!G16)</f>
        <v>0</v>
      </c>
      <c r="E16" s="123" t="e">
        <f t="shared" si="1"/>
        <v>#DIV/0!</v>
      </c>
      <c r="G16" s="92" t="s">
        <v>242</v>
      </c>
    </row>
    <row r="17" spans="1:7" x14ac:dyDescent="0.25">
      <c r="A17" s="121" t="s">
        <v>293</v>
      </c>
      <c r="B17" s="122">
        <f>+COUNTIF('4 MAPA CALOR INHERENTE'!$E$10:$E$29,'8 PEFIL RIESGO DEL PROCESO'!G17)</f>
        <v>0</v>
      </c>
      <c r="C17" s="123" t="e">
        <f t="shared" si="0"/>
        <v>#DIV/0!</v>
      </c>
      <c r="D17" s="122">
        <f>+COUNTIF('6 MAPA CALOR RESIDUAL-TRATAMIEN'!$G$9:$G$28,'8 PEFIL RIESGO DEL PROCESO'!G17)</f>
        <v>0</v>
      </c>
      <c r="E17" s="123" t="e">
        <f t="shared" si="1"/>
        <v>#DIV/0!</v>
      </c>
      <c r="G17" s="96" t="s">
        <v>259</v>
      </c>
    </row>
    <row r="18" spans="1:7" x14ac:dyDescent="0.25">
      <c r="A18" s="121" t="s">
        <v>294</v>
      </c>
      <c r="B18" s="122">
        <f>+SUM(B14:B17)</f>
        <v>0</v>
      </c>
      <c r="C18" s="123" t="e">
        <f t="shared" si="0"/>
        <v>#DIV/0!</v>
      </c>
      <c r="D18" s="122">
        <f>+SUM(D14:D17)</f>
        <v>0</v>
      </c>
      <c r="E18" s="123" t="e">
        <f t="shared" si="1"/>
        <v>#DIV/0!</v>
      </c>
    </row>
    <row r="19" spans="1:7" x14ac:dyDescent="0.25"/>
    <row r="20" spans="1:7" s="124" customFormat="1" x14ac:dyDescent="0.25">
      <c r="B20" s="125" t="s">
        <v>288</v>
      </c>
      <c r="D20" s="125" t="s">
        <v>289</v>
      </c>
    </row>
    <row r="21" spans="1:7" s="124" customFormat="1" ht="41.45" customHeight="1" x14ac:dyDescent="0.25">
      <c r="B21" s="126" t="e">
        <f>+IF((B14/B18)&gt;=0.2,G14,+IF(((B14/B18)+(B15/B18))&gt;=0.3,G15,+IF(((B14/B18)+(B15/B18)+(B16/B18))&gt;=0.4,G16,+IF((B14/B18)+(B15/B18)+(B16/B18)+(B17/B18)&gt;=0.5,G17,""))))</f>
        <v>#DIV/0!</v>
      </c>
      <c r="D21" s="126" t="e">
        <f>+IF((D14/D18)&gt;=0.2,G14,+IF(((D14/D18)+(D15/D18))&gt;=0.3,G15,+IF(((D14/D18)+(D15/D18)+(D16/D18))&gt;=0.4,G16,+IF((D14/D18)+(D15/D18)+(D16/D18)+(D17/D18)&gt;=0.5,G17,""))))</f>
        <v>#DIV/0!</v>
      </c>
    </row>
    <row r="22" spans="1:7" x14ac:dyDescent="0.25"/>
    <row r="23" spans="1:7" x14ac:dyDescent="0.2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5"/>
  <dimension ref="A1:D23"/>
  <sheetViews>
    <sheetView zoomScaleNormal="100" zoomScaleSheetLayoutView="110" workbookViewId="0">
      <selection activeCell="H12" sqref="H12"/>
    </sheetView>
  </sheetViews>
  <sheetFormatPr baseColWidth="10" defaultColWidth="11.42578125" defaultRowHeight="15" x14ac:dyDescent="0.25"/>
  <cols>
    <col min="1" max="1" width="17.42578125" style="224"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35"/>
      <c r="B1" s="516" t="str">
        <f>+'2 CONTEXTO E IDENTIFICACIÓN'!A1</f>
        <v>MAPA DE RIESGOS INTEGRAL</v>
      </c>
      <c r="C1" s="525"/>
      <c r="D1" s="526"/>
    </row>
    <row r="2" spans="1:4" ht="36.75" customHeight="1" x14ac:dyDescent="0.25">
      <c r="A2" s="635"/>
      <c r="B2" s="516"/>
      <c r="C2" s="39" t="str">
        <f>+'2 CONTEXTO E IDENTIFICACIÓN'!A2</f>
        <v>VERSIÓN DEL MAPA DE RIESGOS:</v>
      </c>
      <c r="D2" s="137">
        <f>'2 CONTEXTO E IDENTIFICACIÓN'!B2</f>
        <v>1</v>
      </c>
    </row>
    <row r="3" spans="1:4" s="195" customFormat="1" x14ac:dyDescent="0.25">
      <c r="A3" s="384" t="s">
        <v>295</v>
      </c>
      <c r="B3" s="637" t="s">
        <v>296</v>
      </c>
      <c r="C3" s="637"/>
      <c r="D3" s="637"/>
    </row>
    <row r="4" spans="1:4" ht="42" customHeight="1" x14ac:dyDescent="0.25">
      <c r="A4" s="383"/>
      <c r="B4" s="638"/>
      <c r="C4" s="638"/>
      <c r="D4" s="638"/>
    </row>
    <row r="5" spans="1:4" s="196" customFormat="1" x14ac:dyDescent="0.25">
      <c r="A5" s="221"/>
      <c r="B5" s="638"/>
      <c r="C5" s="638"/>
      <c r="D5" s="638"/>
    </row>
    <row r="6" spans="1:4" x14ac:dyDescent="0.25">
      <c r="A6" s="222"/>
      <c r="B6" s="636"/>
      <c r="C6" s="636"/>
      <c r="D6" s="636"/>
    </row>
    <row r="7" spans="1:4" x14ac:dyDescent="0.25">
      <c r="A7" s="222"/>
      <c r="B7" s="636"/>
      <c r="C7" s="636"/>
      <c r="D7" s="636"/>
    </row>
    <row r="8" spans="1:4" x14ac:dyDescent="0.25">
      <c r="A8" s="222"/>
      <c r="B8" s="639"/>
      <c r="C8" s="639"/>
      <c r="D8" s="639"/>
    </row>
    <row r="9" spans="1:4" x14ac:dyDescent="0.25">
      <c r="A9" s="222"/>
      <c r="B9" s="636"/>
      <c r="C9" s="636"/>
      <c r="D9" s="636"/>
    </row>
    <row r="10" spans="1:4" x14ac:dyDescent="0.25">
      <c r="A10" s="223"/>
      <c r="B10" s="197"/>
      <c r="C10" s="197"/>
      <c r="D10" s="197"/>
    </row>
    <row r="11" spans="1:4" x14ac:dyDescent="0.25">
      <c r="A11" s="223"/>
      <c r="B11" s="197"/>
      <c r="C11" s="197"/>
      <c r="D11" s="197"/>
    </row>
    <row r="12" spans="1:4" x14ac:dyDescent="0.25">
      <c r="A12" s="223"/>
      <c r="B12" s="197"/>
      <c r="C12" s="197"/>
      <c r="D12" s="197"/>
    </row>
    <row r="13" spans="1:4" x14ac:dyDescent="0.25">
      <c r="A13" s="223"/>
      <c r="B13" s="197"/>
      <c r="C13" s="197"/>
      <c r="D13" s="197"/>
    </row>
    <row r="14" spans="1:4" x14ac:dyDescent="0.25">
      <c r="A14" s="223"/>
      <c r="B14" s="197"/>
      <c r="C14" s="197"/>
      <c r="D14" s="197"/>
    </row>
    <row r="15" spans="1:4" x14ac:dyDescent="0.25">
      <c r="A15" s="223"/>
      <c r="B15" s="197"/>
      <c r="C15" s="197"/>
      <c r="D15" s="197"/>
    </row>
    <row r="16" spans="1:4" x14ac:dyDescent="0.25">
      <c r="A16" s="223"/>
      <c r="B16" s="197"/>
      <c r="C16" s="197"/>
      <c r="D16" s="197"/>
    </row>
    <row r="17" spans="1:4" x14ac:dyDescent="0.25">
      <c r="A17" s="223"/>
      <c r="B17" s="197"/>
      <c r="C17" s="197"/>
      <c r="D17" s="197"/>
    </row>
    <row r="18" spans="1:4" x14ac:dyDescent="0.25">
      <c r="A18" s="223"/>
      <c r="B18" s="197"/>
      <c r="C18" s="197"/>
      <c r="D18" s="197"/>
    </row>
    <row r="19" spans="1:4" x14ac:dyDescent="0.25">
      <c r="A19" s="223"/>
      <c r="B19" s="197"/>
      <c r="C19" s="197"/>
      <c r="D19" s="197"/>
    </row>
    <row r="20" spans="1:4" x14ac:dyDescent="0.25">
      <c r="A20" s="223"/>
      <c r="B20" s="197"/>
      <c r="C20" s="197"/>
      <c r="D20" s="197"/>
    </row>
    <row r="21" spans="1:4" x14ac:dyDescent="0.25">
      <c r="A21" s="223"/>
      <c r="B21" s="197"/>
      <c r="C21" s="197"/>
      <c r="D21" s="197"/>
    </row>
    <row r="22" spans="1:4" x14ac:dyDescent="0.25">
      <c r="A22" s="223"/>
      <c r="B22" s="197"/>
      <c r="C22" s="197"/>
      <c r="D22" s="197"/>
    </row>
    <row r="23" spans="1:4" x14ac:dyDescent="0.25">
      <c r="A23" s="223"/>
      <c r="B23" s="197"/>
      <c r="C23" s="197"/>
      <c r="D23" s="197"/>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C54D3-1952-425A-B5F9-45592B8AE679}">
  <sheetPr>
    <tabColor theme="0" tint="-0.249977111117893"/>
  </sheetPr>
  <dimension ref="A1:XER52"/>
  <sheetViews>
    <sheetView showGridLines="0" topLeftCell="F2" zoomScale="90" zoomScaleNormal="90" workbookViewId="0">
      <selection activeCell="F8" sqref="F8:J8"/>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53.8554687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66" t="s">
        <v>391</v>
      </c>
      <c r="B1" s="467"/>
      <c r="C1" s="467"/>
      <c r="D1" s="467"/>
      <c r="E1" s="467"/>
      <c r="F1" s="467"/>
      <c r="G1" s="467"/>
      <c r="H1" s="467"/>
      <c r="I1" s="467"/>
      <c r="J1" s="467"/>
      <c r="K1" s="468"/>
    </row>
    <row r="2" spans="1:11" s="3" customFormat="1" ht="35.25" customHeight="1" x14ac:dyDescent="0.2">
      <c r="A2" s="270" t="s">
        <v>390</v>
      </c>
      <c r="B2" s="377">
        <v>1</v>
      </c>
      <c r="C2" s="469"/>
      <c r="D2" s="470"/>
      <c r="E2" s="470"/>
      <c r="F2" s="470"/>
      <c r="G2" s="470"/>
      <c r="H2" s="470"/>
      <c r="I2" s="470"/>
      <c r="J2" s="470"/>
      <c r="K2" s="471"/>
    </row>
    <row r="3" spans="1:11" s="3" customFormat="1" ht="21" customHeight="1" x14ac:dyDescent="0.2">
      <c r="A3" s="472"/>
      <c r="B3" s="473"/>
      <c r="C3" s="473"/>
      <c r="D3" s="473"/>
      <c r="E3" s="473"/>
      <c r="F3" s="473"/>
      <c r="G3" s="473"/>
      <c r="H3" s="473"/>
      <c r="I3" s="473"/>
      <c r="J3" s="473"/>
      <c r="K3" s="474"/>
    </row>
    <row r="4" spans="1:11" ht="21" customHeight="1" x14ac:dyDescent="0.25">
      <c r="A4" s="12" t="s">
        <v>46</v>
      </c>
      <c r="B4" s="475" t="s">
        <v>349</v>
      </c>
      <c r="C4" s="476"/>
      <c r="D4" s="477"/>
      <c r="E4" s="12" t="s">
        <v>394</v>
      </c>
      <c r="F4" s="478"/>
      <c r="G4" s="479"/>
      <c r="H4" s="480"/>
      <c r="I4" s="240" t="s">
        <v>10</v>
      </c>
      <c r="J4" s="272">
        <v>46035</v>
      </c>
      <c r="K4" s="269"/>
    </row>
    <row r="5" spans="1:11" ht="63" customHeight="1" x14ac:dyDescent="0.25">
      <c r="A5" s="241" t="s">
        <v>48</v>
      </c>
      <c r="B5" s="481"/>
      <c r="C5" s="482"/>
      <c r="D5" s="483"/>
      <c r="E5" s="271" t="s">
        <v>12</v>
      </c>
      <c r="F5" s="271" t="s">
        <v>49</v>
      </c>
      <c r="G5" s="272"/>
      <c r="H5" s="273"/>
      <c r="I5" s="274" t="s">
        <v>50</v>
      </c>
      <c r="J5" s="272">
        <v>46386</v>
      </c>
      <c r="K5" s="268"/>
    </row>
    <row r="6" spans="1:11" ht="21" customHeight="1" x14ac:dyDescent="0.25">
      <c r="F6" s="208"/>
      <c r="G6" s="209"/>
      <c r="H6" s="209"/>
      <c r="I6" s="210"/>
      <c r="J6" s="211"/>
    </row>
    <row r="7" spans="1:11" ht="21" customHeight="1" x14ac:dyDescent="0.25">
      <c r="A7" s="465" t="s">
        <v>51</v>
      </c>
      <c r="B7" s="465" t="s">
        <v>52</v>
      </c>
      <c r="C7" s="465"/>
      <c r="D7" s="465"/>
      <c r="E7" s="465"/>
    </row>
    <row r="8" spans="1:11" ht="52.5" customHeight="1" x14ac:dyDescent="0.25">
      <c r="A8" s="465"/>
      <c r="B8" s="133" t="s">
        <v>53</v>
      </c>
      <c r="C8" s="133" t="s">
        <v>329</v>
      </c>
      <c r="D8" s="133" t="s">
        <v>54</v>
      </c>
      <c r="E8" s="133" t="s">
        <v>55</v>
      </c>
      <c r="F8" s="261" t="s">
        <v>56</v>
      </c>
      <c r="G8" s="271" t="s">
        <v>15</v>
      </c>
      <c r="H8" s="271" t="s">
        <v>57</v>
      </c>
      <c r="I8" s="271" t="s">
        <v>58</v>
      </c>
      <c r="J8" s="271" t="s">
        <v>19</v>
      </c>
      <c r="K8" s="261" t="s">
        <v>59</v>
      </c>
    </row>
    <row r="9" spans="1:11" s="5" customFormat="1" ht="105" customHeight="1" x14ac:dyDescent="0.25">
      <c r="A9" s="1" t="s">
        <v>60</v>
      </c>
      <c r="B9" s="2"/>
      <c r="C9" s="2"/>
      <c r="D9" s="151" t="str">
        <f>+IF(B9='10 FORMULAS'!$B$4,'10 FORMULAS'!$C$4,IF(B9='10 FORMULAS'!$B$6,'10 FORMULAS'!$C$6,IF(B9='10 FORMULAS'!$B$8,'10 FORMULAS'!$C$8,IF(B9='10 FORMULAS'!$B$10,'10 FORMULAS'!$C$10,""))))</f>
        <v/>
      </c>
      <c r="E9" s="242" t="str">
        <f>+IFERROR(VLOOKUP(B9,Tabla3[],2,0),"")</f>
        <v/>
      </c>
      <c r="F9" s="1"/>
      <c r="G9" s="1"/>
      <c r="H9" s="262"/>
      <c r="I9" s="262"/>
      <c r="J9" s="267" t="str">
        <f>(CONCATENATE(Tabla15[[#This Row],[¿QUÉ? 
IMPACTO]]," ","por",Tabla15[[#This Row],[¿CÓMO?
CAUSA INMEDIATA 
(Iniciar con la palabra 
por)]]," ","a causa de"," ",Tabla15[[#This Row],[¿PORQUÉ?
CAUSA RAÍZ
(Iniciar con 
debido a/a causa de)]]))</f>
        <v xml:space="preserve"> por a causa de </v>
      </c>
      <c r="K9" s="277"/>
    </row>
    <row r="10" spans="1:11" s="5" customFormat="1" ht="93" customHeight="1" x14ac:dyDescent="0.25">
      <c r="A10" s="1" t="s">
        <v>65</v>
      </c>
      <c r="B10" s="2"/>
      <c r="C10" s="2"/>
      <c r="D10" s="151" t="str">
        <f>+IF(B10='10 FORMULAS'!$B$4,'10 FORMULAS'!$C$4,IF(B10='10 FORMULAS'!$B$6,'10 FORMULAS'!$C$6,IF(B10='10 FORMULAS'!$B$8,'10 FORMULAS'!$C$8,IF(B10='10 FORMULAS'!$B$10,'10 FORMULAS'!$C$10,""))))</f>
        <v/>
      </c>
      <c r="E10" s="242" t="str">
        <f>+IFERROR(VLOOKUP(B10,Tabla3[],2,0),"")</f>
        <v/>
      </c>
      <c r="F10" s="1"/>
      <c r="G10" s="1"/>
      <c r="H10" s="262"/>
      <c r="I10" s="262"/>
      <c r="J10" s="267" t="str">
        <f>(CONCATENATE(Tabla15[[#This Row],[¿QUÉ? 
IMPACTO]]," ","por",Tabla15[[#This Row],[¿CÓMO?
CAUSA INMEDIATA 
(Iniciar con la palabra 
por)]]," ","a causa de"," ",Tabla15[[#This Row],[¿PORQUÉ?
CAUSA RAÍZ
(Iniciar con 
debido a/a causa de)]]))</f>
        <v xml:space="preserve"> por a causa de </v>
      </c>
      <c r="K10" s="264"/>
    </row>
    <row r="11" spans="1:11" ht="93" customHeight="1" x14ac:dyDescent="0.25">
      <c r="A11" s="1" t="s">
        <v>66</v>
      </c>
      <c r="B11" s="2"/>
      <c r="C11" s="2"/>
      <c r="D11" s="151" t="str">
        <f>+IF(B11='10 FORMULAS'!$B$4,'10 FORMULAS'!$C$4,IF(B11='10 FORMULAS'!$B$6,'10 FORMULAS'!$C$6,IF(B11='10 FORMULAS'!$B$8,'10 FORMULAS'!$C$8,IF(B11='10 FORMULAS'!$B$10,'10 FORMULAS'!$C$10,""))))</f>
        <v/>
      </c>
      <c r="E11" s="242" t="str">
        <f>+IFERROR(VLOOKUP(B11,Tabla3[],2,0),"")</f>
        <v/>
      </c>
      <c r="F11" s="1"/>
      <c r="G11" s="1"/>
      <c r="H11" s="262"/>
      <c r="I11" s="262"/>
      <c r="J11" s="267" t="str">
        <f>(CONCATENATE(Tabla15[[#This Row],[¿QUÉ? 
IMPACTO]]," ","por",Tabla15[[#This Row],[¿CÓMO?
CAUSA INMEDIATA 
(Iniciar con la palabra 
por)]]," ","a causa de"," ",Tabla15[[#This Row],[¿PORQUÉ?
CAUSA RAÍZ
(Iniciar con 
debido a/a causa de)]]))</f>
        <v xml:space="preserve"> por a causa de </v>
      </c>
      <c r="K11" s="265"/>
    </row>
    <row r="12" spans="1:11" ht="93" customHeight="1" x14ac:dyDescent="0.25">
      <c r="A12" s="1" t="s">
        <v>67</v>
      </c>
      <c r="B12" s="2"/>
      <c r="C12" s="2"/>
      <c r="D12" s="151" t="str">
        <f>+IF(B12='10 FORMULAS'!$B$4,'10 FORMULAS'!$C$4,IF(B12='10 FORMULAS'!$B$6,'10 FORMULAS'!$C$6,IF(B12='10 FORMULAS'!$B$8,'10 FORMULAS'!$C$8,IF(B12='10 FORMULAS'!$B$10,'10 FORMULAS'!$C$10,""))))</f>
        <v/>
      </c>
      <c r="E12" s="242" t="str">
        <f>+IFERROR(VLOOKUP(B12,Tabla3[],2,0),"")</f>
        <v/>
      </c>
      <c r="F12" s="1"/>
      <c r="G12" s="1"/>
      <c r="H12" s="262"/>
      <c r="I12" s="262"/>
      <c r="J12" s="267" t="str">
        <f>(CONCATENATE(Tabla15[[#This Row],[¿QUÉ? 
IMPACTO]]," ","por",Tabla15[[#This Row],[¿CÓMO?
CAUSA INMEDIATA 
(Iniciar con la palabra 
por)]]," ","a causa de"," ",Tabla15[[#This Row],[¿PORQUÉ?
CAUSA RAÍZ
(Iniciar con 
debido a/a causa de)]]))</f>
        <v xml:space="preserve"> por a causa de </v>
      </c>
      <c r="K12" s="265"/>
    </row>
    <row r="13" spans="1:11" ht="93" customHeight="1" x14ac:dyDescent="0.25">
      <c r="A13" s="1" t="s">
        <v>68</v>
      </c>
      <c r="B13" s="2"/>
      <c r="C13" s="2"/>
      <c r="D13" s="151" t="str">
        <f>+IF(B13='10 FORMULAS'!$B$4,'10 FORMULAS'!$C$4,IF(B13='10 FORMULAS'!$B$6,'10 FORMULAS'!$C$6,IF(B13='10 FORMULAS'!$B$8,'10 FORMULAS'!$C$8,IF(B13='10 FORMULAS'!$B$10,'10 FORMULAS'!$C$10,""))))</f>
        <v/>
      </c>
      <c r="E13" s="242" t="str">
        <f>+IFERROR(VLOOKUP(B13,Tabla3[],2,0),"")</f>
        <v/>
      </c>
      <c r="F13" s="1"/>
      <c r="G13" s="1"/>
      <c r="H13" s="262"/>
      <c r="I13" s="262"/>
      <c r="J13" s="267" t="str">
        <f>(CONCATENATE(Tabla15[[#This Row],[¿QUÉ? 
IMPACTO]]," ","por",Tabla15[[#This Row],[¿CÓMO?
CAUSA INMEDIATA 
(Iniciar con la palabra 
por)]]," ","a causa de"," ",Tabla15[[#This Row],[¿PORQUÉ?
CAUSA RAÍZ
(Iniciar con 
debido a/a causa de)]]))</f>
        <v xml:space="preserve"> por a causa de </v>
      </c>
      <c r="K13" s="265"/>
    </row>
    <row r="14" spans="1:11" ht="93" customHeight="1" x14ac:dyDescent="0.25">
      <c r="A14" s="1" t="s">
        <v>69</v>
      </c>
      <c r="B14" s="2"/>
      <c r="C14" s="2"/>
      <c r="D14" s="151" t="str">
        <f>+IF(B14='10 FORMULAS'!$B$4,'10 FORMULAS'!$C$4,IF(B14='10 FORMULAS'!$B$6,'10 FORMULAS'!$C$6,IF(B14='10 FORMULAS'!$B$8,'10 FORMULAS'!$C$8,IF(B14='10 FORMULAS'!$B$10,'10 FORMULAS'!$C$10,""))))</f>
        <v/>
      </c>
      <c r="E14" s="242" t="str">
        <f>+IFERROR(VLOOKUP(B14,Tabla3[],2,0),"")</f>
        <v/>
      </c>
      <c r="F14" s="1"/>
      <c r="G14" s="1"/>
      <c r="H14" s="262"/>
      <c r="I14" s="262"/>
      <c r="J14" s="267" t="str">
        <f>(CONCATENATE(Tabla15[[#This Row],[¿QUÉ? 
IMPACTO]]," ","por",Tabla15[[#This Row],[¿CÓMO?
CAUSA INMEDIATA 
(Iniciar con la palabra 
por)]]," ","a causa de"," ",Tabla15[[#This Row],[¿PORQUÉ?
CAUSA RAÍZ
(Iniciar con 
debido a/a causa de)]]))</f>
        <v xml:space="preserve"> por a causa de </v>
      </c>
      <c r="K14" s="265"/>
    </row>
    <row r="15" spans="1:11" ht="93" customHeight="1" x14ac:dyDescent="0.25">
      <c r="A15" s="1" t="s">
        <v>70</v>
      </c>
      <c r="B15" s="2"/>
      <c r="C15" s="2"/>
      <c r="D15" s="151" t="str">
        <f>+IF(B15='10 FORMULAS'!$B$4,'10 FORMULAS'!$C$4,IF(B15='10 FORMULAS'!$B$6,'10 FORMULAS'!$C$6,IF(B15='10 FORMULAS'!$B$8,'10 FORMULAS'!$C$8,IF(B15='10 FORMULAS'!$B$10,'10 FORMULAS'!$C$10,""))))</f>
        <v/>
      </c>
      <c r="E15" s="242" t="str">
        <f>+IFERROR(VLOOKUP(B15,Tabla3[],2,0),"")</f>
        <v/>
      </c>
      <c r="F15" s="1"/>
      <c r="G15" s="1"/>
      <c r="H15" s="262"/>
      <c r="I15" s="262"/>
      <c r="J15" s="267" t="str">
        <f>(CONCATENATE(Tabla15[[#This Row],[¿QUÉ? 
IMPACTO]]," ","por",Tabla15[[#This Row],[¿CÓMO?
CAUSA INMEDIATA 
(Iniciar con la palabra 
por)]]," ","a causa de"," ",Tabla15[[#This Row],[¿PORQUÉ?
CAUSA RAÍZ
(Iniciar con 
debido a/a causa de)]]))</f>
        <v xml:space="preserve"> por a causa de </v>
      </c>
      <c r="K15" s="265"/>
    </row>
    <row r="16" spans="1:11" ht="93" customHeight="1" x14ac:dyDescent="0.25">
      <c r="A16" s="1" t="s">
        <v>71</v>
      </c>
      <c r="B16" s="2"/>
      <c r="C16" s="2"/>
      <c r="D16" s="151" t="str">
        <f>+IF(B16='10 FORMULAS'!$B$4,'10 FORMULAS'!$C$4,IF(B16='10 FORMULAS'!$B$6,'10 FORMULAS'!$C$6,IF(B16='10 FORMULAS'!$B$8,'10 FORMULAS'!$C$8,IF(B16='10 FORMULAS'!$B$10,'10 FORMULAS'!$C$10,""))))</f>
        <v/>
      </c>
      <c r="E16" s="242" t="str">
        <f>+IFERROR(VLOOKUP(B16,Tabla3[],2,0),"")</f>
        <v/>
      </c>
      <c r="F16" s="1"/>
      <c r="G16" s="1"/>
      <c r="H16" s="262"/>
      <c r="I16" s="262"/>
      <c r="J16" s="267" t="str">
        <f>(CONCATENATE(Tabla15[[#This Row],[¿QUÉ? 
IMPACTO]]," ","por",Tabla15[[#This Row],[¿CÓMO?
CAUSA INMEDIATA 
(Iniciar con la palabra 
por)]]," ","a causa de"," ",Tabla15[[#This Row],[¿PORQUÉ?
CAUSA RAÍZ
(Iniciar con 
debido a/a causa de)]]))</f>
        <v xml:space="preserve"> por a causa de </v>
      </c>
      <c r="K16" s="265"/>
    </row>
    <row r="17" spans="1:11" s="6" customFormat="1" ht="93" customHeight="1" x14ac:dyDescent="0.25">
      <c r="A17" s="1" t="s">
        <v>72</v>
      </c>
      <c r="B17" s="2"/>
      <c r="C17" s="2"/>
      <c r="D17" s="151" t="str">
        <f>+IF(B17='10 FORMULAS'!$B$4,'10 FORMULAS'!$C$4,IF(B17='10 FORMULAS'!$B$6,'10 FORMULAS'!$C$6,IF(B17='10 FORMULAS'!$B$8,'10 FORMULAS'!$C$8,IF(B17='10 FORMULAS'!$B$10,'10 FORMULAS'!$C$10,""))))</f>
        <v/>
      </c>
      <c r="E17" s="242" t="str">
        <f>+IFERROR(VLOOKUP(B17,Tabla3[],2,0),"")</f>
        <v/>
      </c>
      <c r="F17" s="1"/>
      <c r="G17" s="1"/>
      <c r="H17" s="262"/>
      <c r="I17" s="262"/>
      <c r="J17" s="267" t="str">
        <f>(CONCATENATE(Tabla15[[#This Row],[¿QUÉ? 
IMPACTO]]," ","por",Tabla15[[#This Row],[¿CÓMO?
CAUSA INMEDIATA 
(Iniciar con la palabra 
por)]]," ","a causa de"," ",Tabla15[[#This Row],[¿PORQUÉ?
CAUSA RAÍZ
(Iniciar con 
debido a/a causa de)]]))</f>
        <v xml:space="preserve"> por a causa de </v>
      </c>
      <c r="K17" s="266"/>
    </row>
    <row r="18" spans="1:11" s="6" customFormat="1" ht="93" customHeight="1" x14ac:dyDescent="0.25">
      <c r="A18" s="1" t="s">
        <v>73</v>
      </c>
      <c r="B18" s="2"/>
      <c r="C18" s="2"/>
      <c r="D18" s="151" t="str">
        <f>+IF(B18='10 FORMULAS'!$B$4,'10 FORMULAS'!$C$4,IF(B18='10 FORMULAS'!$B$6,'10 FORMULAS'!$C$6,IF(B18='10 FORMULAS'!$B$8,'10 FORMULAS'!$C$8,IF(B18='10 FORMULAS'!$B$10,'10 FORMULAS'!$C$10,""))))</f>
        <v/>
      </c>
      <c r="E18" s="242" t="str">
        <f>+IFERROR(VLOOKUP(B18,Tabla3[],2,0),"")</f>
        <v/>
      </c>
      <c r="F18" s="1"/>
      <c r="G18" s="1"/>
      <c r="H18" s="262"/>
      <c r="I18" s="262"/>
      <c r="J18" s="267" t="str">
        <f>(CONCATENATE(Tabla15[[#This Row],[¿QUÉ? 
IMPACTO]]," ","por",Tabla15[[#This Row],[¿CÓMO?
CAUSA INMEDIATA 
(Iniciar con la palabra 
por)]]," ","a causa de"," ",Tabla15[[#This Row],[¿PORQUÉ?
CAUSA RAÍZ
(Iniciar con 
debido a/a causa de)]]))</f>
        <v xml:space="preserve"> por a causa de </v>
      </c>
      <c r="K18" s="266"/>
    </row>
    <row r="19" spans="1:11" s="6" customFormat="1" ht="93" customHeight="1" x14ac:dyDescent="0.25">
      <c r="A19" s="1" t="s">
        <v>74</v>
      </c>
      <c r="B19" s="2"/>
      <c r="C19" s="2"/>
      <c r="D19" s="151" t="str">
        <f>+IF(B19='10 FORMULAS'!$B$4,'10 FORMULAS'!$C$4,IF(B19='10 FORMULAS'!$B$6,'10 FORMULAS'!$C$6,IF(B19='10 FORMULAS'!$B$8,'10 FORMULAS'!$C$8,IF(B19='10 FORMULAS'!$B$10,'10 FORMULAS'!$C$10,""))))</f>
        <v/>
      </c>
      <c r="E19" s="242" t="str">
        <f>+IFERROR(VLOOKUP(B19,Tabla3[],2,0),"")</f>
        <v/>
      </c>
      <c r="F19" s="1"/>
      <c r="G19" s="1"/>
      <c r="H19" s="262"/>
      <c r="I19" s="262"/>
      <c r="J19" s="267" t="str">
        <f>(CONCATENATE(Tabla15[[#This Row],[¿QUÉ? 
IMPACTO]]," ","por",Tabla15[[#This Row],[¿CÓMO?
CAUSA INMEDIATA 
(Iniciar con la palabra 
por)]]," ","a causa de"," ",Tabla15[[#This Row],[¿PORQUÉ?
CAUSA RAÍZ
(Iniciar con 
debido a/a causa de)]]))</f>
        <v xml:space="preserve"> por a causa de </v>
      </c>
      <c r="K19" s="266"/>
    </row>
    <row r="20" spans="1:11" s="6" customFormat="1" ht="93" customHeight="1" x14ac:dyDescent="0.25">
      <c r="A20" s="1" t="s">
        <v>75</v>
      </c>
      <c r="B20" s="2"/>
      <c r="C20" s="2"/>
      <c r="D20" s="151" t="str">
        <f>+IF(B20='10 FORMULAS'!$B$4,'10 FORMULAS'!$C$4,IF(B20='10 FORMULAS'!$B$6,'10 FORMULAS'!$C$6,IF(B20='10 FORMULAS'!$B$8,'10 FORMULAS'!$C$8,IF(B20='10 FORMULAS'!$B$10,'10 FORMULAS'!$C$10,""))))</f>
        <v/>
      </c>
      <c r="E20" s="242" t="str">
        <f>+IFERROR(VLOOKUP(B20,Tabla3[],2,0),"")</f>
        <v/>
      </c>
      <c r="F20" s="1"/>
      <c r="G20" s="1"/>
      <c r="H20" s="262"/>
      <c r="I20" s="262"/>
      <c r="J20" s="267" t="str">
        <f>(CONCATENATE(Tabla15[[#This Row],[¿QUÉ? 
IMPACTO]]," ","por",Tabla15[[#This Row],[¿CÓMO?
CAUSA INMEDIATA 
(Iniciar con la palabra 
por)]]," ","a causa de"," ",Tabla15[[#This Row],[¿PORQUÉ?
CAUSA RAÍZ
(Iniciar con 
debido a/a causa de)]]))</f>
        <v xml:space="preserve"> por a causa de </v>
      </c>
      <c r="K20" s="266"/>
    </row>
    <row r="21" spans="1:11" s="6" customFormat="1" ht="93" customHeight="1" x14ac:dyDescent="0.25">
      <c r="A21" s="1" t="s">
        <v>76</v>
      </c>
      <c r="B21" s="2"/>
      <c r="C21" s="2"/>
      <c r="D21" s="151" t="str">
        <f>+IF(B21='10 FORMULAS'!$B$4,'10 FORMULAS'!$C$4,IF(B21='10 FORMULAS'!$B$6,'10 FORMULAS'!$C$6,IF(B21='10 FORMULAS'!$B$8,'10 FORMULAS'!$C$8,IF(B21='10 FORMULAS'!$B$10,'10 FORMULAS'!$C$10,""))))</f>
        <v/>
      </c>
      <c r="E21" s="242" t="str">
        <f>+IFERROR(VLOOKUP(B21,Tabla3[],2,0),"")</f>
        <v/>
      </c>
      <c r="F21" s="1"/>
      <c r="G21" s="1"/>
      <c r="H21" s="262"/>
      <c r="I21" s="262"/>
      <c r="J21" s="267" t="str">
        <f>(CONCATENATE(Tabla15[[#This Row],[¿QUÉ? 
IMPACTO]]," ","por",Tabla15[[#This Row],[¿CÓMO?
CAUSA INMEDIATA 
(Iniciar con la palabra 
por)]]," ","a causa de"," ",Tabla15[[#This Row],[¿PORQUÉ?
CAUSA RAÍZ
(Iniciar con 
debido a/a causa de)]]))</f>
        <v xml:space="preserve"> por a causa de </v>
      </c>
      <c r="K21" s="266"/>
    </row>
    <row r="22" spans="1:11" s="6" customFormat="1" ht="93" customHeight="1" x14ac:dyDescent="0.25">
      <c r="A22" s="1" t="s">
        <v>77</v>
      </c>
      <c r="B22" s="2"/>
      <c r="C22" s="2"/>
      <c r="D22" s="151" t="str">
        <f>+IF(B22='10 FORMULAS'!$B$4,'10 FORMULAS'!$C$4,IF(B22='10 FORMULAS'!$B$6,'10 FORMULAS'!$C$6,IF(B22='10 FORMULAS'!$B$8,'10 FORMULAS'!$C$8,IF(B22='10 FORMULAS'!$B$10,'10 FORMULAS'!$C$10,""))))</f>
        <v/>
      </c>
      <c r="E22" s="242" t="str">
        <f>+IFERROR(VLOOKUP(B22,Tabla3[],2,0),"")</f>
        <v/>
      </c>
      <c r="F22" s="1"/>
      <c r="G22" s="1"/>
      <c r="H22" s="262"/>
      <c r="I22" s="262"/>
      <c r="J22" s="267" t="str">
        <f>(CONCATENATE(Tabla15[[#This Row],[¿QUÉ? 
IMPACTO]]," ","por",Tabla15[[#This Row],[¿CÓMO?
CAUSA INMEDIATA 
(Iniciar con la palabra 
por)]]," ","a causa de"," ",Tabla15[[#This Row],[¿PORQUÉ?
CAUSA RAÍZ
(Iniciar con 
debido a/a causa de)]]))</f>
        <v xml:space="preserve"> por a causa de </v>
      </c>
      <c r="K22" s="266"/>
    </row>
    <row r="23" spans="1:11" s="6" customFormat="1" ht="93" customHeight="1" x14ac:dyDescent="0.25">
      <c r="A23" s="1" t="s">
        <v>78</v>
      </c>
      <c r="B23" s="2"/>
      <c r="C23" s="2"/>
      <c r="D23" s="151" t="str">
        <f>+IF(B23='10 FORMULAS'!$B$4,'10 FORMULAS'!$C$4,IF(B23='10 FORMULAS'!$B$6,'10 FORMULAS'!$C$6,IF(B23='10 FORMULAS'!$B$8,'10 FORMULAS'!$C$8,IF(B23='10 FORMULAS'!$B$10,'10 FORMULAS'!$C$10,""))))</f>
        <v/>
      </c>
      <c r="E23" s="242" t="str">
        <f>+IFERROR(VLOOKUP(B23,Tabla3[],2,0),"")</f>
        <v/>
      </c>
      <c r="F23" s="1"/>
      <c r="G23" s="1"/>
      <c r="H23" s="262"/>
      <c r="I23" s="262"/>
      <c r="J23" s="267" t="str">
        <f>(CONCATENATE(Tabla15[[#This Row],[¿QUÉ? 
IMPACTO]]," ","por",Tabla15[[#This Row],[¿CÓMO?
CAUSA INMEDIATA 
(Iniciar con la palabra 
por)]]," ","a causa de"," ",Tabla15[[#This Row],[¿PORQUÉ?
CAUSA RAÍZ
(Iniciar con 
debido a/a causa de)]]))</f>
        <v xml:space="preserve"> por a causa de </v>
      </c>
      <c r="K23" s="266"/>
    </row>
    <row r="24" spans="1:11" s="6" customFormat="1" ht="93" customHeight="1" x14ac:dyDescent="0.25">
      <c r="A24" s="1" t="s">
        <v>79</v>
      </c>
      <c r="B24" s="2"/>
      <c r="C24" s="2"/>
      <c r="D24" s="151" t="str">
        <f>+IF(B24='10 FORMULAS'!$B$4,'10 FORMULAS'!$C$4,IF(B24='10 FORMULAS'!$B$6,'10 FORMULAS'!$C$6,IF(B24='10 FORMULAS'!$B$8,'10 FORMULAS'!$C$8,IF(B24='10 FORMULAS'!$B$10,'10 FORMULAS'!$C$10,""))))</f>
        <v/>
      </c>
      <c r="E24" s="242" t="str">
        <f>+IFERROR(VLOOKUP(B24,Tabla3[],2,0),"")</f>
        <v/>
      </c>
      <c r="F24" s="1"/>
      <c r="G24" s="1"/>
      <c r="H24" s="262"/>
      <c r="I24" s="262"/>
      <c r="J24" s="267" t="str">
        <f>(CONCATENATE(Tabla15[[#This Row],[¿QUÉ? 
IMPACTO]]," ","por",Tabla15[[#This Row],[¿CÓMO?
CAUSA INMEDIATA 
(Iniciar con la palabra 
por)]]," ","a causa de"," ",Tabla15[[#This Row],[¿PORQUÉ?
CAUSA RAÍZ
(Iniciar con 
debido a/a causa de)]]))</f>
        <v xml:space="preserve"> por a causa de </v>
      </c>
      <c r="K24" s="266"/>
    </row>
    <row r="25" spans="1:11" s="6" customFormat="1" ht="93" customHeight="1" x14ac:dyDescent="0.25">
      <c r="A25" s="1" t="s">
        <v>80</v>
      </c>
      <c r="B25" s="2"/>
      <c r="C25" s="2"/>
      <c r="D25" s="151" t="str">
        <f>+IF(B25='10 FORMULAS'!$B$4,'10 FORMULAS'!$C$4,IF(B25='10 FORMULAS'!$B$6,'10 FORMULAS'!$C$6,IF(B25='10 FORMULAS'!$B$8,'10 FORMULAS'!$C$8,IF(B25='10 FORMULAS'!$B$10,'10 FORMULAS'!$C$10,""))))</f>
        <v/>
      </c>
      <c r="E25" s="242" t="str">
        <f>+IFERROR(VLOOKUP(B25,Tabla3[],2,0),"")</f>
        <v/>
      </c>
      <c r="F25" s="1"/>
      <c r="G25" s="1"/>
      <c r="H25" s="262"/>
      <c r="I25" s="262"/>
      <c r="J25" s="267" t="str">
        <f>(CONCATENATE(Tabla15[[#This Row],[¿QUÉ? 
IMPACTO]]," ","por",Tabla15[[#This Row],[¿CÓMO?
CAUSA INMEDIATA 
(Iniciar con la palabra 
por)]]," ","a causa de"," ",Tabla15[[#This Row],[¿PORQUÉ?
CAUSA RAÍZ
(Iniciar con 
debido a/a causa de)]]))</f>
        <v xml:space="preserve"> por a causa de </v>
      </c>
      <c r="K25" s="266"/>
    </row>
    <row r="26" spans="1:11" s="6" customFormat="1" ht="93" customHeight="1" x14ac:dyDescent="0.25">
      <c r="A26" s="1" t="s">
        <v>81</v>
      </c>
      <c r="B26" s="2"/>
      <c r="C26" s="2"/>
      <c r="D26" s="151" t="str">
        <f>+IF(B26='10 FORMULAS'!$B$4,'10 FORMULAS'!$C$4,IF(B26='10 FORMULAS'!$B$6,'10 FORMULAS'!$C$6,IF(B26='10 FORMULAS'!$B$8,'10 FORMULAS'!$C$8,IF(B26='10 FORMULAS'!$B$10,'10 FORMULAS'!$C$10,""))))</f>
        <v/>
      </c>
      <c r="E26" s="242" t="str">
        <f>+IFERROR(VLOOKUP(B26,Tabla3[],2,0),"")</f>
        <v/>
      </c>
      <c r="F26" s="1"/>
      <c r="G26" s="1"/>
      <c r="H26" s="262"/>
      <c r="I26" s="262"/>
      <c r="J26" s="267" t="str">
        <f>(CONCATENATE(Tabla15[[#This Row],[¿QUÉ? 
IMPACTO]]," ","por",Tabla15[[#This Row],[¿CÓMO?
CAUSA INMEDIATA 
(Iniciar con la palabra 
por)]]," ","a causa de"," ",Tabla15[[#This Row],[¿PORQUÉ?
CAUSA RAÍZ
(Iniciar con 
debido a/a causa de)]]))</f>
        <v xml:space="preserve"> por a causa de </v>
      </c>
      <c r="K26" s="266"/>
    </row>
    <row r="27" spans="1:11" s="6" customFormat="1" ht="93" customHeight="1" x14ac:dyDescent="0.25">
      <c r="A27" s="1" t="s">
        <v>82</v>
      </c>
      <c r="B27" s="2"/>
      <c r="C27" s="2"/>
      <c r="D27" s="151" t="str">
        <f>+IF(B27='10 FORMULAS'!$B$4,'10 FORMULAS'!$C$4,IF(B27='10 FORMULAS'!$B$6,'10 FORMULAS'!$C$6,IF(B27='10 FORMULAS'!$B$8,'10 FORMULAS'!$C$8,IF(B27='10 FORMULAS'!$B$10,'10 FORMULAS'!$C$10,""))))</f>
        <v/>
      </c>
      <c r="E27" s="242" t="str">
        <f>+IFERROR(VLOOKUP(B27,Tabla3[],2,0),"")</f>
        <v/>
      </c>
      <c r="F27" s="1"/>
      <c r="G27" s="1"/>
      <c r="H27" s="262"/>
      <c r="I27" s="262"/>
      <c r="J27" s="267" t="str">
        <f>(CONCATENATE(Tabla15[[#This Row],[¿QUÉ? 
IMPACTO]]," ","por",Tabla15[[#This Row],[¿CÓMO?
CAUSA INMEDIATA 
(Iniciar con la palabra 
por)]]," ","a causa de"," ",Tabla15[[#This Row],[¿PORQUÉ?
CAUSA RAÍZ
(Iniciar con 
debido a/a causa de)]]))</f>
        <v xml:space="preserve"> por a causa de </v>
      </c>
      <c r="K27" s="266"/>
    </row>
    <row r="28" spans="1:11" s="6" customFormat="1" ht="93" customHeight="1" x14ac:dyDescent="0.25">
      <c r="A28" s="1" t="s">
        <v>83</v>
      </c>
      <c r="B28" s="2"/>
      <c r="C28" s="2"/>
      <c r="D28" s="151" t="str">
        <f>+IF(B28='10 FORMULAS'!$B$4,'10 FORMULAS'!$C$4,IF(B28='10 FORMULAS'!$B$6,'10 FORMULAS'!$C$6,IF(B28='10 FORMULAS'!$B$8,'10 FORMULAS'!$C$8,IF(B28='10 FORMULAS'!$B$10,'10 FORMULAS'!$C$10,""))))</f>
        <v/>
      </c>
      <c r="E28" s="242" t="str">
        <f>+IFERROR(VLOOKUP(B28,Tabla3[],2,0),"")</f>
        <v/>
      </c>
      <c r="F28" s="1"/>
      <c r="G28" s="1"/>
      <c r="H28" s="263"/>
      <c r="I28" s="263"/>
      <c r="J28" s="267" t="str">
        <f>(CONCATENATE(Tabla15[[#This Row],[¿QUÉ? 
IMPACTO]]," ","por",Tabla15[[#This Row],[¿CÓMO?
CAUSA INMEDIATA 
(Iniciar con la palabra 
por)]]," ","a causa de"," ",Tabla15[[#This Row],[¿PORQUÉ?
CAUSA RAÍZ
(Iniciar con 
debido a/a causa de)]]))</f>
        <v xml:space="preserve"> por a causa de </v>
      </c>
      <c r="K28" s="266"/>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A7:A8"/>
    <mergeCell ref="B7:E7"/>
    <mergeCell ref="A1:K1"/>
    <mergeCell ref="C2:K2"/>
    <mergeCell ref="A3:K3"/>
    <mergeCell ref="B4:D4"/>
    <mergeCell ref="F4:H4"/>
    <mergeCell ref="B5:D5"/>
  </mergeCells>
  <dataValidations count="2">
    <dataValidation type="list" allowBlank="1" showInputMessage="1" showErrorMessage="1" sqref="G9:G28" xr:uid="{6D750BD0-8DE9-4037-ADD0-39AA3EB92A77}">
      <formula1>INDIRECT($F9)</formula1>
    </dataValidation>
    <dataValidation type="list" allowBlank="1" showInputMessage="1" showErrorMessage="1" sqref="C9:C28" xr:uid="{F6762BA2-0188-4D4D-87C3-13F97D9C17D7}">
      <formula1>INDIRECT(B9)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1E3BDD17-F66B-4080-B8C0-97D860F7DB1A}">
          <x14:formula1>
            <xm:f>'10 FORMULAS'!$Y$3:$Y$26</xm:f>
          </x14:formula1>
          <xm:sqref>F4:H4</xm:sqref>
        </x14:dataValidation>
        <x14:dataValidation type="list" allowBlank="1" showInputMessage="1" showErrorMessage="1" xr:uid="{A6850917-077A-43DD-8AA2-25309A376027}">
          <x14:formula1>
            <xm:f>'10 FORMULAS'!$A$38:$F$38</xm:f>
          </x14:formula1>
          <xm:sqref>B9:B28</xm:sqref>
        </x14:dataValidation>
        <x14:dataValidation type="list" allowBlank="1" showInputMessage="1" showErrorMessage="1" xr:uid="{EFDC0778-A63F-4E39-8843-A729E1D4D500}">
          <x14:formula1>
            <xm:f>'10 FORMULAS'!$A$31:$E$31</xm:f>
          </x14:formula1>
          <xm:sqref>F9:F28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76"/>
  <sheetViews>
    <sheetView topLeftCell="V9" zoomScale="70" zoomScaleNormal="70" workbookViewId="0">
      <selection activeCell="AE24" sqref="AE24"/>
    </sheetView>
  </sheetViews>
  <sheetFormatPr baseColWidth="10" defaultColWidth="10.85546875" defaultRowHeight="12.75" x14ac:dyDescent="0.2"/>
  <cols>
    <col min="1" max="1" width="35.42578125" style="127" customWidth="1"/>
    <col min="2" max="2" width="47.140625" style="127" customWidth="1"/>
    <col min="3" max="3" width="42.42578125" style="127" customWidth="1"/>
    <col min="4" max="4" width="34.42578125" style="127" customWidth="1"/>
    <col min="5" max="5" width="27.140625" style="127" customWidth="1"/>
    <col min="6" max="6" width="45.42578125" style="127" customWidth="1"/>
    <col min="7" max="7" width="22.140625" style="127" customWidth="1"/>
    <col min="8" max="8" width="20.85546875" style="127" customWidth="1"/>
    <col min="9" max="9" width="46.28515625" style="127" customWidth="1"/>
    <col min="10" max="10" width="10.85546875" style="127"/>
    <col min="11" max="11" width="20.85546875" style="127" customWidth="1"/>
    <col min="12" max="12" width="14.42578125" style="127" customWidth="1"/>
    <col min="13" max="14" width="21" style="127" customWidth="1"/>
    <col min="15" max="16" width="10.85546875" style="127"/>
    <col min="17" max="17" width="14.85546875" style="127" customWidth="1"/>
    <col min="18" max="18" width="10.85546875" style="127"/>
    <col min="19" max="19" width="16.42578125" style="127" customWidth="1"/>
    <col min="20" max="20" width="10.85546875" style="127"/>
    <col min="21" max="21" width="30.140625" style="127" customWidth="1"/>
    <col min="22" max="24" width="10.85546875" style="127"/>
    <col min="25" max="25" width="76.140625" style="127" customWidth="1"/>
    <col min="26" max="26" width="10.85546875" style="127"/>
    <col min="27" max="27" width="13.85546875" style="127" customWidth="1"/>
    <col min="28" max="29" width="10.85546875" style="127"/>
    <col min="30" max="30" width="74.5703125" style="127" customWidth="1"/>
    <col min="31" max="16384" width="10.85546875" style="127"/>
  </cols>
  <sheetData>
    <row r="1" spans="1:33" ht="25.5" customHeight="1" x14ac:dyDescent="0.2">
      <c r="A1" s="491" t="s">
        <v>84</v>
      </c>
      <c r="B1" s="491"/>
      <c r="E1" s="490" t="s">
        <v>85</v>
      </c>
      <c r="F1" s="490"/>
      <c r="G1" s="490"/>
      <c r="H1" s="490"/>
    </row>
    <row r="2" spans="1:33" ht="48.95" customHeight="1" x14ac:dyDescent="0.2">
      <c r="B2" s="139" t="s">
        <v>52</v>
      </c>
      <c r="C2" s="139"/>
      <c r="E2" s="489" t="s">
        <v>86</v>
      </c>
      <c r="F2" s="489"/>
      <c r="G2" s="489"/>
      <c r="H2" s="489"/>
      <c r="I2" s="489"/>
      <c r="K2" s="489" t="s">
        <v>87</v>
      </c>
      <c r="L2" s="489"/>
      <c r="M2" s="489"/>
      <c r="N2" s="489"/>
      <c r="P2" s="489" t="s">
        <v>35</v>
      </c>
      <c r="Q2" s="489"/>
      <c r="S2" s="128" t="s">
        <v>44</v>
      </c>
      <c r="U2" s="128" t="s">
        <v>88</v>
      </c>
      <c r="W2" s="76" t="s">
        <v>45</v>
      </c>
      <c r="Y2" s="389" t="s">
        <v>6</v>
      </c>
      <c r="AA2" s="76" t="s">
        <v>401</v>
      </c>
      <c r="AB2" s="76" t="s">
        <v>405</v>
      </c>
      <c r="AD2" s="389" t="s">
        <v>6</v>
      </c>
      <c r="AE2" s="389" t="s">
        <v>406</v>
      </c>
      <c r="AG2" s="76" t="s">
        <v>405</v>
      </c>
    </row>
    <row r="3" spans="1:33" ht="29.25" thickBot="1" x14ac:dyDescent="0.25">
      <c r="A3" s="129" t="s">
        <v>89</v>
      </c>
      <c r="B3" s="139" t="s">
        <v>89</v>
      </c>
      <c r="C3" s="139" t="s">
        <v>52</v>
      </c>
      <c r="E3" s="130" t="s">
        <v>31</v>
      </c>
      <c r="F3" s="130" t="s">
        <v>33</v>
      </c>
      <c r="H3" s="130" t="s">
        <v>36</v>
      </c>
      <c r="I3" s="130" t="s">
        <v>38</v>
      </c>
      <c r="K3" s="128" t="s">
        <v>90</v>
      </c>
      <c r="L3" s="128" t="s">
        <v>91</v>
      </c>
      <c r="M3" s="128" t="s">
        <v>92</v>
      </c>
      <c r="N3" s="128" t="s">
        <v>93</v>
      </c>
      <c r="P3" s="134" t="s">
        <v>31</v>
      </c>
      <c r="Q3" s="134" t="s">
        <v>94</v>
      </c>
      <c r="S3" s="129" t="s">
        <v>95</v>
      </c>
      <c r="U3" s="11" t="s">
        <v>96</v>
      </c>
      <c r="W3" s="53" t="s">
        <v>97</v>
      </c>
      <c r="Y3" s="11" t="s">
        <v>365</v>
      </c>
      <c r="AA3" s="53" t="s">
        <v>106</v>
      </c>
      <c r="AB3" s="53">
        <v>1</v>
      </c>
      <c r="AD3" s="11" t="s">
        <v>365</v>
      </c>
      <c r="AE3" s="11" t="s">
        <v>407</v>
      </c>
      <c r="AG3" s="53">
        <v>1</v>
      </c>
    </row>
    <row r="4" spans="1:33" ht="38.25" x14ac:dyDescent="0.2">
      <c r="A4" s="138" t="s">
        <v>98</v>
      </c>
      <c r="B4" s="141" t="s">
        <v>98</v>
      </c>
      <c r="C4" s="152" t="s">
        <v>99</v>
      </c>
      <c r="E4" s="129" t="s">
        <v>100</v>
      </c>
      <c r="F4" s="131">
        <v>0.25</v>
      </c>
      <c r="H4" s="129" t="s">
        <v>101</v>
      </c>
      <c r="I4" s="131">
        <v>0.25</v>
      </c>
      <c r="K4" s="235" t="s">
        <v>102</v>
      </c>
      <c r="L4" s="129" t="s">
        <v>103</v>
      </c>
      <c r="M4" s="129" t="s">
        <v>104</v>
      </c>
      <c r="N4" s="129" t="s">
        <v>105</v>
      </c>
      <c r="P4" s="129" t="s">
        <v>100</v>
      </c>
      <c r="Q4" s="175" t="s">
        <v>106</v>
      </c>
      <c r="S4" s="129" t="s">
        <v>107</v>
      </c>
      <c r="U4" s="11" t="s">
        <v>108</v>
      </c>
      <c r="W4" s="53" t="s">
        <v>109</v>
      </c>
      <c r="Y4" s="11" t="s">
        <v>366</v>
      </c>
      <c r="AA4" s="53" t="s">
        <v>125</v>
      </c>
      <c r="AB4" s="53">
        <v>2</v>
      </c>
      <c r="AD4" s="11" t="s">
        <v>366</v>
      </c>
      <c r="AE4" s="11" t="s">
        <v>408</v>
      </c>
      <c r="AG4" s="53">
        <v>2</v>
      </c>
    </row>
    <row r="5" spans="1:33" ht="77.25" thickBot="1" x14ac:dyDescent="0.25">
      <c r="A5" s="138" t="s">
        <v>110</v>
      </c>
      <c r="B5" s="145"/>
      <c r="C5" s="153"/>
      <c r="E5" s="129" t="s">
        <v>111</v>
      </c>
      <c r="F5" s="131">
        <v>0.15</v>
      </c>
      <c r="H5" s="129" t="s">
        <v>112</v>
      </c>
      <c r="I5" s="131">
        <v>0.15</v>
      </c>
      <c r="K5" s="235" t="s">
        <v>113</v>
      </c>
      <c r="L5" s="129" t="s">
        <v>114</v>
      </c>
      <c r="M5" s="129" t="s">
        <v>115</v>
      </c>
      <c r="N5" s="129" t="s">
        <v>116</v>
      </c>
      <c r="P5" s="129" t="s">
        <v>111</v>
      </c>
      <c r="Q5" s="175" t="s">
        <v>106</v>
      </c>
      <c r="S5" s="129" t="s">
        <v>117</v>
      </c>
      <c r="U5" s="11" t="s">
        <v>118</v>
      </c>
      <c r="W5" s="53" t="s">
        <v>119</v>
      </c>
      <c r="Y5" s="11" t="s">
        <v>367</v>
      </c>
      <c r="AA5" s="53"/>
      <c r="AB5" s="53">
        <v>3</v>
      </c>
      <c r="AD5" s="11" t="s">
        <v>367</v>
      </c>
      <c r="AE5" s="11" t="s">
        <v>403</v>
      </c>
      <c r="AG5" s="53">
        <v>3</v>
      </c>
    </row>
    <row r="6" spans="1:33" ht="28.5" x14ac:dyDescent="0.2">
      <c r="A6" s="138" t="s">
        <v>120</v>
      </c>
      <c r="B6" s="147" t="s">
        <v>110</v>
      </c>
      <c r="C6" s="154" t="s">
        <v>121</v>
      </c>
      <c r="E6" s="129" t="s">
        <v>122</v>
      </c>
      <c r="F6" s="131">
        <v>0.1</v>
      </c>
      <c r="H6" s="129"/>
      <c r="I6" s="129"/>
      <c r="K6" s="235" t="s">
        <v>123</v>
      </c>
      <c r="L6" s="129"/>
      <c r="M6" s="129"/>
      <c r="N6" s="129" t="s">
        <v>124</v>
      </c>
      <c r="P6" s="129" t="s">
        <v>122</v>
      </c>
      <c r="Q6" s="175" t="s">
        <v>125</v>
      </c>
      <c r="S6" s="129" t="s">
        <v>126</v>
      </c>
      <c r="U6" s="11" t="s">
        <v>127</v>
      </c>
      <c r="W6" s="129"/>
      <c r="Y6" s="11" t="s">
        <v>368</v>
      </c>
      <c r="AA6" s="129"/>
      <c r="AB6" s="53">
        <v>4</v>
      </c>
      <c r="AD6" s="11" t="s">
        <v>368</v>
      </c>
      <c r="AE6" s="11" t="s">
        <v>410</v>
      </c>
      <c r="AG6" s="53">
        <v>4</v>
      </c>
    </row>
    <row r="7" spans="1:33" ht="26.25" thickBot="1" x14ac:dyDescent="0.25">
      <c r="A7" s="138" t="s">
        <v>128</v>
      </c>
      <c r="B7" s="145"/>
      <c r="C7" s="153"/>
      <c r="E7" s="129"/>
      <c r="F7" s="131"/>
      <c r="L7" s="127" t="s">
        <v>395</v>
      </c>
      <c r="P7" s="132"/>
      <c r="S7" s="129" t="s">
        <v>129</v>
      </c>
      <c r="U7" s="127" t="s">
        <v>64</v>
      </c>
      <c r="Y7" s="11" t="s">
        <v>369</v>
      </c>
      <c r="AB7" s="53">
        <v>5</v>
      </c>
      <c r="AD7" s="11" t="s">
        <v>369</v>
      </c>
      <c r="AE7" s="11" t="s">
        <v>412</v>
      </c>
      <c r="AG7" s="53">
        <v>5</v>
      </c>
    </row>
    <row r="8" spans="1:33" ht="14.25" x14ac:dyDescent="0.2">
      <c r="A8" s="138" t="s">
        <v>130</v>
      </c>
      <c r="B8" s="147" t="s">
        <v>120</v>
      </c>
      <c r="C8" s="154" t="s">
        <v>131</v>
      </c>
      <c r="L8" s="127" t="s">
        <v>396</v>
      </c>
      <c r="S8" s="129"/>
      <c r="Y8" s="11" t="s">
        <v>370</v>
      </c>
      <c r="AB8" s="53">
        <v>6</v>
      </c>
      <c r="AD8" s="11" t="s">
        <v>370</v>
      </c>
      <c r="AE8" s="11" t="s">
        <v>414</v>
      </c>
      <c r="AG8" s="53">
        <v>6</v>
      </c>
    </row>
    <row r="9" spans="1:33" ht="26.25" thickBot="1" x14ac:dyDescent="0.25">
      <c r="A9" s="138" t="s">
        <v>132</v>
      </c>
      <c r="B9" s="149"/>
      <c r="C9" s="153"/>
      <c r="L9" s="127" t="s">
        <v>397</v>
      </c>
      <c r="Y9" s="11" t="s">
        <v>371</v>
      </c>
      <c r="AB9" s="53">
        <v>7</v>
      </c>
      <c r="AD9" s="11" t="s">
        <v>371</v>
      </c>
      <c r="AE9" s="11" t="s">
        <v>409</v>
      </c>
      <c r="AG9" s="53">
        <v>7</v>
      </c>
    </row>
    <row r="10" spans="1:33" ht="14.25" x14ac:dyDescent="0.2">
      <c r="A10" s="138" t="s">
        <v>133</v>
      </c>
      <c r="B10" s="147" t="s">
        <v>128</v>
      </c>
      <c r="C10" s="154" t="s">
        <v>134</v>
      </c>
      <c r="L10" s="127" t="s">
        <v>398</v>
      </c>
      <c r="Y10" s="11" t="s">
        <v>372</v>
      </c>
      <c r="AB10" s="53">
        <v>8</v>
      </c>
      <c r="AD10" s="11" t="s">
        <v>372</v>
      </c>
      <c r="AE10" s="11" t="s">
        <v>411</v>
      </c>
      <c r="AG10" s="53">
        <v>8</v>
      </c>
    </row>
    <row r="11" spans="1:33" ht="14.25" customHeight="1" thickBot="1" x14ac:dyDescent="0.25">
      <c r="A11" s="140"/>
      <c r="B11" s="145"/>
      <c r="C11" s="153"/>
      <c r="L11" s="127" t="s">
        <v>399</v>
      </c>
      <c r="Y11" s="11" t="s">
        <v>373</v>
      </c>
      <c r="AB11" s="53">
        <v>9</v>
      </c>
      <c r="AD11" s="11" t="s">
        <v>373</v>
      </c>
      <c r="AE11" s="11" t="s">
        <v>415</v>
      </c>
      <c r="AG11" s="53">
        <v>9</v>
      </c>
    </row>
    <row r="12" spans="1:33" ht="14.25" customHeight="1" x14ac:dyDescent="0.2">
      <c r="B12" s="147" t="s">
        <v>130</v>
      </c>
      <c r="C12" s="148" t="s">
        <v>99</v>
      </c>
      <c r="Y12" s="11" t="s">
        <v>374</v>
      </c>
      <c r="AB12" s="53">
        <v>10</v>
      </c>
      <c r="AD12" s="11" t="s">
        <v>374</v>
      </c>
      <c r="AE12" s="11" t="s">
        <v>416</v>
      </c>
      <c r="AG12" s="53">
        <v>10</v>
      </c>
    </row>
    <row r="13" spans="1:33" ht="14.25" customHeight="1" x14ac:dyDescent="0.2">
      <c r="A13" s="233" t="s">
        <v>56</v>
      </c>
      <c r="B13" s="144"/>
      <c r="C13" s="143" t="s">
        <v>121</v>
      </c>
      <c r="Y13" s="11" t="s">
        <v>375</v>
      </c>
      <c r="AB13" s="53">
        <v>11</v>
      </c>
      <c r="AD13" s="11" t="s">
        <v>375</v>
      </c>
      <c r="AE13" s="11" t="s">
        <v>417</v>
      </c>
      <c r="AG13" s="53">
        <v>11</v>
      </c>
    </row>
    <row r="14" spans="1:33" ht="14.25" customHeight="1" x14ac:dyDescent="0.2">
      <c r="A14" s="234" t="s">
        <v>135</v>
      </c>
      <c r="B14" s="142"/>
      <c r="C14" s="143" t="s">
        <v>131</v>
      </c>
      <c r="Y14" s="11" t="s">
        <v>376</v>
      </c>
      <c r="AB14" s="53">
        <v>12</v>
      </c>
      <c r="AD14" s="11" t="s">
        <v>376</v>
      </c>
      <c r="AE14" s="11" t="s">
        <v>420</v>
      </c>
      <c r="AG14" s="53">
        <v>12</v>
      </c>
    </row>
    <row r="15" spans="1:33" ht="14.25" customHeight="1" x14ac:dyDescent="0.2">
      <c r="A15" s="234" t="s">
        <v>63</v>
      </c>
      <c r="B15" s="142"/>
      <c r="C15" s="143" t="s">
        <v>134</v>
      </c>
      <c r="Y15" s="11" t="s">
        <v>377</v>
      </c>
      <c r="AB15" s="53">
        <v>13</v>
      </c>
      <c r="AD15" s="11" t="s">
        <v>377</v>
      </c>
      <c r="AE15" s="11" t="s">
        <v>422</v>
      </c>
      <c r="AG15" s="53">
        <v>13</v>
      </c>
    </row>
    <row r="16" spans="1:33" ht="14.25" customHeight="1" x14ac:dyDescent="0.2">
      <c r="A16" s="234" t="s">
        <v>136</v>
      </c>
      <c r="B16" s="142"/>
      <c r="C16" s="143" t="s">
        <v>137</v>
      </c>
      <c r="Y16" s="11" t="s">
        <v>378</v>
      </c>
      <c r="AB16" s="53">
        <v>14</v>
      </c>
      <c r="AD16" s="11" t="s">
        <v>378</v>
      </c>
      <c r="AE16" s="11" t="s">
        <v>413</v>
      </c>
      <c r="AG16" s="53">
        <v>14</v>
      </c>
    </row>
    <row r="17" spans="1:33" ht="14.25" customHeight="1" thickBot="1" x14ac:dyDescent="0.25">
      <c r="A17" s="234" t="s">
        <v>138</v>
      </c>
      <c r="B17" s="145"/>
      <c r="C17" s="146"/>
      <c r="Y17" s="11" t="s">
        <v>379</v>
      </c>
      <c r="AB17" s="53">
        <v>15</v>
      </c>
      <c r="AD17" s="11" t="s">
        <v>379</v>
      </c>
      <c r="AE17" s="11" t="s">
        <v>418</v>
      </c>
      <c r="AG17" s="53">
        <v>15</v>
      </c>
    </row>
    <row r="18" spans="1:33" ht="14.25" x14ac:dyDescent="0.2">
      <c r="A18" s="234" t="s">
        <v>139</v>
      </c>
      <c r="B18" s="147" t="s">
        <v>132</v>
      </c>
      <c r="C18" s="148" t="s">
        <v>99</v>
      </c>
      <c r="Y18" s="11" t="s">
        <v>380</v>
      </c>
      <c r="AB18" s="53">
        <v>16</v>
      </c>
      <c r="AD18" s="11" t="s">
        <v>380</v>
      </c>
      <c r="AE18" s="11" t="s">
        <v>419</v>
      </c>
      <c r="AG18" s="53">
        <v>16</v>
      </c>
    </row>
    <row r="19" spans="1:33" ht="14.25" customHeight="1" x14ac:dyDescent="0.2">
      <c r="B19" s="142"/>
      <c r="C19" s="143" t="s">
        <v>121</v>
      </c>
      <c r="Y19" s="11" t="s">
        <v>381</v>
      </c>
      <c r="AB19" s="53">
        <v>17</v>
      </c>
      <c r="AD19" s="11" t="s">
        <v>381</v>
      </c>
      <c r="AE19" s="11" t="s">
        <v>423</v>
      </c>
      <c r="AG19" s="53">
        <v>17</v>
      </c>
    </row>
    <row r="20" spans="1:33" ht="14.25" customHeight="1" x14ac:dyDescent="0.2">
      <c r="B20" s="142"/>
      <c r="C20" s="143" t="s">
        <v>131</v>
      </c>
      <c r="Y20" s="11" t="s">
        <v>382</v>
      </c>
      <c r="AB20" s="53">
        <v>18</v>
      </c>
      <c r="AD20" s="11" t="s">
        <v>382</v>
      </c>
      <c r="AE20" s="11" t="s">
        <v>421</v>
      </c>
      <c r="AG20" s="53">
        <v>18</v>
      </c>
    </row>
    <row r="21" spans="1:33" ht="14.25" customHeight="1" x14ac:dyDescent="0.2">
      <c r="B21" s="142"/>
      <c r="C21" s="143" t="s">
        <v>134</v>
      </c>
      <c r="Y21" s="11" t="s">
        <v>383</v>
      </c>
      <c r="AD21" s="11" t="s">
        <v>383</v>
      </c>
      <c r="AE21" s="11" t="s">
        <v>424</v>
      </c>
    </row>
    <row r="22" spans="1:33" ht="14.25" customHeight="1" x14ac:dyDescent="0.2">
      <c r="B22" s="142"/>
      <c r="C22" s="143" t="s">
        <v>137</v>
      </c>
      <c r="Y22" s="11" t="s">
        <v>384</v>
      </c>
      <c r="AD22" s="11" t="s">
        <v>384</v>
      </c>
      <c r="AE22" s="11" t="s">
        <v>425</v>
      </c>
    </row>
    <row r="23" spans="1:33" ht="14.25" customHeight="1" thickBot="1" x14ac:dyDescent="0.25">
      <c r="B23" s="149"/>
      <c r="C23" s="150"/>
      <c r="Y23" s="11" t="s">
        <v>393</v>
      </c>
      <c r="AD23" s="11" t="s">
        <v>393</v>
      </c>
      <c r="AE23" s="11" t="s">
        <v>428</v>
      </c>
    </row>
    <row r="24" spans="1:33" ht="14.25" customHeight="1" x14ac:dyDescent="0.2">
      <c r="B24" s="147" t="s">
        <v>133</v>
      </c>
      <c r="C24" s="148" t="s">
        <v>137</v>
      </c>
      <c r="Y24" s="11" t="s">
        <v>387</v>
      </c>
      <c r="AD24" s="11" t="s">
        <v>387</v>
      </c>
      <c r="AE24" s="11">
        <v>8055</v>
      </c>
    </row>
    <row r="25" spans="1:33" ht="14.25" customHeight="1" x14ac:dyDescent="0.2">
      <c r="B25" s="142"/>
      <c r="C25" s="143" t="s">
        <v>121</v>
      </c>
      <c r="Y25" s="11" t="s">
        <v>388</v>
      </c>
      <c r="AD25" s="11" t="s">
        <v>388</v>
      </c>
      <c r="AE25" s="11">
        <v>8089</v>
      </c>
    </row>
    <row r="26" spans="1:33" ht="14.25" customHeight="1" thickBot="1" x14ac:dyDescent="0.25">
      <c r="B26" s="145"/>
      <c r="C26" s="146"/>
      <c r="Y26" s="386" t="s">
        <v>389</v>
      </c>
      <c r="AD26" s="386" t="s">
        <v>389</v>
      </c>
      <c r="AE26" s="386"/>
    </row>
    <row r="30" spans="1:33" x14ac:dyDescent="0.2">
      <c r="A30" s="233"/>
      <c r="B30" s="233"/>
      <c r="C30" s="233"/>
      <c r="D30" s="233"/>
      <c r="E30" s="233"/>
    </row>
    <row r="31" spans="1:33" x14ac:dyDescent="0.2">
      <c r="A31" s="127" t="s">
        <v>135</v>
      </c>
      <c r="B31" s="127" t="s">
        <v>63</v>
      </c>
      <c r="C31" s="127" t="s">
        <v>140</v>
      </c>
      <c r="D31" s="127" t="s">
        <v>141</v>
      </c>
      <c r="E31" s="127" t="s">
        <v>142</v>
      </c>
    </row>
    <row r="32" spans="1:33" ht="25.5" x14ac:dyDescent="0.2">
      <c r="A32" s="243" t="s">
        <v>143</v>
      </c>
      <c r="B32" s="127" t="s">
        <v>144</v>
      </c>
      <c r="C32" s="127" t="s">
        <v>145</v>
      </c>
      <c r="D32" s="127" t="s">
        <v>143</v>
      </c>
      <c r="E32" s="127" t="s">
        <v>143</v>
      </c>
    </row>
    <row r="33" spans="1:9" ht="25.5" x14ac:dyDescent="0.2">
      <c r="A33" s="243" t="s">
        <v>146</v>
      </c>
      <c r="B33" s="127" t="s">
        <v>64</v>
      </c>
      <c r="C33" s="127" t="s">
        <v>147</v>
      </c>
      <c r="D33" s="127" t="s">
        <v>146</v>
      </c>
      <c r="E33" s="127" t="s">
        <v>146</v>
      </c>
    </row>
    <row r="34" spans="1:9" ht="25.5" x14ac:dyDescent="0.2">
      <c r="A34" s="243" t="s">
        <v>148</v>
      </c>
      <c r="B34" s="127" t="s">
        <v>149</v>
      </c>
      <c r="C34" s="127" t="s">
        <v>150</v>
      </c>
      <c r="D34" s="127" t="s">
        <v>148</v>
      </c>
      <c r="E34" s="127" t="s">
        <v>148</v>
      </c>
    </row>
    <row r="35" spans="1:9" ht="25.5" x14ac:dyDescent="0.2">
      <c r="B35" s="127" t="s">
        <v>151</v>
      </c>
    </row>
    <row r="37" spans="1:9" x14ac:dyDescent="0.2">
      <c r="H37" s="127" t="s">
        <v>53</v>
      </c>
      <c r="I37" s="127" t="s">
        <v>152</v>
      </c>
    </row>
    <row r="38" spans="1:9" ht="102" x14ac:dyDescent="0.2">
      <c r="A38" s="249" t="s">
        <v>153</v>
      </c>
      <c r="B38" s="249" t="s">
        <v>61</v>
      </c>
      <c r="C38" s="249" t="s">
        <v>131</v>
      </c>
      <c r="D38" s="249" t="s">
        <v>154</v>
      </c>
      <c r="E38" s="249" t="s">
        <v>137</v>
      </c>
      <c r="F38" s="249" t="s">
        <v>155</v>
      </c>
      <c r="H38" s="127" t="s">
        <v>153</v>
      </c>
      <c r="I38" s="127" t="s">
        <v>156</v>
      </c>
    </row>
    <row r="39" spans="1:9" ht="63.75" x14ac:dyDescent="0.2">
      <c r="A39" s="245" t="s">
        <v>157</v>
      </c>
      <c r="B39" s="246" t="s">
        <v>158</v>
      </c>
      <c r="C39" s="246" t="s">
        <v>159</v>
      </c>
      <c r="D39" s="245" t="s">
        <v>160</v>
      </c>
      <c r="E39" s="245" t="s">
        <v>161</v>
      </c>
      <c r="F39" s="247" t="s">
        <v>162</v>
      </c>
      <c r="H39" s="127" t="s">
        <v>61</v>
      </c>
      <c r="I39" s="127" t="s">
        <v>163</v>
      </c>
    </row>
    <row r="40" spans="1:9" ht="38.25" x14ac:dyDescent="0.2">
      <c r="A40" s="245" t="s">
        <v>164</v>
      </c>
      <c r="B40" s="246" t="s">
        <v>62</v>
      </c>
      <c r="C40" s="246" t="s">
        <v>165</v>
      </c>
      <c r="D40" s="248" t="s">
        <v>166</v>
      </c>
      <c r="E40" s="248" t="s">
        <v>167</v>
      </c>
      <c r="F40" s="245" t="s">
        <v>168</v>
      </c>
      <c r="H40" s="127" t="s">
        <v>131</v>
      </c>
      <c r="I40" s="127" t="s">
        <v>169</v>
      </c>
    </row>
    <row r="41" spans="1:9" ht="28.5" x14ac:dyDescent="0.2">
      <c r="A41" s="245" t="s">
        <v>170</v>
      </c>
      <c r="B41" s="246" t="s">
        <v>171</v>
      </c>
      <c r="C41" s="246" t="s">
        <v>172</v>
      </c>
      <c r="D41" s="248" t="s">
        <v>173</v>
      </c>
      <c r="E41" s="248" t="s">
        <v>174</v>
      </c>
      <c r="F41" s="248" t="s">
        <v>175</v>
      </c>
      <c r="H41" s="127" t="s">
        <v>154</v>
      </c>
      <c r="I41" s="127" t="s">
        <v>176</v>
      </c>
    </row>
    <row r="42" spans="1:9" ht="28.5" x14ac:dyDescent="0.2">
      <c r="A42" s="245" t="s">
        <v>177</v>
      </c>
      <c r="B42" s="246" t="s">
        <v>178</v>
      </c>
      <c r="C42" s="246" t="s">
        <v>179</v>
      </c>
      <c r="D42" s="248" t="s">
        <v>180</v>
      </c>
      <c r="E42" s="248" t="s">
        <v>181</v>
      </c>
      <c r="F42" s="248" t="s">
        <v>182</v>
      </c>
      <c r="H42" s="127" t="s">
        <v>137</v>
      </c>
      <c r="I42" s="127" t="s">
        <v>183</v>
      </c>
    </row>
    <row r="43" spans="1:9" ht="25.5" x14ac:dyDescent="0.2">
      <c r="A43" s="245" t="s">
        <v>184</v>
      </c>
      <c r="B43" s="244"/>
      <c r="C43" s="244"/>
      <c r="D43" s="248" t="s">
        <v>185</v>
      </c>
      <c r="E43" s="244"/>
      <c r="F43" s="244"/>
      <c r="H43" s="127" t="s">
        <v>155</v>
      </c>
      <c r="I43" s="127" t="s">
        <v>186</v>
      </c>
    </row>
    <row r="44" spans="1:9" ht="28.5" x14ac:dyDescent="0.2">
      <c r="A44" s="245" t="s">
        <v>187</v>
      </c>
      <c r="B44" s="244"/>
      <c r="C44" s="244"/>
      <c r="D44" s="244"/>
      <c r="E44" s="244"/>
      <c r="F44" s="244"/>
    </row>
    <row r="45" spans="1:9" ht="42.75" x14ac:dyDescent="0.2">
      <c r="A45" s="245" t="s">
        <v>188</v>
      </c>
      <c r="B45" s="244"/>
      <c r="C45" s="244"/>
      <c r="D45" s="244"/>
      <c r="E45" s="244"/>
      <c r="F45" s="244"/>
    </row>
    <row r="46" spans="1:9" ht="28.5" x14ac:dyDescent="0.2">
      <c r="A46" s="245" t="s">
        <v>189</v>
      </c>
      <c r="B46" s="244"/>
      <c r="C46" s="244"/>
      <c r="D46" s="244"/>
      <c r="E46" s="244"/>
      <c r="F46" s="244"/>
    </row>
    <row r="47" spans="1:9" ht="28.5" x14ac:dyDescent="0.2">
      <c r="A47" s="245" t="s">
        <v>190</v>
      </c>
      <c r="B47" s="244"/>
      <c r="C47" s="244"/>
      <c r="D47" s="244"/>
      <c r="E47" s="244"/>
      <c r="F47" s="244"/>
    </row>
    <row r="50" spans="1:4" x14ac:dyDescent="0.2">
      <c r="A50" s="484" t="s">
        <v>191</v>
      </c>
      <c r="B50" s="485"/>
      <c r="C50" s="251" t="s">
        <v>192</v>
      </c>
      <c r="D50" s="251" t="s">
        <v>193</v>
      </c>
    </row>
    <row r="51" spans="1:4" ht="14.25" x14ac:dyDescent="0.2">
      <c r="A51" s="492" t="s">
        <v>194</v>
      </c>
      <c r="B51" s="250" t="s">
        <v>100</v>
      </c>
      <c r="C51" s="252">
        <v>0.25</v>
      </c>
      <c r="D51" s="252" t="s">
        <v>106</v>
      </c>
    </row>
    <row r="52" spans="1:4" ht="14.25" x14ac:dyDescent="0.2">
      <c r="A52" s="493"/>
      <c r="B52" s="250" t="s">
        <v>111</v>
      </c>
      <c r="C52" s="252">
        <v>0.15</v>
      </c>
      <c r="D52" s="252" t="s">
        <v>106</v>
      </c>
    </row>
    <row r="53" spans="1:4" ht="14.25" x14ac:dyDescent="0.2">
      <c r="A53" s="494"/>
      <c r="B53" s="250" t="s">
        <v>122</v>
      </c>
      <c r="C53" s="252">
        <v>0.1</v>
      </c>
      <c r="D53" s="252" t="s">
        <v>125</v>
      </c>
    </row>
    <row r="54" spans="1:4" ht="14.25" x14ac:dyDescent="0.2">
      <c r="A54" s="250" t="s">
        <v>195</v>
      </c>
      <c r="B54" s="250" t="s">
        <v>101</v>
      </c>
      <c r="C54" s="252">
        <v>0.25</v>
      </c>
    </row>
    <row r="55" spans="1:4" ht="23.25" x14ac:dyDescent="0.2">
      <c r="A55" s="250" t="s">
        <v>196</v>
      </c>
      <c r="B55" s="250" t="s">
        <v>112</v>
      </c>
      <c r="C55" s="252">
        <v>0.15</v>
      </c>
    </row>
    <row r="58" spans="1:4" ht="15" x14ac:dyDescent="0.25">
      <c r="A58" t="s">
        <v>197</v>
      </c>
      <c r="B58"/>
      <c r="C58"/>
    </row>
    <row r="59" spans="1:4" x14ac:dyDescent="0.2">
      <c r="A59" s="484" t="s">
        <v>191</v>
      </c>
      <c r="B59" s="485"/>
      <c r="C59" s="255" t="s">
        <v>152</v>
      </c>
    </row>
    <row r="60" spans="1:4" ht="80.45" customHeight="1" x14ac:dyDescent="0.2">
      <c r="A60" s="486" t="s">
        <v>90</v>
      </c>
      <c r="B60" s="245" t="s">
        <v>102</v>
      </c>
      <c r="C60" s="245" t="s">
        <v>198</v>
      </c>
    </row>
    <row r="61" spans="1:4" ht="34.5" customHeight="1" x14ac:dyDescent="0.2">
      <c r="A61" s="487"/>
      <c r="B61" s="245" t="s">
        <v>113</v>
      </c>
      <c r="C61" s="245" t="s">
        <v>199</v>
      </c>
    </row>
    <row r="62" spans="1:4" ht="34.5" customHeight="1" x14ac:dyDescent="0.2">
      <c r="A62" s="487"/>
      <c r="B62" s="245" t="s">
        <v>123</v>
      </c>
      <c r="C62" s="245" t="s">
        <v>200</v>
      </c>
    </row>
    <row r="63" spans="1:4" ht="34.5" customHeight="1" x14ac:dyDescent="0.2">
      <c r="A63" s="488"/>
      <c r="B63" s="245" t="s">
        <v>309</v>
      </c>
      <c r="C63" s="245" t="s">
        <v>310</v>
      </c>
    </row>
    <row r="64" spans="1:4" ht="12.75" customHeight="1" x14ac:dyDescent="0.2">
      <c r="A64" s="245" t="s">
        <v>91</v>
      </c>
      <c r="B64" s="245" t="s">
        <v>307</v>
      </c>
      <c r="C64" s="245" t="s">
        <v>202</v>
      </c>
    </row>
    <row r="65" spans="1:3" ht="12.75" customHeight="1" x14ac:dyDescent="0.2">
      <c r="A65" s="245"/>
      <c r="B65" s="245" t="s">
        <v>201</v>
      </c>
      <c r="C65" s="245"/>
    </row>
    <row r="66" spans="1:3" ht="14.25" x14ac:dyDescent="0.2">
      <c r="A66" s="245"/>
      <c r="B66" s="245" t="s">
        <v>203</v>
      </c>
      <c r="C66" s="245"/>
    </row>
    <row r="67" spans="1:3" ht="14.25" x14ac:dyDescent="0.2">
      <c r="A67" s="245"/>
      <c r="B67" s="245" t="s">
        <v>204</v>
      </c>
      <c r="C67" s="245"/>
    </row>
    <row r="68" spans="1:3" ht="14.25" x14ac:dyDescent="0.2">
      <c r="A68" s="245"/>
      <c r="B68" s="245" t="s">
        <v>205</v>
      </c>
      <c r="C68" s="245"/>
    </row>
    <row r="69" spans="1:3" ht="14.25" x14ac:dyDescent="0.2">
      <c r="A69" s="245"/>
      <c r="B69" s="245" t="s">
        <v>355</v>
      </c>
      <c r="C69" s="245"/>
    </row>
    <row r="70" spans="1:3" ht="14.25" x14ac:dyDescent="0.2">
      <c r="A70" s="245"/>
      <c r="B70" s="245" t="s">
        <v>206</v>
      </c>
      <c r="C70" s="245"/>
    </row>
    <row r="71" spans="1:3" ht="12.75" customHeight="1" x14ac:dyDescent="0.2">
      <c r="A71" s="245" t="s">
        <v>207</v>
      </c>
      <c r="B71" s="245" t="s">
        <v>104</v>
      </c>
      <c r="C71" s="245" t="s">
        <v>208</v>
      </c>
    </row>
    <row r="72" spans="1:3" ht="12.75" customHeight="1" x14ac:dyDescent="0.2">
      <c r="A72" s="245"/>
      <c r="B72" s="245" t="s">
        <v>115</v>
      </c>
      <c r="C72" s="245"/>
    </row>
    <row r="73" spans="1:3" ht="14.25" x14ac:dyDescent="0.2">
      <c r="A73" s="245"/>
      <c r="B73" s="245" t="s">
        <v>308</v>
      </c>
      <c r="C73" s="245"/>
    </row>
    <row r="74" spans="1:3" ht="38.25" x14ac:dyDescent="0.2">
      <c r="A74" s="245" t="s">
        <v>209</v>
      </c>
      <c r="B74" s="245" t="s">
        <v>105</v>
      </c>
      <c r="C74" s="245" t="s">
        <v>210</v>
      </c>
    </row>
    <row r="75" spans="1:3" ht="69" customHeight="1" x14ac:dyDescent="0.2">
      <c r="A75" s="245"/>
      <c r="B75" s="245" t="s">
        <v>211</v>
      </c>
      <c r="C75" s="245" t="s">
        <v>212</v>
      </c>
    </row>
    <row r="76" spans="1:3" ht="34.5" customHeight="1" x14ac:dyDescent="0.2">
      <c r="A76" s="245"/>
      <c r="B76" s="245" t="s">
        <v>124</v>
      </c>
      <c r="C76" s="245"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C3AFB-2C91-4797-A3CB-18237DEE613D}">
  <sheetPr>
    <tabColor theme="0" tint="-0.249977111117893"/>
  </sheetPr>
  <dimension ref="A1:T21"/>
  <sheetViews>
    <sheetView tabSelected="1" zoomScale="60" zoomScaleNormal="60" workbookViewId="0">
      <pane ySplit="6" topLeftCell="A7" activePane="bottomLeft" state="frozen"/>
      <selection pane="bottomLeft" activeCell="B1" sqref="B1:C5"/>
    </sheetView>
  </sheetViews>
  <sheetFormatPr baseColWidth="10" defaultColWidth="10.85546875" defaultRowHeight="12" x14ac:dyDescent="0.25"/>
  <cols>
    <col min="1" max="1" width="4" style="390" customWidth="1"/>
    <col min="2" max="2" width="19.85546875" style="390" customWidth="1"/>
    <col min="3" max="3" width="16.85546875" style="390" customWidth="1"/>
    <col min="4" max="4" width="15" style="390" customWidth="1"/>
    <col min="5" max="5" width="20.85546875" style="390" customWidth="1"/>
    <col min="6" max="6" width="22.5703125" style="390" customWidth="1"/>
    <col min="7" max="7" width="30.28515625" style="397" customWidth="1"/>
    <col min="8" max="8" width="25.85546875" style="397" customWidth="1"/>
    <col min="9" max="9" width="39.140625" style="397" customWidth="1"/>
    <col min="10" max="12" width="15" style="398" customWidth="1"/>
    <col min="13" max="13" width="37.85546875" style="397" customWidth="1"/>
    <col min="14" max="14" width="17.28515625" style="398" customWidth="1"/>
    <col min="15" max="15" width="18.7109375" style="398" customWidth="1"/>
    <col min="16" max="16384" width="10.85546875" style="390"/>
  </cols>
  <sheetData>
    <row r="1" spans="1:20" ht="36.75" customHeight="1" x14ac:dyDescent="0.25">
      <c r="B1" s="495"/>
      <c r="C1" s="496"/>
      <c r="D1" s="648" t="s">
        <v>429</v>
      </c>
      <c r="E1" s="649"/>
      <c r="F1" s="649"/>
      <c r="G1" s="649"/>
      <c r="H1" s="649"/>
      <c r="I1" s="649"/>
      <c r="J1" s="649"/>
      <c r="K1" s="649"/>
      <c r="L1" s="649"/>
      <c r="M1" s="649"/>
      <c r="N1" s="649"/>
      <c r="O1" s="650"/>
    </row>
    <row r="2" spans="1:20" ht="25.5" customHeight="1" x14ac:dyDescent="0.25">
      <c r="B2" s="497"/>
      <c r="C2" s="498"/>
      <c r="D2" s="651" t="s">
        <v>430</v>
      </c>
      <c r="E2" s="501"/>
      <c r="F2" s="501"/>
      <c r="G2" s="501"/>
      <c r="H2" s="501"/>
      <c r="I2" s="501"/>
      <c r="J2" s="501"/>
      <c r="K2" s="501"/>
      <c r="L2" s="501"/>
      <c r="M2" s="501"/>
      <c r="N2" s="501"/>
      <c r="O2" s="652" t="s">
        <v>431</v>
      </c>
    </row>
    <row r="3" spans="1:20" ht="25.5" customHeight="1" thickBot="1" x14ac:dyDescent="0.3">
      <c r="B3" s="497"/>
      <c r="C3" s="498"/>
      <c r="D3" s="653" t="s">
        <v>386</v>
      </c>
      <c r="E3" s="654"/>
      <c r="F3" s="654"/>
      <c r="G3" s="654"/>
      <c r="H3" s="654"/>
      <c r="I3" s="654"/>
      <c r="J3" s="654"/>
      <c r="K3" s="654"/>
      <c r="L3" s="654"/>
      <c r="M3" s="654"/>
      <c r="N3" s="654"/>
      <c r="O3" s="655"/>
      <c r="P3" s="401"/>
      <c r="Q3" s="401"/>
      <c r="R3" s="401"/>
      <c r="S3" s="401"/>
      <c r="T3" s="401"/>
    </row>
    <row r="4" spans="1:20" ht="15.75" customHeight="1" x14ac:dyDescent="0.25">
      <c r="B4" s="497"/>
      <c r="C4" s="498"/>
      <c r="D4" s="656"/>
      <c r="E4" s="657"/>
      <c r="F4" s="657"/>
      <c r="G4" s="657"/>
      <c r="H4" s="657"/>
      <c r="I4" s="658"/>
      <c r="J4" s="659"/>
      <c r="K4" s="657"/>
      <c r="L4" s="657"/>
      <c r="M4" s="657"/>
      <c r="N4" s="657"/>
      <c r="O4" s="657"/>
      <c r="P4" s="401"/>
      <c r="Q4" s="401"/>
      <c r="R4" s="401"/>
      <c r="S4" s="401"/>
      <c r="T4" s="401"/>
    </row>
    <row r="5" spans="1:20" ht="25.5" customHeight="1" thickBot="1" x14ac:dyDescent="0.3">
      <c r="B5" s="499"/>
      <c r="C5" s="500"/>
      <c r="D5" s="644" t="s">
        <v>432</v>
      </c>
      <c r="E5" s="645"/>
      <c r="F5" s="645"/>
      <c r="G5" s="645"/>
      <c r="H5" s="645"/>
      <c r="I5" s="646"/>
      <c r="J5" s="647" t="s">
        <v>433</v>
      </c>
      <c r="K5" s="645"/>
      <c r="L5" s="645"/>
      <c r="M5" s="645"/>
      <c r="N5" s="645"/>
      <c r="O5" s="646"/>
    </row>
    <row r="6" spans="1:20" s="640" customFormat="1" ht="67.5" customHeight="1" x14ac:dyDescent="0.25">
      <c r="B6" s="641" t="s">
        <v>404</v>
      </c>
      <c r="C6" s="641" t="s">
        <v>56</v>
      </c>
      <c r="D6" s="642" t="s">
        <v>405</v>
      </c>
      <c r="E6" s="642" t="s">
        <v>436</v>
      </c>
      <c r="F6" s="643" t="s">
        <v>15</v>
      </c>
      <c r="G6" s="643" t="s">
        <v>434</v>
      </c>
      <c r="H6" s="643" t="s">
        <v>435</v>
      </c>
      <c r="I6" s="643" t="s">
        <v>19</v>
      </c>
      <c r="J6" s="643" t="s">
        <v>400</v>
      </c>
      <c r="K6" s="642" t="s">
        <v>427</v>
      </c>
      <c r="L6" s="643" t="s">
        <v>426</v>
      </c>
      <c r="M6" s="643" t="s">
        <v>30</v>
      </c>
      <c r="N6" s="643" t="s">
        <v>402</v>
      </c>
      <c r="O6" s="643" t="s">
        <v>44</v>
      </c>
    </row>
    <row r="7" spans="1:20" ht="15" x14ac:dyDescent="0.25">
      <c r="A7" s="391"/>
      <c r="B7" s="502"/>
      <c r="C7" s="504"/>
      <c r="D7" s="502"/>
      <c r="E7" s="504"/>
      <c r="F7" s="504"/>
      <c r="G7" s="506"/>
      <c r="H7" s="506"/>
      <c r="I7" s="506"/>
      <c r="J7" s="502"/>
      <c r="K7" s="392">
        <v>1</v>
      </c>
      <c r="L7" s="392"/>
      <c r="M7" s="399"/>
      <c r="N7" s="392"/>
      <c r="O7" s="394"/>
      <c r="R7"/>
    </row>
    <row r="8" spans="1:20" ht="15.75" thickBot="1" x14ac:dyDescent="0.3">
      <c r="A8" s="391"/>
      <c r="B8" s="503"/>
      <c r="C8" s="505"/>
      <c r="D8" s="503"/>
      <c r="E8" s="505"/>
      <c r="F8" s="505"/>
      <c r="G8" s="507"/>
      <c r="H8" s="507"/>
      <c r="I8" s="507"/>
      <c r="J8" s="503"/>
      <c r="K8" s="393">
        <v>2</v>
      </c>
      <c r="L8" s="393"/>
      <c r="M8" s="400"/>
      <c r="N8" s="396"/>
      <c r="O8" s="395"/>
      <c r="R8"/>
    </row>
    <row r="9" spans="1:20" ht="15.75" thickTop="1" x14ac:dyDescent="0.25">
      <c r="A9" s="391"/>
      <c r="B9" s="502"/>
      <c r="C9" s="504"/>
      <c r="D9" s="502"/>
      <c r="E9" s="504"/>
      <c r="F9" s="504"/>
      <c r="G9" s="506"/>
      <c r="H9" s="506"/>
      <c r="I9" s="506"/>
      <c r="J9" s="502"/>
      <c r="K9" s="392">
        <v>1</v>
      </c>
      <c r="L9" s="392"/>
      <c r="M9" s="399"/>
      <c r="N9" s="392"/>
      <c r="O9" s="394"/>
      <c r="R9"/>
    </row>
    <row r="10" spans="1:20" ht="15.75" thickBot="1" x14ac:dyDescent="0.3">
      <c r="A10" s="391"/>
      <c r="B10" s="503"/>
      <c r="C10" s="505"/>
      <c r="D10" s="503"/>
      <c r="E10" s="505"/>
      <c r="F10" s="505"/>
      <c r="G10" s="507"/>
      <c r="H10" s="507"/>
      <c r="I10" s="507"/>
      <c r="J10" s="503"/>
      <c r="K10" s="393">
        <v>2</v>
      </c>
      <c r="L10" s="393"/>
      <c r="M10" s="400"/>
      <c r="N10" s="396"/>
      <c r="O10" s="395"/>
      <c r="R10"/>
    </row>
    <row r="11" spans="1:20" ht="15.75" thickTop="1" x14ac:dyDescent="0.25">
      <c r="A11" s="391"/>
      <c r="B11" s="502"/>
      <c r="C11" s="504"/>
      <c r="D11" s="502"/>
      <c r="E11" s="504"/>
      <c r="F11" s="504"/>
      <c r="G11" s="506"/>
      <c r="H11" s="506"/>
      <c r="I11" s="506"/>
      <c r="J11" s="502"/>
      <c r="K11" s="392">
        <v>1</v>
      </c>
      <c r="L11" s="392"/>
      <c r="M11" s="399"/>
      <c r="N11" s="392"/>
      <c r="O11" s="394"/>
      <c r="R11"/>
    </row>
    <row r="12" spans="1:20" ht="15.75" thickBot="1" x14ac:dyDescent="0.3">
      <c r="A12" s="391"/>
      <c r="B12" s="503"/>
      <c r="C12" s="505"/>
      <c r="D12" s="503"/>
      <c r="E12" s="505"/>
      <c r="F12" s="505"/>
      <c r="G12" s="507"/>
      <c r="H12" s="507"/>
      <c r="I12" s="507"/>
      <c r="J12" s="503"/>
      <c r="K12" s="393">
        <v>2</v>
      </c>
      <c r="L12" s="393"/>
      <c r="M12" s="400"/>
      <c r="N12" s="396"/>
      <c r="O12" s="395"/>
      <c r="R12"/>
    </row>
    <row r="13" spans="1:20" ht="15.75" thickTop="1" x14ac:dyDescent="0.25">
      <c r="A13" s="391"/>
      <c r="B13" s="502"/>
      <c r="C13" s="504"/>
      <c r="D13" s="502"/>
      <c r="E13" s="504"/>
      <c r="F13" s="504"/>
      <c r="G13" s="506"/>
      <c r="H13" s="506"/>
      <c r="I13" s="506"/>
      <c r="J13" s="502"/>
      <c r="K13" s="392">
        <v>1</v>
      </c>
      <c r="L13" s="392"/>
      <c r="M13" s="399"/>
      <c r="N13" s="392"/>
      <c r="O13" s="394"/>
      <c r="R13"/>
    </row>
    <row r="14" spans="1:20" ht="15.75" thickBot="1" x14ac:dyDescent="0.3">
      <c r="A14" s="391"/>
      <c r="B14" s="503"/>
      <c r="C14" s="505"/>
      <c r="D14" s="503"/>
      <c r="E14" s="505"/>
      <c r="F14" s="505"/>
      <c r="G14" s="507"/>
      <c r="H14" s="507"/>
      <c r="I14" s="507"/>
      <c r="J14" s="503"/>
      <c r="K14" s="393">
        <v>2</v>
      </c>
      <c r="L14" s="393"/>
      <c r="M14" s="400"/>
      <c r="N14" s="396"/>
      <c r="O14" s="395"/>
      <c r="R14"/>
    </row>
    <row r="15" spans="1:20" ht="15.75" thickTop="1" x14ac:dyDescent="0.25">
      <c r="A15" s="391"/>
      <c r="B15" s="502"/>
      <c r="C15" s="504"/>
      <c r="D15" s="502"/>
      <c r="E15" s="504"/>
      <c r="F15" s="504"/>
      <c r="G15" s="506"/>
      <c r="H15" s="506"/>
      <c r="I15" s="506"/>
      <c r="J15" s="502"/>
      <c r="K15" s="392">
        <v>1</v>
      </c>
      <c r="L15" s="392"/>
      <c r="M15" s="399"/>
      <c r="N15" s="392"/>
      <c r="O15" s="394"/>
      <c r="R15"/>
    </row>
    <row r="16" spans="1:20" ht="15.75" thickBot="1" x14ac:dyDescent="0.3">
      <c r="A16" s="391"/>
      <c r="B16" s="503"/>
      <c r="C16" s="505"/>
      <c r="D16" s="503"/>
      <c r="E16" s="505"/>
      <c r="F16" s="505"/>
      <c r="G16" s="507"/>
      <c r="H16" s="507"/>
      <c r="I16" s="507"/>
      <c r="J16" s="503"/>
      <c r="K16" s="393">
        <v>2</v>
      </c>
      <c r="L16" s="393"/>
      <c r="M16" s="400"/>
      <c r="N16" s="396"/>
      <c r="O16" s="395"/>
      <c r="R16"/>
    </row>
    <row r="17" spans="1:18" ht="15.75" thickTop="1" x14ac:dyDescent="0.25">
      <c r="A17" s="391"/>
      <c r="B17" s="502"/>
      <c r="C17" s="504"/>
      <c r="D17" s="502"/>
      <c r="E17" s="504"/>
      <c r="F17" s="504"/>
      <c r="G17" s="506"/>
      <c r="H17" s="506"/>
      <c r="I17" s="506"/>
      <c r="J17" s="502"/>
      <c r="K17" s="392">
        <v>1</v>
      </c>
      <c r="L17" s="392"/>
      <c r="M17" s="399"/>
      <c r="N17" s="392"/>
      <c r="O17" s="394"/>
      <c r="R17"/>
    </row>
    <row r="18" spans="1:18" ht="15.75" thickBot="1" x14ac:dyDescent="0.3">
      <c r="A18" s="391"/>
      <c r="B18" s="503"/>
      <c r="C18" s="505"/>
      <c r="D18" s="503"/>
      <c r="E18" s="505"/>
      <c r="F18" s="505"/>
      <c r="G18" s="507"/>
      <c r="H18" s="507"/>
      <c r="I18" s="507"/>
      <c r="J18" s="503"/>
      <c r="K18" s="393">
        <v>2</v>
      </c>
      <c r="L18" s="393"/>
      <c r="M18" s="400"/>
      <c r="N18" s="396"/>
      <c r="O18" s="395"/>
      <c r="R18"/>
    </row>
    <row r="19" spans="1:18" ht="15.75" thickTop="1" x14ac:dyDescent="0.25">
      <c r="A19" s="391"/>
      <c r="B19" s="502"/>
      <c r="C19" s="504"/>
      <c r="D19" s="502"/>
      <c r="E19" s="504"/>
      <c r="F19" s="504"/>
      <c r="G19" s="506"/>
      <c r="H19" s="506"/>
      <c r="I19" s="506"/>
      <c r="J19" s="502"/>
      <c r="K19" s="392">
        <v>1</v>
      </c>
      <c r="L19" s="392"/>
      <c r="M19" s="399"/>
      <c r="N19" s="392"/>
      <c r="O19" s="394"/>
      <c r="R19"/>
    </row>
    <row r="20" spans="1:18" ht="15.75" thickBot="1" x14ac:dyDescent="0.3">
      <c r="A20" s="391"/>
      <c r="B20" s="503"/>
      <c r="C20" s="505"/>
      <c r="D20" s="503"/>
      <c r="E20" s="505"/>
      <c r="F20" s="505"/>
      <c r="G20" s="507"/>
      <c r="H20" s="507"/>
      <c r="I20" s="507"/>
      <c r="J20" s="503"/>
      <c r="K20" s="393">
        <v>2</v>
      </c>
      <c r="L20" s="393"/>
      <c r="M20" s="400"/>
      <c r="N20" s="396"/>
      <c r="O20" s="395"/>
      <c r="R20"/>
    </row>
    <row r="21" spans="1:18" ht="12.75" thickTop="1" x14ac:dyDescent="0.25"/>
  </sheetData>
  <autoFilter ref="B6:O8" xr:uid="{3C3C3AFB-2C91-4797-A3CB-18237DEE613D}"/>
  <mergeCells count="69">
    <mergeCell ref="B19:B20"/>
    <mergeCell ref="C19:C20"/>
    <mergeCell ref="D19:D20"/>
    <mergeCell ref="E19:E20"/>
    <mergeCell ref="F19:F20"/>
    <mergeCell ref="G19:G20"/>
    <mergeCell ref="H19:H20"/>
    <mergeCell ref="I19:I20"/>
    <mergeCell ref="J19:J20"/>
    <mergeCell ref="B17:B18"/>
    <mergeCell ref="C17:C18"/>
    <mergeCell ref="D17:D18"/>
    <mergeCell ref="E17:E18"/>
    <mergeCell ref="F17:F18"/>
    <mergeCell ref="G17:G18"/>
    <mergeCell ref="H17:H18"/>
    <mergeCell ref="I17:I18"/>
    <mergeCell ref="J17:J18"/>
    <mergeCell ref="I11:I12"/>
    <mergeCell ref="J11:J12"/>
    <mergeCell ref="B13:B14"/>
    <mergeCell ref="C13:C14"/>
    <mergeCell ref="D13:D14"/>
    <mergeCell ref="E13:E14"/>
    <mergeCell ref="F13:F14"/>
    <mergeCell ref="G13:G14"/>
    <mergeCell ref="H13:H14"/>
    <mergeCell ref="I13:I14"/>
    <mergeCell ref="J13:J14"/>
    <mergeCell ref="B9:B10"/>
    <mergeCell ref="C9:C10"/>
    <mergeCell ref="D9:D10"/>
    <mergeCell ref="E9:E10"/>
    <mergeCell ref="F9:F10"/>
    <mergeCell ref="G9:G10"/>
    <mergeCell ref="H9:H10"/>
    <mergeCell ref="I9:I10"/>
    <mergeCell ref="J9:J10"/>
    <mergeCell ref="B11:B12"/>
    <mergeCell ref="C11:C12"/>
    <mergeCell ref="D11:D12"/>
    <mergeCell ref="E11:E12"/>
    <mergeCell ref="F11:F12"/>
    <mergeCell ref="G11:G12"/>
    <mergeCell ref="H11:H12"/>
    <mergeCell ref="J7:J8"/>
    <mergeCell ref="G7:G8"/>
    <mergeCell ref="H7:H8"/>
    <mergeCell ref="I7:I8"/>
    <mergeCell ref="B7:B8"/>
    <mergeCell ref="C7:C8"/>
    <mergeCell ref="D7:D8"/>
    <mergeCell ref="E7:E8"/>
    <mergeCell ref="F7:F8"/>
    <mergeCell ref="B15:B16"/>
    <mergeCell ref="C15:C16"/>
    <mergeCell ref="D15:D16"/>
    <mergeCell ref="E15:E16"/>
    <mergeCell ref="F15:F16"/>
    <mergeCell ref="G15:G16"/>
    <mergeCell ref="H15:H16"/>
    <mergeCell ref="I15:I16"/>
    <mergeCell ref="J15:J16"/>
    <mergeCell ref="B1:C5"/>
    <mergeCell ref="D1:O1"/>
    <mergeCell ref="D2:N2"/>
    <mergeCell ref="D3:O3"/>
    <mergeCell ref="D5:I5"/>
    <mergeCell ref="J5:O5"/>
  </mergeCells>
  <phoneticPr fontId="16" type="noConversion"/>
  <conditionalFormatting sqref="B6:E6">
    <cfRule type="cellIs" dxfId="255" priority="173" operator="equal">
      <formula>"Extremo"</formula>
    </cfRule>
    <cfRule type="cellIs" dxfId="254" priority="174" operator="equal">
      <formula>"Alto"</formula>
    </cfRule>
    <cfRule type="cellIs" dxfId="253" priority="175" operator="equal">
      <formula>"Moderado"</formula>
    </cfRule>
    <cfRule type="cellIs" dxfId="252" priority="176" operator="equal">
      <formula>"Bajo"</formula>
    </cfRule>
  </conditionalFormatting>
  <conditionalFormatting sqref="J7">
    <cfRule type="containsText" dxfId="251" priority="165" operator="containsText" text="Bajo">
      <formula>NOT(ISERROR(SEARCH("Bajo",J7)))</formula>
    </cfRule>
    <cfRule type="containsText" dxfId="250" priority="166" operator="containsText" text="Moderado">
      <formula>NOT(ISERROR(SEARCH("Moderado",J7)))</formula>
    </cfRule>
    <cfRule type="containsText" dxfId="249" priority="167" operator="containsText" text="Alto">
      <formula>NOT(ISERROR(SEARCH("Alto",J7)))</formula>
    </cfRule>
    <cfRule type="containsText" dxfId="248" priority="168" operator="containsText" text="Extremo">
      <formula>NOT(ISERROR(SEARCH("Extremo",J7)))</formula>
    </cfRule>
  </conditionalFormatting>
  <conditionalFormatting sqref="K6">
    <cfRule type="cellIs" dxfId="187" priority="169" operator="equal">
      <formula>"Extremo"</formula>
    </cfRule>
    <cfRule type="cellIs" dxfId="186" priority="170" operator="equal">
      <formula>"Alto"</formula>
    </cfRule>
    <cfRule type="cellIs" dxfId="185" priority="171" operator="equal">
      <formula>"Moderado"</formula>
    </cfRule>
    <cfRule type="cellIs" dxfId="184" priority="172" operator="equal">
      <formula>"Bajo"</formula>
    </cfRule>
  </conditionalFormatting>
  <conditionalFormatting sqref="N7:N20">
    <cfRule type="containsText" dxfId="183" priority="160" operator="containsText" text="Bajo">
      <formula>NOT(ISERROR(SEARCH("Bajo",N7)))</formula>
    </cfRule>
    <cfRule type="containsText" dxfId="182" priority="161" operator="containsText" text="Moderado">
      <formula>NOT(ISERROR(SEARCH("Moderado",N7)))</formula>
    </cfRule>
    <cfRule type="containsText" dxfId="181" priority="162" operator="containsText" text="Alto">
      <formula>NOT(ISERROR(SEARCH("Alto",N7)))</formula>
    </cfRule>
    <cfRule type="containsText" dxfId="180" priority="163" operator="containsText" text="Extremo">
      <formula>NOT(ISERROR(SEARCH("Extremo",N7)))</formula>
    </cfRule>
  </conditionalFormatting>
  <conditionalFormatting sqref="O7:O20">
    <cfRule type="containsText" dxfId="171" priority="159" operator="containsText" text="Mitigar">
      <formula>NOT(ISERROR(SEARCH("Mitigar",O7)))</formula>
    </cfRule>
    <cfRule type="containsText" dxfId="170" priority="164" operator="containsText" text="Mitigar">
      <formula>NOT(ISERROR(SEARCH("Mitigar",O7)))</formula>
    </cfRule>
  </conditionalFormatting>
  <conditionalFormatting sqref="J9">
    <cfRule type="containsText" dxfId="119" priority="21" operator="containsText" text="Bajo">
      <formula>NOT(ISERROR(SEARCH("Bajo",J9)))</formula>
    </cfRule>
    <cfRule type="containsText" dxfId="118" priority="22" operator="containsText" text="Moderado">
      <formula>NOT(ISERROR(SEARCH("Moderado",J9)))</formula>
    </cfRule>
    <cfRule type="containsText" dxfId="117" priority="23" operator="containsText" text="Alto">
      <formula>NOT(ISERROR(SEARCH("Alto",J9)))</formula>
    </cfRule>
    <cfRule type="containsText" dxfId="116" priority="24" operator="containsText" text="Extremo">
      <formula>NOT(ISERROR(SEARCH("Extremo",J9)))</formula>
    </cfRule>
  </conditionalFormatting>
  <conditionalFormatting sqref="J11">
    <cfRule type="containsText" dxfId="115" priority="17" operator="containsText" text="Bajo">
      <formula>NOT(ISERROR(SEARCH("Bajo",J11)))</formula>
    </cfRule>
    <cfRule type="containsText" dxfId="114" priority="18" operator="containsText" text="Moderado">
      <formula>NOT(ISERROR(SEARCH("Moderado",J11)))</formula>
    </cfRule>
    <cfRule type="containsText" dxfId="113" priority="19" operator="containsText" text="Alto">
      <formula>NOT(ISERROR(SEARCH("Alto",J11)))</formula>
    </cfRule>
    <cfRule type="containsText" dxfId="112" priority="20" operator="containsText" text="Extremo">
      <formula>NOT(ISERROR(SEARCH("Extremo",J11)))</formula>
    </cfRule>
  </conditionalFormatting>
  <conditionalFormatting sqref="J13">
    <cfRule type="containsText" dxfId="111" priority="13" operator="containsText" text="Bajo">
      <formula>NOT(ISERROR(SEARCH("Bajo",J13)))</formula>
    </cfRule>
    <cfRule type="containsText" dxfId="110" priority="14" operator="containsText" text="Moderado">
      <formula>NOT(ISERROR(SEARCH("Moderado",J13)))</formula>
    </cfRule>
    <cfRule type="containsText" dxfId="109" priority="15" operator="containsText" text="Alto">
      <formula>NOT(ISERROR(SEARCH("Alto",J13)))</formula>
    </cfRule>
    <cfRule type="containsText" dxfId="108" priority="16" operator="containsText" text="Extremo">
      <formula>NOT(ISERROR(SEARCH("Extremo",J13)))</formula>
    </cfRule>
  </conditionalFormatting>
  <conditionalFormatting sqref="J15">
    <cfRule type="containsText" dxfId="107" priority="9" operator="containsText" text="Bajo">
      <formula>NOT(ISERROR(SEARCH("Bajo",J15)))</formula>
    </cfRule>
    <cfRule type="containsText" dxfId="106" priority="10" operator="containsText" text="Moderado">
      <formula>NOT(ISERROR(SEARCH("Moderado",J15)))</formula>
    </cfRule>
    <cfRule type="containsText" dxfId="105" priority="11" operator="containsText" text="Alto">
      <formula>NOT(ISERROR(SEARCH("Alto",J15)))</formula>
    </cfRule>
    <cfRule type="containsText" dxfId="104" priority="12" operator="containsText" text="Extremo">
      <formula>NOT(ISERROR(SEARCH("Extremo",J15)))</formula>
    </cfRule>
  </conditionalFormatting>
  <conditionalFormatting sqref="J17">
    <cfRule type="containsText" dxfId="103" priority="5" operator="containsText" text="Bajo">
      <formula>NOT(ISERROR(SEARCH("Bajo",J17)))</formula>
    </cfRule>
    <cfRule type="containsText" dxfId="102" priority="6" operator="containsText" text="Moderado">
      <formula>NOT(ISERROR(SEARCH("Moderado",J17)))</formula>
    </cfRule>
    <cfRule type="containsText" dxfId="101" priority="7" operator="containsText" text="Alto">
      <formula>NOT(ISERROR(SEARCH("Alto",J17)))</formula>
    </cfRule>
    <cfRule type="containsText" dxfId="100" priority="8" operator="containsText" text="Extremo">
      <formula>NOT(ISERROR(SEARCH("Extremo",J17)))</formula>
    </cfRule>
  </conditionalFormatting>
  <conditionalFormatting sqref="J19">
    <cfRule type="containsText" dxfId="99" priority="1" operator="containsText" text="Bajo">
      <formula>NOT(ISERROR(SEARCH("Bajo",J19)))</formula>
    </cfRule>
    <cfRule type="containsText" dxfId="98" priority="2" operator="containsText" text="Moderado">
      <formula>NOT(ISERROR(SEARCH("Moderado",J19)))</formula>
    </cfRule>
    <cfRule type="containsText" dxfId="97" priority="3" operator="containsText" text="Alto">
      <formula>NOT(ISERROR(SEARCH("Alto",J19)))</formula>
    </cfRule>
    <cfRule type="containsText" dxfId="96" priority="4" operator="containsText" text="Extremo">
      <formula>NOT(ISERROR(SEARCH("Extremo",J19)))</formula>
    </cfRule>
  </conditionalFormatting>
  <dataValidations xWindow="981" yWindow="641" count="4">
    <dataValidation allowBlank="1" showInputMessage="1" showErrorMessage="1" promptTitle="No. Control" prompt="Número consecutivo de los controles que tiene el riesgo que se está analizando." sqref="L6" xr:uid="{7BB7C4D4-A90E-40BC-87E0-BB777E0704B5}"/>
    <dataValidation allowBlank="1" showInputMessage="1" showErrorMessage="1" promptTitle="Control:" prompt="Registre el nombre o la descripción del control que aplica." sqref="M6" xr:uid="{71A18FBE-9A3C-493C-9B57-7CDDC17C4F2F}"/>
    <dataValidation allowBlank="1" showInputMessage="1" showErrorMessage="1" promptTitle="ZONA DE RIESGO INHERENTE (autom)" prompt="Es la ubicacion del riesgo antes controles en la matriz de calor de acuerdo con la frecuencia y el impacto. Se puede ubicar en:_x000a__x000a_Bajo: verde_x000a_Moderado: amarillo_x000a_Alto: naranja_x000a_Extremo: rojo _x000a__x000a_Ver hoja &quot;Matriz de Calor Inherente&quot;" sqref="J6" xr:uid="{BB9A0FB4-EFB9-47A5-A9A7-0D819C13C9C6}"/>
    <dataValidation allowBlank="1" showInputMessage="1" showErrorMessage="1" promptTitle="Tratamiento" prompt="Seleccione el tipo de tratamiento que realizara para el riesgos esto puede ser " sqref="O6" xr:uid="{B728EA0D-B234-40A7-9808-5BBB9EEC5FE6}"/>
  </dataValidations>
  <pageMargins left="0.7" right="0.7" top="0.75" bottom="0.75" header="0.3" footer="0.3"/>
  <pageSetup paperSize="9" scale="34" orientation="portrait" horizontalDpi="1200" verticalDpi="1200" r:id="rId1"/>
  <colBreaks count="1" manualBreakCount="1">
    <brk id="5" max="135" man="1"/>
  </colBreaks>
  <drawing r:id="rId2"/>
  <extLst>
    <ext xmlns:x14="http://schemas.microsoft.com/office/spreadsheetml/2009/9/main" uri="{CCE6A557-97BC-4b89-ADB6-D9C93CAAB3DF}">
      <x14:dataValidations xmlns:xm="http://schemas.microsoft.com/office/excel/2006/main" xWindow="981" yWindow="641" count="7">
        <x14:dataValidation type="list" allowBlank="1" showInputMessage="1" showErrorMessage="1" xr:uid="{F0C805CA-03A4-4C72-9384-DAA0454E3BD3}">
          <x14:formula1>
            <xm:f>'10 FORMULAS'!$U$3:$U$6</xm:f>
          </x14:formula1>
          <xm:sqref>F7 F9 F11 F13 F15 F17 F19</xm:sqref>
        </x14:dataValidation>
        <x14:dataValidation type="list" allowBlank="1" showInputMessage="1" showErrorMessage="1" xr:uid="{25017A4E-3BE8-45F5-8EA6-74046E6699EE}">
          <x14:formula1>
            <xm:f>'10 FORMULAS'!$Y$3:$Y$26</xm:f>
          </x14:formula1>
          <xm:sqref>E7 E9 E11 E13 E15 E17 E19</xm:sqref>
        </x14:dataValidation>
        <x14:dataValidation type="list" allowBlank="1" showInputMessage="1" showErrorMessage="1" xr:uid="{8604DB94-9853-44CA-A694-E91A9EB09301}">
          <x14:formula1>
            <xm:f>'10 FORMULAS'!$A$31:$E$31</xm:f>
          </x14:formula1>
          <xm:sqref>C7 C9 C11 C13 C15 C17 C19</xm:sqref>
        </x14:dataValidation>
        <x14:dataValidation type="list" allowBlank="1" showInputMessage="1" showErrorMessage="1" xr:uid="{D6105670-556D-4141-AEC3-49921C5432D2}">
          <x14:formula1>
            <xm:f>'10 FORMULAS'!$AB$3:$AB$20</xm:f>
          </x14:formula1>
          <xm:sqref>D7 D9 D11 D13 D15 D17 D19</xm:sqref>
        </x14:dataValidation>
        <x14:dataValidation type="list" allowBlank="1" showInputMessage="1" showErrorMessage="1" xr:uid="{A6196C23-0DFE-4BD0-B72A-0AEDB3B1C3B7}">
          <x14:formula1>
            <xm:f>'10 FORMULAS'!$AE$3:$AE$25</xm:f>
          </x14:formula1>
          <xm:sqref>B7 B9 B11 B13 B15 B17 B19</xm:sqref>
        </x14:dataValidation>
        <x14:dataValidation type="list" allowBlank="1" showInputMessage="1" showErrorMessage="1" xr:uid="{366A38C8-7797-4387-9621-CC4E949734A5}">
          <x14:formula1>
            <xm:f>'10 FORMULAS'!$AG$3:$AG$8</xm:f>
          </x14:formula1>
          <xm:sqref>K7:K20</xm:sqref>
        </x14:dataValidation>
        <x14:dataValidation type="list" allowBlank="1" showInputMessage="1" showErrorMessage="1" xr:uid="{091DFB69-0F3F-4260-A381-67EC28D55C86}">
          <x14:formula1>
            <xm:f>'10 FORMULAS'!$AA$3:$AA$4</xm:f>
          </x14:formula1>
          <xm:sqref>L7:L20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XER52"/>
  <sheetViews>
    <sheetView showGridLines="0" topLeftCell="A2" zoomScale="90" zoomScaleNormal="90" workbookViewId="0">
      <selection activeCell="C8" sqref="C8"/>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53.8554687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66" t="s">
        <v>391</v>
      </c>
      <c r="B1" s="467"/>
      <c r="C1" s="467"/>
      <c r="D1" s="467"/>
      <c r="E1" s="467"/>
      <c r="F1" s="467"/>
      <c r="G1" s="467"/>
      <c r="H1" s="467"/>
      <c r="I1" s="467"/>
      <c r="J1" s="467"/>
      <c r="K1" s="468"/>
    </row>
    <row r="2" spans="1:11" s="3" customFormat="1" ht="35.25" customHeight="1" x14ac:dyDescent="0.2">
      <c r="A2" s="270" t="s">
        <v>390</v>
      </c>
      <c r="B2" s="377">
        <v>1</v>
      </c>
      <c r="C2" s="469"/>
      <c r="D2" s="470"/>
      <c r="E2" s="470"/>
      <c r="F2" s="470"/>
      <c r="G2" s="470"/>
      <c r="H2" s="470"/>
      <c r="I2" s="470"/>
      <c r="J2" s="470"/>
      <c r="K2" s="471"/>
    </row>
    <row r="3" spans="1:11" s="3" customFormat="1" ht="21" customHeight="1" x14ac:dyDescent="0.2">
      <c r="A3" s="472"/>
      <c r="B3" s="473"/>
      <c r="C3" s="473"/>
      <c r="D3" s="473"/>
      <c r="E3" s="473"/>
      <c r="F3" s="473"/>
      <c r="G3" s="473"/>
      <c r="H3" s="473"/>
      <c r="I3" s="473"/>
      <c r="J3" s="473"/>
      <c r="K3" s="474"/>
    </row>
    <row r="4" spans="1:11" ht="21" customHeight="1" x14ac:dyDescent="0.25">
      <c r="A4" s="12" t="s">
        <v>46</v>
      </c>
      <c r="B4" s="475" t="s">
        <v>349</v>
      </c>
      <c r="C4" s="476"/>
      <c r="D4" s="477"/>
      <c r="E4" s="12" t="s">
        <v>394</v>
      </c>
      <c r="F4" s="478"/>
      <c r="G4" s="479"/>
      <c r="H4" s="480"/>
      <c r="I4" s="240" t="s">
        <v>10</v>
      </c>
      <c r="J4" s="272">
        <v>46035</v>
      </c>
      <c r="K4" s="269"/>
    </row>
    <row r="5" spans="1:11" ht="63" customHeight="1" x14ac:dyDescent="0.25">
      <c r="A5" s="241" t="s">
        <v>48</v>
      </c>
      <c r="B5" s="481"/>
      <c r="C5" s="482"/>
      <c r="D5" s="483"/>
      <c r="E5" s="271" t="s">
        <v>12</v>
      </c>
      <c r="F5" s="271" t="s">
        <v>49</v>
      </c>
      <c r="G5" s="272"/>
      <c r="H5" s="273"/>
      <c r="I5" s="274" t="s">
        <v>50</v>
      </c>
      <c r="J5" s="272">
        <v>46386</v>
      </c>
      <c r="K5" s="268"/>
    </row>
    <row r="6" spans="1:11" ht="21" customHeight="1" x14ac:dyDescent="0.25">
      <c r="F6" s="208"/>
      <c r="G6" s="209"/>
      <c r="H6" s="209"/>
      <c r="I6" s="210"/>
      <c r="J6" s="211"/>
    </row>
    <row r="7" spans="1:11" ht="21" customHeight="1" x14ac:dyDescent="0.25">
      <c r="A7" s="465" t="s">
        <v>51</v>
      </c>
      <c r="B7" s="465" t="s">
        <v>52</v>
      </c>
      <c r="C7" s="465"/>
      <c r="D7" s="465"/>
      <c r="E7" s="465"/>
    </row>
    <row r="8" spans="1:11" ht="52.5" customHeight="1" x14ac:dyDescent="0.25">
      <c r="A8" s="465"/>
      <c r="B8" s="133" t="s">
        <v>53</v>
      </c>
      <c r="C8" s="133" t="s">
        <v>329</v>
      </c>
      <c r="D8" s="133" t="s">
        <v>54</v>
      </c>
      <c r="E8" s="133" t="s">
        <v>55</v>
      </c>
      <c r="F8" s="261" t="s">
        <v>56</v>
      </c>
      <c r="G8" s="271" t="s">
        <v>15</v>
      </c>
      <c r="H8" s="271" t="s">
        <v>57</v>
      </c>
      <c r="I8" s="271" t="s">
        <v>58</v>
      </c>
      <c r="J8" s="271" t="s">
        <v>19</v>
      </c>
      <c r="K8" s="261" t="s">
        <v>59</v>
      </c>
    </row>
    <row r="9" spans="1:11" s="5" customFormat="1" ht="105" customHeight="1" x14ac:dyDescent="0.25">
      <c r="A9" s="1" t="s">
        <v>60</v>
      </c>
      <c r="B9" s="2"/>
      <c r="C9" s="2"/>
      <c r="D9" s="151" t="str">
        <f>+IF(B9='10 FORMULAS'!$B$4,'10 FORMULAS'!$C$4,IF(B9='10 FORMULAS'!$B$6,'10 FORMULAS'!$C$6,IF(B9='10 FORMULAS'!$B$8,'10 FORMULAS'!$C$8,IF(B9='10 FORMULAS'!$B$10,'10 FORMULAS'!$C$10,""))))</f>
        <v/>
      </c>
      <c r="E9" s="242" t="str">
        <f>+IFERROR(VLOOKUP(B9,Tabla3[],2,0),"")</f>
        <v/>
      </c>
      <c r="F9" s="1"/>
      <c r="G9" s="1"/>
      <c r="H9" s="262"/>
      <c r="I9" s="262"/>
      <c r="J9" s="267" t="str">
        <f>(CONCATENATE(Tabla1[[#This Row],[¿QUÉ? 
IMPACTO]]," ","por",Tabla1[[#This Row],[¿CÓMO?
CAUSA INMEDIATA 
(Iniciar con la palabra 
por)]]," ","a causa de"," ",Tabla1[[#This Row],[¿PORQUÉ?
CAUSA RAÍZ
(Iniciar con 
debido a/a causa de)]]))</f>
        <v xml:space="preserve"> por a causa de </v>
      </c>
      <c r="K9" s="277"/>
    </row>
    <row r="10" spans="1:11" s="5" customFormat="1" ht="93" customHeight="1" x14ac:dyDescent="0.25">
      <c r="A10" s="1" t="s">
        <v>65</v>
      </c>
      <c r="B10" s="2"/>
      <c r="C10" s="2"/>
      <c r="D10" s="151" t="str">
        <f>+IF(B10='10 FORMULAS'!$B$4,'10 FORMULAS'!$C$4,IF(B10='10 FORMULAS'!$B$6,'10 FORMULAS'!$C$6,IF(B10='10 FORMULAS'!$B$8,'10 FORMULAS'!$C$8,IF(B10='10 FORMULAS'!$B$10,'10 FORMULAS'!$C$10,""))))</f>
        <v/>
      </c>
      <c r="E10" s="242" t="str">
        <f>+IFERROR(VLOOKUP(B10,Tabla3[],2,0),"")</f>
        <v/>
      </c>
      <c r="F10" s="1"/>
      <c r="G10" s="1"/>
      <c r="H10" s="262"/>
      <c r="I10" s="262"/>
      <c r="J10" s="267" t="str">
        <f>(CONCATENATE(Tabla1[[#This Row],[¿QUÉ? 
IMPACTO]]," ","por",Tabla1[[#This Row],[¿CÓMO?
CAUSA INMEDIATA 
(Iniciar con la palabra 
por)]]," ","a causa de"," ",Tabla1[[#This Row],[¿PORQUÉ?
CAUSA RAÍZ
(Iniciar con 
debido a/a causa de)]]))</f>
        <v xml:space="preserve"> por a causa de </v>
      </c>
      <c r="K10" s="264"/>
    </row>
    <row r="11" spans="1:11" ht="93" customHeight="1" x14ac:dyDescent="0.25">
      <c r="A11" s="1" t="s">
        <v>66</v>
      </c>
      <c r="B11" s="2"/>
      <c r="C11" s="2"/>
      <c r="D11" s="151" t="str">
        <f>+IF(B11='10 FORMULAS'!$B$4,'10 FORMULAS'!$C$4,IF(B11='10 FORMULAS'!$B$6,'10 FORMULAS'!$C$6,IF(B11='10 FORMULAS'!$B$8,'10 FORMULAS'!$C$8,IF(B11='10 FORMULAS'!$B$10,'10 FORMULAS'!$C$10,""))))</f>
        <v/>
      </c>
      <c r="E11" s="242" t="str">
        <f>+IFERROR(VLOOKUP(B11,Tabla3[],2,0),"")</f>
        <v/>
      </c>
      <c r="F11" s="1"/>
      <c r="G11" s="1"/>
      <c r="H11" s="262"/>
      <c r="I11" s="262"/>
      <c r="J11" s="267" t="str">
        <f>(CONCATENATE(Tabla1[[#This Row],[¿QUÉ? 
IMPACTO]]," ","por",Tabla1[[#This Row],[¿CÓMO?
CAUSA INMEDIATA 
(Iniciar con la palabra 
por)]]," ","a causa de"," ",Tabla1[[#This Row],[¿PORQUÉ?
CAUSA RAÍZ
(Iniciar con 
debido a/a causa de)]]))</f>
        <v xml:space="preserve"> por a causa de </v>
      </c>
      <c r="K11" s="265"/>
    </row>
    <row r="12" spans="1:11" ht="93" customHeight="1" x14ac:dyDescent="0.25">
      <c r="A12" s="1" t="s">
        <v>67</v>
      </c>
      <c r="B12" s="2"/>
      <c r="C12" s="2"/>
      <c r="D12" s="151" t="str">
        <f>+IF(B12='10 FORMULAS'!$B$4,'10 FORMULAS'!$C$4,IF(B12='10 FORMULAS'!$B$6,'10 FORMULAS'!$C$6,IF(B12='10 FORMULAS'!$B$8,'10 FORMULAS'!$C$8,IF(B12='10 FORMULAS'!$B$10,'10 FORMULAS'!$C$10,""))))</f>
        <v/>
      </c>
      <c r="E12" s="242" t="str">
        <f>+IFERROR(VLOOKUP(B12,Tabla3[],2,0),"")</f>
        <v/>
      </c>
      <c r="F12" s="1"/>
      <c r="G12" s="1"/>
      <c r="H12" s="262"/>
      <c r="I12" s="262"/>
      <c r="J12" s="267" t="str">
        <f>(CONCATENATE(Tabla1[[#This Row],[¿QUÉ? 
IMPACTO]]," ","por",Tabla1[[#This Row],[¿CÓMO?
CAUSA INMEDIATA 
(Iniciar con la palabra 
por)]]," ","a causa de"," ",Tabla1[[#This Row],[¿PORQUÉ?
CAUSA RAÍZ
(Iniciar con 
debido a/a causa de)]]))</f>
        <v xml:space="preserve"> por a causa de </v>
      </c>
      <c r="K12" s="265"/>
    </row>
    <row r="13" spans="1:11" ht="93" customHeight="1" x14ac:dyDescent="0.25">
      <c r="A13" s="1" t="s">
        <v>68</v>
      </c>
      <c r="B13" s="2"/>
      <c r="C13" s="2"/>
      <c r="D13" s="151" t="str">
        <f>+IF(B13='10 FORMULAS'!$B$4,'10 FORMULAS'!$C$4,IF(B13='10 FORMULAS'!$B$6,'10 FORMULAS'!$C$6,IF(B13='10 FORMULAS'!$B$8,'10 FORMULAS'!$C$8,IF(B13='10 FORMULAS'!$B$10,'10 FORMULAS'!$C$10,""))))</f>
        <v/>
      </c>
      <c r="E13" s="242" t="str">
        <f>+IFERROR(VLOOKUP(B13,Tabla3[],2,0),"")</f>
        <v/>
      </c>
      <c r="F13" s="1"/>
      <c r="G13" s="1"/>
      <c r="H13" s="262"/>
      <c r="I13" s="262"/>
      <c r="J13" s="267" t="str">
        <f>(CONCATENATE(Tabla1[[#This Row],[¿QUÉ? 
IMPACTO]]," ","por",Tabla1[[#This Row],[¿CÓMO?
CAUSA INMEDIATA 
(Iniciar con la palabra 
por)]]," ","a causa de"," ",Tabla1[[#This Row],[¿PORQUÉ?
CAUSA RAÍZ
(Iniciar con 
debido a/a causa de)]]))</f>
        <v xml:space="preserve"> por a causa de </v>
      </c>
      <c r="K13" s="265"/>
    </row>
    <row r="14" spans="1:11" ht="93" customHeight="1" x14ac:dyDescent="0.25">
      <c r="A14" s="1" t="s">
        <v>69</v>
      </c>
      <c r="B14" s="2"/>
      <c r="C14" s="2"/>
      <c r="D14" s="151" t="str">
        <f>+IF(B14='10 FORMULAS'!$B$4,'10 FORMULAS'!$C$4,IF(B14='10 FORMULAS'!$B$6,'10 FORMULAS'!$C$6,IF(B14='10 FORMULAS'!$B$8,'10 FORMULAS'!$C$8,IF(B14='10 FORMULAS'!$B$10,'10 FORMULAS'!$C$10,""))))</f>
        <v/>
      </c>
      <c r="E14" s="242" t="str">
        <f>+IFERROR(VLOOKUP(B14,Tabla3[],2,0),"")</f>
        <v/>
      </c>
      <c r="F14" s="1"/>
      <c r="G14" s="1"/>
      <c r="H14" s="262"/>
      <c r="I14" s="262"/>
      <c r="J14" s="267" t="str">
        <f>(CONCATENATE(Tabla1[[#This Row],[¿QUÉ? 
IMPACTO]]," ","por",Tabla1[[#This Row],[¿CÓMO?
CAUSA INMEDIATA 
(Iniciar con la palabra 
por)]]," ","a causa de"," ",Tabla1[[#This Row],[¿PORQUÉ?
CAUSA RAÍZ
(Iniciar con 
debido a/a causa de)]]))</f>
        <v xml:space="preserve"> por a causa de </v>
      </c>
      <c r="K14" s="265"/>
    </row>
    <row r="15" spans="1:11" ht="93" customHeight="1" x14ac:dyDescent="0.25">
      <c r="A15" s="1" t="s">
        <v>70</v>
      </c>
      <c r="B15" s="2"/>
      <c r="C15" s="2"/>
      <c r="D15" s="151" t="str">
        <f>+IF(B15='10 FORMULAS'!$B$4,'10 FORMULAS'!$C$4,IF(B15='10 FORMULAS'!$B$6,'10 FORMULAS'!$C$6,IF(B15='10 FORMULAS'!$B$8,'10 FORMULAS'!$C$8,IF(B15='10 FORMULAS'!$B$10,'10 FORMULAS'!$C$10,""))))</f>
        <v/>
      </c>
      <c r="E15" s="242" t="str">
        <f>+IFERROR(VLOOKUP(B15,Tabla3[],2,0),"")</f>
        <v/>
      </c>
      <c r="F15" s="1"/>
      <c r="G15" s="1"/>
      <c r="H15" s="262"/>
      <c r="I15" s="262"/>
      <c r="J15" s="267" t="str">
        <f>(CONCATENATE(Tabla1[[#This Row],[¿QUÉ? 
IMPACTO]]," ","por",Tabla1[[#This Row],[¿CÓMO?
CAUSA INMEDIATA 
(Iniciar con la palabra 
por)]]," ","a causa de"," ",Tabla1[[#This Row],[¿PORQUÉ?
CAUSA RAÍZ
(Iniciar con 
debido a/a causa de)]]))</f>
        <v xml:space="preserve"> por a causa de </v>
      </c>
      <c r="K15" s="265"/>
    </row>
    <row r="16" spans="1:11" ht="93" customHeight="1" x14ac:dyDescent="0.25">
      <c r="A16" s="1" t="s">
        <v>71</v>
      </c>
      <c r="B16" s="2"/>
      <c r="C16" s="2"/>
      <c r="D16" s="151" t="str">
        <f>+IF(B16='10 FORMULAS'!$B$4,'10 FORMULAS'!$C$4,IF(B16='10 FORMULAS'!$B$6,'10 FORMULAS'!$C$6,IF(B16='10 FORMULAS'!$B$8,'10 FORMULAS'!$C$8,IF(B16='10 FORMULAS'!$B$10,'10 FORMULAS'!$C$10,""))))</f>
        <v/>
      </c>
      <c r="E16" s="242" t="str">
        <f>+IFERROR(VLOOKUP(B16,Tabla3[],2,0),"")</f>
        <v/>
      </c>
      <c r="F16" s="1"/>
      <c r="G16" s="1"/>
      <c r="H16" s="262"/>
      <c r="I16" s="262"/>
      <c r="J16" s="267" t="str">
        <f>(CONCATENATE(Tabla1[[#This Row],[¿QUÉ? 
IMPACTO]]," ","por",Tabla1[[#This Row],[¿CÓMO?
CAUSA INMEDIATA 
(Iniciar con la palabra 
por)]]," ","a causa de"," ",Tabla1[[#This Row],[¿PORQUÉ?
CAUSA RAÍZ
(Iniciar con 
debido a/a causa de)]]))</f>
        <v xml:space="preserve"> por a causa de </v>
      </c>
      <c r="K16" s="265"/>
    </row>
    <row r="17" spans="1:11" s="6" customFormat="1" ht="93" customHeight="1" x14ac:dyDescent="0.25">
      <c r="A17" s="1" t="s">
        <v>72</v>
      </c>
      <c r="B17" s="2"/>
      <c r="C17" s="2"/>
      <c r="D17" s="151" t="str">
        <f>+IF(B17='10 FORMULAS'!$B$4,'10 FORMULAS'!$C$4,IF(B17='10 FORMULAS'!$B$6,'10 FORMULAS'!$C$6,IF(B17='10 FORMULAS'!$B$8,'10 FORMULAS'!$C$8,IF(B17='10 FORMULAS'!$B$10,'10 FORMULAS'!$C$10,""))))</f>
        <v/>
      </c>
      <c r="E17" s="242" t="str">
        <f>+IFERROR(VLOOKUP(B17,Tabla3[],2,0),"")</f>
        <v/>
      </c>
      <c r="F17" s="1"/>
      <c r="G17" s="1"/>
      <c r="H17" s="262"/>
      <c r="I17" s="262"/>
      <c r="J17" s="267" t="str">
        <f>(CONCATENATE(Tabla1[[#This Row],[¿QUÉ? 
IMPACTO]]," ","por",Tabla1[[#This Row],[¿CÓMO?
CAUSA INMEDIATA 
(Iniciar con la palabra 
por)]]," ","a causa de"," ",Tabla1[[#This Row],[¿PORQUÉ?
CAUSA RAÍZ
(Iniciar con 
debido a/a causa de)]]))</f>
        <v xml:space="preserve"> por a causa de </v>
      </c>
      <c r="K17" s="266"/>
    </row>
    <row r="18" spans="1:11" s="6" customFormat="1" ht="93" customHeight="1" x14ac:dyDescent="0.25">
      <c r="A18" s="1" t="s">
        <v>73</v>
      </c>
      <c r="B18" s="2"/>
      <c r="C18" s="2"/>
      <c r="D18" s="151" t="str">
        <f>+IF(B18='10 FORMULAS'!$B$4,'10 FORMULAS'!$C$4,IF(B18='10 FORMULAS'!$B$6,'10 FORMULAS'!$C$6,IF(B18='10 FORMULAS'!$B$8,'10 FORMULAS'!$C$8,IF(B18='10 FORMULAS'!$B$10,'10 FORMULAS'!$C$10,""))))</f>
        <v/>
      </c>
      <c r="E18" s="242" t="str">
        <f>+IFERROR(VLOOKUP(B18,Tabla3[],2,0),"")</f>
        <v/>
      </c>
      <c r="F18" s="1"/>
      <c r="G18" s="1"/>
      <c r="H18" s="262"/>
      <c r="I18" s="262"/>
      <c r="J18" s="267" t="str">
        <f>(CONCATENATE(Tabla1[[#This Row],[¿QUÉ? 
IMPACTO]]," ","por",Tabla1[[#This Row],[¿CÓMO?
CAUSA INMEDIATA 
(Iniciar con la palabra 
por)]]," ","a causa de"," ",Tabla1[[#This Row],[¿PORQUÉ?
CAUSA RAÍZ
(Iniciar con 
debido a/a causa de)]]))</f>
        <v xml:space="preserve"> por a causa de </v>
      </c>
      <c r="K18" s="266"/>
    </row>
    <row r="19" spans="1:11" s="6" customFormat="1" ht="93" customHeight="1" x14ac:dyDescent="0.25">
      <c r="A19" s="1" t="s">
        <v>74</v>
      </c>
      <c r="B19" s="2"/>
      <c r="C19" s="2"/>
      <c r="D19" s="151" t="str">
        <f>+IF(B19='10 FORMULAS'!$B$4,'10 FORMULAS'!$C$4,IF(B19='10 FORMULAS'!$B$6,'10 FORMULAS'!$C$6,IF(B19='10 FORMULAS'!$B$8,'10 FORMULAS'!$C$8,IF(B19='10 FORMULAS'!$B$10,'10 FORMULAS'!$C$10,""))))</f>
        <v/>
      </c>
      <c r="E19" s="242" t="str">
        <f>+IFERROR(VLOOKUP(B19,Tabla3[],2,0),"")</f>
        <v/>
      </c>
      <c r="F19" s="1"/>
      <c r="G19" s="1"/>
      <c r="H19" s="262"/>
      <c r="I19" s="262"/>
      <c r="J19" s="267" t="str">
        <f>(CONCATENATE(Tabla1[[#This Row],[¿QUÉ? 
IMPACTO]]," ","por",Tabla1[[#This Row],[¿CÓMO?
CAUSA INMEDIATA 
(Iniciar con la palabra 
por)]]," ","a causa de"," ",Tabla1[[#This Row],[¿PORQUÉ?
CAUSA RAÍZ
(Iniciar con 
debido a/a causa de)]]))</f>
        <v xml:space="preserve"> por a causa de </v>
      </c>
      <c r="K19" s="266"/>
    </row>
    <row r="20" spans="1:11" s="6" customFormat="1" ht="93" customHeight="1" x14ac:dyDescent="0.25">
      <c r="A20" s="1" t="s">
        <v>75</v>
      </c>
      <c r="B20" s="2"/>
      <c r="C20" s="2"/>
      <c r="D20" s="151" t="str">
        <f>+IF(B20='10 FORMULAS'!$B$4,'10 FORMULAS'!$C$4,IF(B20='10 FORMULAS'!$B$6,'10 FORMULAS'!$C$6,IF(B20='10 FORMULAS'!$B$8,'10 FORMULAS'!$C$8,IF(B20='10 FORMULAS'!$B$10,'10 FORMULAS'!$C$10,""))))</f>
        <v/>
      </c>
      <c r="E20" s="242" t="str">
        <f>+IFERROR(VLOOKUP(B20,Tabla3[],2,0),"")</f>
        <v/>
      </c>
      <c r="F20" s="1"/>
      <c r="G20" s="1"/>
      <c r="H20" s="262"/>
      <c r="I20" s="262"/>
      <c r="J20" s="267" t="str">
        <f>(CONCATENATE(Tabla1[[#This Row],[¿QUÉ? 
IMPACTO]]," ","por",Tabla1[[#This Row],[¿CÓMO?
CAUSA INMEDIATA 
(Iniciar con la palabra 
por)]]," ","a causa de"," ",Tabla1[[#This Row],[¿PORQUÉ?
CAUSA RAÍZ
(Iniciar con 
debido a/a causa de)]]))</f>
        <v xml:space="preserve"> por a causa de </v>
      </c>
      <c r="K20" s="266"/>
    </row>
    <row r="21" spans="1:11" s="6" customFormat="1" ht="93" customHeight="1" x14ac:dyDescent="0.25">
      <c r="A21" s="1" t="s">
        <v>76</v>
      </c>
      <c r="B21" s="2"/>
      <c r="C21" s="2"/>
      <c r="D21" s="151" t="str">
        <f>+IF(B21='10 FORMULAS'!$B$4,'10 FORMULAS'!$C$4,IF(B21='10 FORMULAS'!$B$6,'10 FORMULAS'!$C$6,IF(B21='10 FORMULAS'!$B$8,'10 FORMULAS'!$C$8,IF(B21='10 FORMULAS'!$B$10,'10 FORMULAS'!$C$10,""))))</f>
        <v/>
      </c>
      <c r="E21" s="242" t="str">
        <f>+IFERROR(VLOOKUP(B21,Tabla3[],2,0),"")</f>
        <v/>
      </c>
      <c r="F21" s="1"/>
      <c r="G21" s="1"/>
      <c r="H21" s="262"/>
      <c r="I21" s="262"/>
      <c r="J21" s="267" t="str">
        <f>(CONCATENATE(Tabla1[[#This Row],[¿QUÉ? 
IMPACTO]]," ","por",Tabla1[[#This Row],[¿CÓMO?
CAUSA INMEDIATA 
(Iniciar con la palabra 
por)]]," ","a causa de"," ",Tabla1[[#This Row],[¿PORQUÉ?
CAUSA RAÍZ
(Iniciar con 
debido a/a causa de)]]))</f>
        <v xml:space="preserve"> por a causa de </v>
      </c>
      <c r="K21" s="266"/>
    </row>
    <row r="22" spans="1:11" s="6" customFormat="1" ht="93" customHeight="1" x14ac:dyDescent="0.25">
      <c r="A22" s="1" t="s">
        <v>77</v>
      </c>
      <c r="B22" s="2"/>
      <c r="C22" s="2"/>
      <c r="D22" s="151" t="str">
        <f>+IF(B22='10 FORMULAS'!$B$4,'10 FORMULAS'!$C$4,IF(B22='10 FORMULAS'!$B$6,'10 FORMULAS'!$C$6,IF(B22='10 FORMULAS'!$B$8,'10 FORMULAS'!$C$8,IF(B22='10 FORMULAS'!$B$10,'10 FORMULAS'!$C$10,""))))</f>
        <v/>
      </c>
      <c r="E22" s="242" t="str">
        <f>+IFERROR(VLOOKUP(B22,Tabla3[],2,0),"")</f>
        <v/>
      </c>
      <c r="F22" s="1"/>
      <c r="G22" s="1"/>
      <c r="H22" s="262"/>
      <c r="I22" s="262"/>
      <c r="J22" s="267" t="str">
        <f>(CONCATENATE(Tabla1[[#This Row],[¿QUÉ? 
IMPACTO]]," ","por",Tabla1[[#This Row],[¿CÓMO?
CAUSA INMEDIATA 
(Iniciar con la palabra 
por)]]," ","a causa de"," ",Tabla1[[#This Row],[¿PORQUÉ?
CAUSA RAÍZ
(Iniciar con 
debido a/a causa de)]]))</f>
        <v xml:space="preserve"> por a causa de </v>
      </c>
      <c r="K22" s="266"/>
    </row>
    <row r="23" spans="1:11" s="6" customFormat="1" ht="93" customHeight="1" x14ac:dyDescent="0.25">
      <c r="A23" s="1" t="s">
        <v>78</v>
      </c>
      <c r="B23" s="2"/>
      <c r="C23" s="2"/>
      <c r="D23" s="151" t="str">
        <f>+IF(B23='10 FORMULAS'!$B$4,'10 FORMULAS'!$C$4,IF(B23='10 FORMULAS'!$B$6,'10 FORMULAS'!$C$6,IF(B23='10 FORMULAS'!$B$8,'10 FORMULAS'!$C$8,IF(B23='10 FORMULAS'!$B$10,'10 FORMULAS'!$C$10,""))))</f>
        <v/>
      </c>
      <c r="E23" s="242" t="str">
        <f>+IFERROR(VLOOKUP(B23,Tabla3[],2,0),"")</f>
        <v/>
      </c>
      <c r="F23" s="1"/>
      <c r="G23" s="1"/>
      <c r="H23" s="262"/>
      <c r="I23" s="262"/>
      <c r="J23" s="267" t="str">
        <f>(CONCATENATE(Tabla1[[#This Row],[¿QUÉ? 
IMPACTO]]," ","por",Tabla1[[#This Row],[¿CÓMO?
CAUSA INMEDIATA 
(Iniciar con la palabra 
por)]]," ","a causa de"," ",Tabla1[[#This Row],[¿PORQUÉ?
CAUSA RAÍZ
(Iniciar con 
debido a/a causa de)]]))</f>
        <v xml:space="preserve"> por a causa de </v>
      </c>
      <c r="K23" s="266"/>
    </row>
    <row r="24" spans="1:11" s="6" customFormat="1" ht="93" customHeight="1" x14ac:dyDescent="0.25">
      <c r="A24" s="1" t="s">
        <v>79</v>
      </c>
      <c r="B24" s="2"/>
      <c r="C24" s="2"/>
      <c r="D24" s="151" t="str">
        <f>+IF(B24='10 FORMULAS'!$B$4,'10 FORMULAS'!$C$4,IF(B24='10 FORMULAS'!$B$6,'10 FORMULAS'!$C$6,IF(B24='10 FORMULAS'!$B$8,'10 FORMULAS'!$C$8,IF(B24='10 FORMULAS'!$B$10,'10 FORMULAS'!$C$10,""))))</f>
        <v/>
      </c>
      <c r="E24" s="242" t="str">
        <f>+IFERROR(VLOOKUP(B24,Tabla3[],2,0),"")</f>
        <v/>
      </c>
      <c r="F24" s="1"/>
      <c r="G24" s="1"/>
      <c r="H24" s="262"/>
      <c r="I24" s="262"/>
      <c r="J24" s="267" t="str">
        <f>(CONCATENATE(Tabla1[[#This Row],[¿QUÉ? 
IMPACTO]]," ","por",Tabla1[[#This Row],[¿CÓMO?
CAUSA INMEDIATA 
(Iniciar con la palabra 
por)]]," ","a causa de"," ",Tabla1[[#This Row],[¿PORQUÉ?
CAUSA RAÍZ
(Iniciar con 
debido a/a causa de)]]))</f>
        <v xml:space="preserve"> por a causa de </v>
      </c>
      <c r="K24" s="266"/>
    </row>
    <row r="25" spans="1:11" s="6" customFormat="1" ht="93" customHeight="1" x14ac:dyDescent="0.25">
      <c r="A25" s="1" t="s">
        <v>80</v>
      </c>
      <c r="B25" s="2"/>
      <c r="C25" s="2"/>
      <c r="D25" s="151" t="str">
        <f>+IF(B25='10 FORMULAS'!$B$4,'10 FORMULAS'!$C$4,IF(B25='10 FORMULAS'!$B$6,'10 FORMULAS'!$C$6,IF(B25='10 FORMULAS'!$B$8,'10 FORMULAS'!$C$8,IF(B25='10 FORMULAS'!$B$10,'10 FORMULAS'!$C$10,""))))</f>
        <v/>
      </c>
      <c r="E25" s="242" t="str">
        <f>+IFERROR(VLOOKUP(B25,Tabla3[],2,0),"")</f>
        <v/>
      </c>
      <c r="F25" s="1"/>
      <c r="G25" s="1"/>
      <c r="H25" s="262"/>
      <c r="I25" s="262"/>
      <c r="J25" s="267" t="str">
        <f>(CONCATENATE(Tabla1[[#This Row],[¿QUÉ? 
IMPACTO]]," ","por",Tabla1[[#This Row],[¿CÓMO?
CAUSA INMEDIATA 
(Iniciar con la palabra 
por)]]," ","a causa de"," ",Tabla1[[#This Row],[¿PORQUÉ?
CAUSA RAÍZ
(Iniciar con 
debido a/a causa de)]]))</f>
        <v xml:space="preserve"> por a causa de </v>
      </c>
      <c r="K25" s="266"/>
    </row>
    <row r="26" spans="1:11" s="6" customFormat="1" ht="93" customHeight="1" x14ac:dyDescent="0.25">
      <c r="A26" s="1" t="s">
        <v>81</v>
      </c>
      <c r="B26" s="2"/>
      <c r="C26" s="2"/>
      <c r="D26" s="151" t="str">
        <f>+IF(B26='10 FORMULAS'!$B$4,'10 FORMULAS'!$C$4,IF(B26='10 FORMULAS'!$B$6,'10 FORMULAS'!$C$6,IF(B26='10 FORMULAS'!$B$8,'10 FORMULAS'!$C$8,IF(B26='10 FORMULAS'!$B$10,'10 FORMULAS'!$C$10,""))))</f>
        <v/>
      </c>
      <c r="E26" s="242" t="str">
        <f>+IFERROR(VLOOKUP(B26,Tabla3[],2,0),"")</f>
        <v/>
      </c>
      <c r="F26" s="1"/>
      <c r="G26" s="1"/>
      <c r="H26" s="262"/>
      <c r="I26" s="262"/>
      <c r="J26" s="267" t="str">
        <f>(CONCATENATE(Tabla1[[#This Row],[¿QUÉ? 
IMPACTO]]," ","por",Tabla1[[#This Row],[¿CÓMO?
CAUSA INMEDIATA 
(Iniciar con la palabra 
por)]]," ","a causa de"," ",Tabla1[[#This Row],[¿PORQUÉ?
CAUSA RAÍZ
(Iniciar con 
debido a/a causa de)]]))</f>
        <v xml:space="preserve"> por a causa de </v>
      </c>
      <c r="K26" s="266"/>
    </row>
    <row r="27" spans="1:11" s="6" customFormat="1" ht="93" customHeight="1" x14ac:dyDescent="0.25">
      <c r="A27" s="1" t="s">
        <v>82</v>
      </c>
      <c r="B27" s="2"/>
      <c r="C27" s="2"/>
      <c r="D27" s="151" t="str">
        <f>+IF(B27='10 FORMULAS'!$B$4,'10 FORMULAS'!$C$4,IF(B27='10 FORMULAS'!$B$6,'10 FORMULAS'!$C$6,IF(B27='10 FORMULAS'!$B$8,'10 FORMULAS'!$C$8,IF(B27='10 FORMULAS'!$B$10,'10 FORMULAS'!$C$10,""))))</f>
        <v/>
      </c>
      <c r="E27" s="242" t="str">
        <f>+IFERROR(VLOOKUP(B27,Tabla3[],2,0),"")</f>
        <v/>
      </c>
      <c r="F27" s="1"/>
      <c r="G27" s="1"/>
      <c r="H27" s="262"/>
      <c r="I27" s="262"/>
      <c r="J27" s="267" t="str">
        <f>(CONCATENATE(Tabla1[[#This Row],[¿QUÉ? 
IMPACTO]]," ","por",Tabla1[[#This Row],[¿CÓMO?
CAUSA INMEDIATA 
(Iniciar con la palabra 
por)]]," ","a causa de"," ",Tabla1[[#This Row],[¿PORQUÉ?
CAUSA RAÍZ
(Iniciar con 
debido a/a causa de)]]))</f>
        <v xml:space="preserve"> por a causa de </v>
      </c>
      <c r="K27" s="266"/>
    </row>
    <row r="28" spans="1:11" s="6" customFormat="1" ht="93" customHeight="1" x14ac:dyDescent="0.25">
      <c r="A28" s="1" t="s">
        <v>83</v>
      </c>
      <c r="B28" s="2"/>
      <c r="C28" s="2"/>
      <c r="D28" s="151" t="str">
        <f>+IF(B28='10 FORMULAS'!$B$4,'10 FORMULAS'!$C$4,IF(B28='10 FORMULAS'!$B$6,'10 FORMULAS'!$C$6,IF(B28='10 FORMULAS'!$B$8,'10 FORMULAS'!$C$8,IF(B28='10 FORMULAS'!$B$10,'10 FORMULAS'!$C$10,""))))</f>
        <v/>
      </c>
      <c r="E28" s="242" t="str">
        <f>+IFERROR(VLOOKUP(B28,Tabla3[],2,0),"")</f>
        <v/>
      </c>
      <c r="F28" s="1"/>
      <c r="G28" s="1"/>
      <c r="H28" s="263"/>
      <c r="I28" s="263"/>
      <c r="J28" s="267" t="str">
        <f>(CONCATENATE(Tabla1[[#This Row],[¿QUÉ? 
IMPACTO]]," ","por",Tabla1[[#This Row],[¿CÓMO?
CAUSA INMEDIATA 
(Iniciar con la palabra 
por)]]," ","a causa de"," ",Tabla1[[#This Row],[¿PORQUÉ?
CAUSA RAÍZ
(Iniciar con 
debido a/a causa de)]]))</f>
        <v xml:space="preserve"> por a causa de </v>
      </c>
      <c r="K28" s="266"/>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997A4D96-EA9C-4B5A-99B8-2711928BFEC9}">
          <x14:formula1>
            <xm:f>'10 FORMULAS'!$Y$3:$Y$26</xm:f>
          </x14:formula1>
          <xm:sqref>F4:H4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E9" sqref="E9"/>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2" customWidth="1"/>
    <col min="14" max="14" width="13.7109375" style="192" customWidth="1"/>
    <col min="15" max="15" width="8" style="324"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515"/>
      <c r="B1" s="516" t="str">
        <f>+'2 CONTEXTO E IDENTIFICACIÓN'!A1</f>
        <v>MAPA DE RIESGOS INTEGRAL</v>
      </c>
      <c r="C1" s="525"/>
      <c r="D1" s="526"/>
      <c r="E1" s="13"/>
      <c r="G1" s="13"/>
      <c r="H1" s="13"/>
      <c r="I1" s="13"/>
      <c r="J1" s="13"/>
      <c r="K1" s="13"/>
      <c r="L1" s="13"/>
      <c r="M1" s="187"/>
      <c r="N1" s="187"/>
    </row>
    <row r="2" spans="1:25" s="3" customFormat="1" ht="32.25" hidden="1" customHeight="1" x14ac:dyDescent="0.2">
      <c r="A2" s="515"/>
      <c r="B2" s="516"/>
      <c r="C2" s="39" t="str">
        <f>+'2 CONTEXTO E IDENTIFICACIÓN'!A2</f>
        <v>VERSIÓN DEL MAPA DE RIESGOS:</v>
      </c>
      <c r="D2" s="39">
        <f>'2 CONTEXTO E IDENTIFICACIÓN'!B2</f>
        <v>1</v>
      </c>
      <c r="E2" s="13"/>
      <c r="G2" s="199" t="str">
        <f>+'2 CONTEXTO E IDENTIFICACIÓN'!$I$4</f>
        <v>Elaboración o Actualización:</v>
      </c>
      <c r="H2" s="215">
        <f>'2 CONTEXTO E IDENTIFICACIÓN'!J4</f>
        <v>46035</v>
      </c>
      <c r="I2" s="13"/>
      <c r="J2" s="13"/>
      <c r="K2" s="13"/>
      <c r="L2" s="13"/>
      <c r="M2" s="187"/>
      <c r="N2" s="187"/>
      <c r="O2" s="325"/>
      <c r="R2" s="158"/>
      <c r="S2" s="158"/>
    </row>
    <row r="3" spans="1:25" s="3" customFormat="1" ht="15" hidden="1" x14ac:dyDescent="0.2">
      <c r="A3" s="212"/>
      <c r="B3" s="15"/>
      <c r="C3" s="205"/>
      <c r="D3" s="41"/>
      <c r="E3" s="13"/>
      <c r="G3" s="213"/>
      <c r="H3" s="214"/>
      <c r="I3" s="13"/>
      <c r="J3" s="13"/>
      <c r="K3" s="13"/>
      <c r="L3" s="13"/>
      <c r="M3" s="187"/>
      <c r="N3" s="187"/>
      <c r="O3" s="325"/>
      <c r="R3" s="158"/>
      <c r="S3" s="158"/>
    </row>
    <row r="4" spans="1:25" s="3" customFormat="1" ht="32.25" hidden="1" customHeight="1" x14ac:dyDescent="0.2">
      <c r="A4" s="12" t="s">
        <v>46</v>
      </c>
      <c r="B4" s="527" t="str">
        <f>'2 CONTEXTO E IDENTIFICACIÓN'!B4</f>
        <v>UAERMV</v>
      </c>
      <c r="C4" s="528"/>
      <c r="D4" s="529"/>
      <c r="E4" s="13"/>
      <c r="G4" s="204" t="str">
        <f>+'2 CONTEXTO E IDENTIFICACIÓN'!$E$5</f>
        <v>Vigencia:</v>
      </c>
      <c r="H4" s="202">
        <f>'2 CONTEXTO E IDENTIFICACIÓN'!G5</f>
        <v>0</v>
      </c>
      <c r="I4" s="203" t="s">
        <v>50</v>
      </c>
      <c r="J4" s="200">
        <f>'2 CONTEXTO E IDENTIFICACIÓN'!J5</f>
        <v>46386</v>
      </c>
      <c r="K4" s="13"/>
      <c r="L4" s="13"/>
      <c r="M4" s="187"/>
      <c r="N4" s="187"/>
      <c r="O4" s="325"/>
      <c r="R4" s="158"/>
      <c r="S4" s="158"/>
    </row>
    <row r="5" spans="1:25" s="3" customFormat="1" ht="15.75" hidden="1" thickBot="1" x14ac:dyDescent="0.25">
      <c r="A5" s="12" t="s">
        <v>47</v>
      </c>
      <c r="B5" s="517">
        <f>'2 CONTEXTO E IDENTIFICACIÓN'!F4</f>
        <v>0</v>
      </c>
      <c r="C5" s="518"/>
      <c r="D5" s="518"/>
      <c r="E5" s="16"/>
      <c r="F5" s="16"/>
      <c r="O5" s="325"/>
      <c r="R5" s="158"/>
      <c r="S5" s="158"/>
    </row>
    <row r="6" spans="1:25" s="3" customFormat="1" ht="26.25" customHeight="1" thickBot="1" x14ac:dyDescent="0.25">
      <c r="A6" s="216"/>
      <c r="B6" s="217"/>
      <c r="C6" s="207"/>
      <c r="D6" s="207"/>
      <c r="E6" s="16"/>
      <c r="F6" s="16"/>
      <c r="G6" s="519" t="s">
        <v>214</v>
      </c>
      <c r="H6" s="520"/>
      <c r="I6" s="520"/>
      <c r="J6" s="520"/>
      <c r="K6" s="520"/>
      <c r="L6" s="520"/>
      <c r="M6" s="520"/>
      <c r="N6" s="521"/>
      <c r="O6" s="325"/>
      <c r="R6" s="158"/>
      <c r="S6" s="158"/>
    </row>
    <row r="7" spans="1:25" s="19" customFormat="1" ht="30" customHeight="1" thickBot="1" x14ac:dyDescent="0.3">
      <c r="A7" s="17"/>
      <c r="B7" s="18"/>
      <c r="C7" s="519" t="s">
        <v>215</v>
      </c>
      <c r="D7" s="520"/>
      <c r="E7" s="520"/>
      <c r="F7" s="521"/>
      <c r="G7" s="522" t="s">
        <v>24</v>
      </c>
      <c r="H7" s="523"/>
      <c r="I7" s="524"/>
      <c r="J7" s="522" t="s">
        <v>26</v>
      </c>
      <c r="K7" s="523"/>
      <c r="L7" s="524"/>
      <c r="M7" s="522" t="s">
        <v>216</v>
      </c>
      <c r="N7" s="524"/>
      <c r="O7" s="326"/>
      <c r="P7" s="511" t="s">
        <v>217</v>
      </c>
      <c r="Q7" s="512"/>
      <c r="R7" s="513"/>
      <c r="S7" s="513"/>
      <c r="T7" s="514"/>
      <c r="V7" s="508" t="s">
        <v>218</v>
      </c>
      <c r="W7" s="509"/>
      <c r="X7" s="509"/>
      <c r="Y7" s="510"/>
    </row>
    <row r="8" spans="1:25" s="136" customFormat="1" ht="57" x14ac:dyDescent="0.25">
      <c r="A8" s="174" t="s">
        <v>219</v>
      </c>
      <c r="B8" s="173" t="s">
        <v>220</v>
      </c>
      <c r="C8" s="183" t="s">
        <v>23</v>
      </c>
      <c r="D8" s="184" t="s">
        <v>221</v>
      </c>
      <c r="E8" s="185" t="s">
        <v>222</v>
      </c>
      <c r="F8" s="186" t="s">
        <v>223</v>
      </c>
      <c r="G8" s="163" t="s">
        <v>24</v>
      </c>
      <c r="H8" s="164" t="s">
        <v>224</v>
      </c>
      <c r="I8" s="167" t="s">
        <v>225</v>
      </c>
      <c r="J8" s="163" t="s">
        <v>26</v>
      </c>
      <c r="K8" s="164" t="s">
        <v>224</v>
      </c>
      <c r="L8" s="167" t="s">
        <v>225</v>
      </c>
      <c r="M8" s="163" t="s">
        <v>226</v>
      </c>
      <c r="N8" s="165" t="s">
        <v>227</v>
      </c>
      <c r="O8" s="327"/>
      <c r="P8" s="21" t="s">
        <v>225</v>
      </c>
      <c r="Q8" s="22" t="s">
        <v>221</v>
      </c>
      <c r="R8" s="155" t="s">
        <v>228</v>
      </c>
      <c r="S8" s="155" t="s">
        <v>229</v>
      </c>
      <c r="T8" s="23" t="s">
        <v>106</v>
      </c>
      <c r="V8" s="21" t="s">
        <v>225</v>
      </c>
      <c r="W8" s="22" t="s">
        <v>230</v>
      </c>
      <c r="X8" s="22" t="s">
        <v>231</v>
      </c>
      <c r="Y8" s="23" t="s">
        <v>26</v>
      </c>
    </row>
    <row r="9" spans="1:25" ht="130.5" customHeight="1" x14ac:dyDescent="0.25">
      <c r="A9" s="24" t="str">
        <f>'2 CONTEXTO E IDENTIFICACIÓN'!A9</f>
        <v>R1</v>
      </c>
      <c r="B9" s="179" t="str">
        <f>+'2 CONTEXTO E IDENTIFICACIÓN'!J9</f>
        <v xml:space="preserve"> por a causa de </v>
      </c>
      <c r="C9" s="180"/>
      <c r="D9" s="159" t="str">
        <f t="shared" ref="D9:D28" si="0">+IF(C9="","",IF(C9&lt;=$S$9,$Q$9,IF(C9&lt;=$S$10,$Q$10,IF(C9&lt;=$S$11,$Q$11,IF(C9&lt;=$S$12,$Q$12,IF(C9&gt;=$R$13,$Q$13,""))))))</f>
        <v/>
      </c>
      <c r="E9" s="160" t="str">
        <f t="shared" ref="E9:E28" si="1">+IF(D9="","",IF(D9=$Q$9,$T$9,IF(D9=$Q$10,$T$10,IF(D9=$Q$11,$T$11,IF(D9=$Q$12,$T$12,IF(D9=$Q$13,$T$13))))))</f>
        <v/>
      </c>
      <c r="F9" s="25" t="str">
        <f t="shared" ref="F9:F28" si="2">+IF(D9="","",IF(D9=$Q$9,$P$9,IF(D9=$Q$10,$P$10,IF(D9=$Q$11,$P$11,IF(D9=$Q$12,$P$12,IF(D9=$Q$13,$P$13))))))</f>
        <v/>
      </c>
      <c r="G9" s="170"/>
      <c r="H9" s="162" t="str">
        <f>+IF(G9="","",IF(G9="N/A","",IF(OR(G9=$X$9,G9=$Y$9),$W$9,IF(OR(G9=$X$10,G9=$Y$10),$W$10,IF(OR(G9=$X$11,G9=$Y$11),$W$11,IF(OR(G9=$X$12,G9=$Y$12),$W$12,IF(OR(G9=$X$13,G9=$Y$13),$W$13)))))))</f>
        <v/>
      </c>
      <c r="I9" s="168" t="str">
        <f t="shared" ref="I9:I28" si="3">+IF(G9="","",IF(G9="N/A","",IF(OR(G9=$X$9,G9=$Y$9),$V$9,IF(OR(G9=$X$10,G9=$Y$10),$V$10,IF(OR(G9=$X$11,G9=$Y$11),$V$11,IF(OR(G9=$X$12,G9=$Y$12),$V$12,IF(OR(G9=$X$13,G9=$Y$13),$V$13)))))))</f>
        <v/>
      </c>
      <c r="J9" s="170"/>
      <c r="K9" s="162" t="str">
        <f t="shared" ref="K9:K28" si="4">+IF(J9="","",IF(J9="N/A","",IF(OR(J9=$X$9,J9=$Y$9),$W$9,IF(OR(J9=$X$10,J9=$Y$10),$W$10,IF(OR(J9=$X$11,J9=$Y$11),$W$11,IF(OR(J9=$X$12,J9=$Y$12),$W$12,IF(OR(J9=$X$13,J9=$Y$13),$W$13)))))))</f>
        <v/>
      </c>
      <c r="L9" s="168" t="str">
        <f t="shared" ref="L9:L28" si="5">+IF(J9="","",IF(J9="N/A","",IF(OR(J9=$X$9,J9=$Y$9),$V$9,IF(OR(J9=$X$10,J9=$Y$10),$V$10,IF(OR(J9=$X$11,J9=$Y$11),$V$11,IF(OR(J9=$X$12,J9=$Y$12),$V$12,IF(OR(J9=$X$13,J9=$Y$13),$V$13)))))))</f>
        <v/>
      </c>
      <c r="M9" s="188" t="str">
        <f>+IF(H9="",K9,IF(K9="",H9,IF(H9&gt;K9,H9,K9)))</f>
        <v/>
      </c>
      <c r="N9" s="189" t="str">
        <f>+IF(M9="","",IF(M9=$W$9,$V$9,IF(M9=$W$10,$V$10,IF(M9=$W$11,$V$11,IF(M9=$W$12,$V$12,IF(M9=$W$13,$V$13))))))</f>
        <v/>
      </c>
      <c r="P9" s="236" t="s">
        <v>233</v>
      </c>
      <c r="Q9" s="26" t="s">
        <v>234</v>
      </c>
      <c r="R9" s="156">
        <v>0</v>
      </c>
      <c r="S9" s="156">
        <v>2</v>
      </c>
      <c r="T9" s="27">
        <v>0.2</v>
      </c>
      <c r="V9" s="236" t="s">
        <v>235</v>
      </c>
      <c r="W9" s="28">
        <v>0.2</v>
      </c>
      <c r="X9" s="26" t="s">
        <v>350</v>
      </c>
      <c r="Y9" s="29" t="s">
        <v>232</v>
      </c>
    </row>
    <row r="10" spans="1:25" ht="93" customHeight="1" x14ac:dyDescent="0.25">
      <c r="A10" s="24" t="str">
        <f>'2 CONTEXTO E IDENTIFICACIÓN'!A10</f>
        <v>R2</v>
      </c>
      <c r="B10" s="179" t="str">
        <f>+'2 CONTEXTO E IDENTIFICACIÓN'!J10</f>
        <v xml:space="preserve"> por a causa de </v>
      </c>
      <c r="C10" s="181"/>
      <c r="D10" s="159" t="str">
        <f t="shared" si="0"/>
        <v/>
      </c>
      <c r="E10" s="160" t="str">
        <f t="shared" si="1"/>
        <v/>
      </c>
      <c r="F10" s="25" t="str">
        <f t="shared" si="2"/>
        <v/>
      </c>
      <c r="G10" s="170"/>
      <c r="H10" s="162" t="str">
        <f t="shared" ref="H10:H28" si="6">+IF(G10="","",IF(G10="N/A","",IF(OR(G10=$X$9,G10=$Y$9),$W$9,IF(OR(G10=$X$10,G10=$Y$10),$W$10,IF(OR(G10=$X$11,G10=$Y$11),$W$11,IF(OR(G10=$X$12,G10=$Y$12),$W$12,IF(OR(G10=$X$13,G10=$Y$13),$W$13)))))))</f>
        <v/>
      </c>
      <c r="I10" s="168" t="str">
        <f t="shared" si="3"/>
        <v/>
      </c>
      <c r="J10" s="170"/>
      <c r="K10" s="162" t="str">
        <f t="shared" si="4"/>
        <v/>
      </c>
      <c r="L10" s="168" t="str">
        <f t="shared" si="5"/>
        <v/>
      </c>
      <c r="M10" s="188" t="str">
        <f>+IF(H10="",K10,IF(K10="",H10,IF(H10&gt;K10,H10,K10)))</f>
        <v/>
      </c>
      <c r="N10" s="189" t="str">
        <f t="shared" ref="N10:N28" si="7">+IF(M10="","",IF(M10=$W$9,$V$9,IF(M10=$W$10,$V$10,IF(M10=$W$11,$V$11,IF(M10=$W$12,$V$12,IF(M10=$W$13,$V$13))))))</f>
        <v/>
      </c>
      <c r="P10" s="237" t="s">
        <v>236</v>
      </c>
      <c r="Q10" s="30" t="s">
        <v>237</v>
      </c>
      <c r="R10" s="156">
        <v>3</v>
      </c>
      <c r="S10" s="156">
        <v>24</v>
      </c>
      <c r="T10" s="27">
        <v>0.4</v>
      </c>
      <c r="V10" s="237" t="s">
        <v>238</v>
      </c>
      <c r="W10" s="28">
        <v>0.4</v>
      </c>
      <c r="X10" s="30" t="s">
        <v>351</v>
      </c>
      <c r="Y10" s="31" t="s">
        <v>239</v>
      </c>
    </row>
    <row r="11" spans="1:25" ht="93" customHeight="1" x14ac:dyDescent="0.25">
      <c r="A11" s="24" t="str">
        <f>'2 CONTEXTO E IDENTIFICACIÓN'!A11</f>
        <v>R3</v>
      </c>
      <c r="B11" s="179" t="str">
        <f>+'2 CONTEXTO E IDENTIFICACIÓN'!J11</f>
        <v xml:space="preserve"> por a causa de </v>
      </c>
      <c r="C11" s="181"/>
      <c r="D11" s="159" t="str">
        <f t="shared" si="0"/>
        <v/>
      </c>
      <c r="E11" s="160" t="str">
        <f t="shared" si="1"/>
        <v/>
      </c>
      <c r="F11" s="25" t="str">
        <f t="shared" si="2"/>
        <v/>
      </c>
      <c r="G11" s="170"/>
      <c r="H11" s="162" t="str">
        <f t="shared" si="6"/>
        <v/>
      </c>
      <c r="I11" s="168" t="str">
        <f t="shared" si="3"/>
        <v/>
      </c>
      <c r="J11" s="170"/>
      <c r="K11" s="162" t="str">
        <f t="shared" si="4"/>
        <v/>
      </c>
      <c r="L11" s="168" t="str">
        <f t="shared" si="5"/>
        <v/>
      </c>
      <c r="M11" s="188" t="str">
        <f t="shared" ref="M11:M28" si="8">+IF(H11="",K11,IF(K11="",H11,IF(H11&gt;K11,H11,K11)))</f>
        <v/>
      </c>
      <c r="N11" s="189" t="str">
        <f t="shared" si="7"/>
        <v/>
      </c>
      <c r="P11" s="238" t="s">
        <v>240</v>
      </c>
      <c r="Q11" s="30" t="s">
        <v>241</v>
      </c>
      <c r="R11" s="156">
        <v>25</v>
      </c>
      <c r="S11" s="156">
        <v>500</v>
      </c>
      <c r="T11" s="27">
        <v>0.6</v>
      </c>
      <c r="V11" s="238" t="s">
        <v>242</v>
      </c>
      <c r="W11" s="28">
        <v>0.6</v>
      </c>
      <c r="X11" s="30" t="s">
        <v>352</v>
      </c>
      <c r="Y11" s="31" t="s">
        <v>243</v>
      </c>
    </row>
    <row r="12" spans="1:25" ht="111.75" customHeight="1" x14ac:dyDescent="0.25">
      <c r="A12" s="24" t="str">
        <f>'2 CONTEXTO E IDENTIFICACIÓN'!A12</f>
        <v>R4</v>
      </c>
      <c r="B12" s="179" t="str">
        <f>+'2 CONTEXTO E IDENTIFICACIÓN'!J12</f>
        <v xml:space="preserve"> por a causa de </v>
      </c>
      <c r="C12" s="181"/>
      <c r="D12" s="159" t="str">
        <f t="shared" si="0"/>
        <v/>
      </c>
      <c r="E12" s="160" t="str">
        <f t="shared" si="1"/>
        <v/>
      </c>
      <c r="F12" s="25" t="str">
        <f t="shared" si="2"/>
        <v/>
      </c>
      <c r="G12" s="170"/>
      <c r="H12" s="162" t="str">
        <f t="shared" si="6"/>
        <v/>
      </c>
      <c r="I12" s="168" t="str">
        <f t="shared" si="3"/>
        <v/>
      </c>
      <c r="J12" s="170"/>
      <c r="K12" s="162" t="str">
        <f t="shared" si="4"/>
        <v/>
      </c>
      <c r="L12" s="168" t="str">
        <f t="shared" si="5"/>
        <v/>
      </c>
      <c r="M12" s="188" t="str">
        <f t="shared" si="8"/>
        <v/>
      </c>
      <c r="N12" s="189" t="str">
        <f t="shared" si="7"/>
        <v/>
      </c>
      <c r="P12" s="32" t="s">
        <v>244</v>
      </c>
      <c r="Q12" s="30" t="s">
        <v>245</v>
      </c>
      <c r="R12" s="156">
        <v>5001</v>
      </c>
      <c r="S12" s="156">
        <v>5000</v>
      </c>
      <c r="T12" s="27">
        <v>0.8</v>
      </c>
      <c r="V12" s="32" t="s">
        <v>246</v>
      </c>
      <c r="W12" s="28">
        <v>0.8</v>
      </c>
      <c r="X12" s="30" t="s">
        <v>353</v>
      </c>
      <c r="Y12" s="31" t="s">
        <v>247</v>
      </c>
    </row>
    <row r="13" spans="1:25" ht="93" customHeight="1" x14ac:dyDescent="0.25">
      <c r="A13" s="24" t="str">
        <f>'2 CONTEXTO E IDENTIFICACIÓN'!A13</f>
        <v>R5</v>
      </c>
      <c r="B13" s="179" t="str">
        <f>+'2 CONTEXTO E IDENTIFICACIÓN'!J13</f>
        <v xml:space="preserve"> por a causa de </v>
      </c>
      <c r="C13" s="181"/>
      <c r="D13" s="159" t="str">
        <f t="shared" si="0"/>
        <v/>
      </c>
      <c r="E13" s="160" t="str">
        <f t="shared" si="1"/>
        <v/>
      </c>
      <c r="F13" s="25" t="str">
        <f t="shared" si="2"/>
        <v/>
      </c>
      <c r="G13" s="170"/>
      <c r="H13" s="162" t="str">
        <f t="shared" si="6"/>
        <v/>
      </c>
      <c r="I13" s="168" t="str">
        <f t="shared" si="3"/>
        <v/>
      </c>
      <c r="J13" s="170"/>
      <c r="K13" s="162" t="str">
        <f t="shared" si="4"/>
        <v/>
      </c>
      <c r="L13" s="168" t="str">
        <f t="shared" si="5"/>
        <v/>
      </c>
      <c r="M13" s="188" t="str">
        <f t="shared" si="8"/>
        <v/>
      </c>
      <c r="N13" s="189" t="str">
        <f t="shared" si="7"/>
        <v/>
      </c>
      <c r="P13" s="239" t="s">
        <v>248</v>
      </c>
      <c r="Q13" s="30" t="s">
        <v>249</v>
      </c>
      <c r="R13" s="156">
        <v>5001</v>
      </c>
      <c r="S13" s="156"/>
      <c r="T13" s="27">
        <v>1</v>
      </c>
      <c r="V13" s="239" t="s">
        <v>250</v>
      </c>
      <c r="W13" s="28">
        <v>1</v>
      </c>
      <c r="X13" s="30" t="s">
        <v>354</v>
      </c>
      <c r="Y13" s="31" t="s">
        <v>251</v>
      </c>
    </row>
    <row r="14" spans="1:25" ht="93" customHeight="1" thickBot="1" x14ac:dyDescent="0.3">
      <c r="A14" s="24" t="str">
        <f>'2 CONTEXTO E IDENTIFICACIÓN'!A14</f>
        <v>R6</v>
      </c>
      <c r="B14" s="179" t="str">
        <f>+'2 CONTEXTO E IDENTIFICACIÓN'!J14</f>
        <v xml:space="preserve"> por a causa de </v>
      </c>
      <c r="C14" s="181"/>
      <c r="D14" s="159" t="str">
        <f t="shared" si="0"/>
        <v/>
      </c>
      <c r="E14" s="160" t="str">
        <f t="shared" si="1"/>
        <v/>
      </c>
      <c r="F14" s="25" t="str">
        <f t="shared" si="2"/>
        <v/>
      </c>
      <c r="G14" s="170"/>
      <c r="H14" s="162" t="str">
        <f t="shared" si="6"/>
        <v/>
      </c>
      <c r="I14" s="168" t="str">
        <f t="shared" si="3"/>
        <v/>
      </c>
      <c r="J14" s="170"/>
      <c r="K14" s="162" t="str">
        <f t="shared" si="4"/>
        <v/>
      </c>
      <c r="L14" s="168" t="str">
        <f t="shared" si="5"/>
        <v/>
      </c>
      <c r="M14" s="188" t="str">
        <f t="shared" si="8"/>
        <v/>
      </c>
      <c r="N14" s="189" t="str">
        <f t="shared" si="7"/>
        <v/>
      </c>
      <c r="P14" s="33"/>
      <c r="Q14" s="34"/>
      <c r="R14" s="157"/>
      <c r="S14" s="157"/>
      <c r="T14" s="35"/>
      <c r="V14" s="33"/>
      <c r="W14" s="34"/>
      <c r="X14" s="34" t="s">
        <v>252</v>
      </c>
      <c r="Y14" s="35" t="s">
        <v>252</v>
      </c>
    </row>
    <row r="15" spans="1:25" ht="93" customHeight="1" x14ac:dyDescent="0.25">
      <c r="A15" s="24" t="str">
        <f>'2 CONTEXTO E IDENTIFICACIÓN'!A15</f>
        <v>R7</v>
      </c>
      <c r="B15" s="179" t="str">
        <f>+'2 CONTEXTO E IDENTIFICACIÓN'!J15</f>
        <v xml:space="preserve"> por a causa de </v>
      </c>
      <c r="C15" s="181"/>
      <c r="D15" s="159" t="str">
        <f t="shared" si="0"/>
        <v/>
      </c>
      <c r="E15" s="160" t="str">
        <f t="shared" si="1"/>
        <v/>
      </c>
      <c r="F15" s="25" t="str">
        <f t="shared" si="2"/>
        <v/>
      </c>
      <c r="G15" s="170"/>
      <c r="H15" s="162" t="str">
        <f t="shared" si="6"/>
        <v/>
      </c>
      <c r="I15" s="168" t="str">
        <f t="shared" si="3"/>
        <v/>
      </c>
      <c r="J15" s="170"/>
      <c r="K15" s="162" t="str">
        <f t="shared" si="4"/>
        <v/>
      </c>
      <c r="L15" s="168" t="str">
        <f t="shared" si="5"/>
        <v/>
      </c>
      <c r="M15" s="188" t="str">
        <f t="shared" si="8"/>
        <v/>
      </c>
      <c r="N15" s="189" t="str">
        <f t="shared" si="7"/>
        <v/>
      </c>
    </row>
    <row r="16" spans="1:25" ht="93" customHeight="1" x14ac:dyDescent="0.25">
      <c r="A16" s="24" t="str">
        <f>'2 CONTEXTO E IDENTIFICACIÓN'!A16</f>
        <v>R8</v>
      </c>
      <c r="B16" s="179" t="str">
        <f>+'2 CONTEXTO E IDENTIFICACIÓN'!J16</f>
        <v xml:space="preserve"> por a causa de </v>
      </c>
      <c r="C16" s="181"/>
      <c r="D16" s="159" t="str">
        <f t="shared" si="0"/>
        <v/>
      </c>
      <c r="E16" s="160" t="str">
        <f t="shared" si="1"/>
        <v/>
      </c>
      <c r="F16" s="25" t="str">
        <f t="shared" si="2"/>
        <v/>
      </c>
      <c r="G16" s="170"/>
      <c r="H16" s="162" t="str">
        <f t="shared" si="6"/>
        <v/>
      </c>
      <c r="I16" s="168" t="str">
        <f t="shared" si="3"/>
        <v/>
      </c>
      <c r="J16" s="170"/>
      <c r="K16" s="162" t="str">
        <f t="shared" si="4"/>
        <v/>
      </c>
      <c r="L16" s="168" t="str">
        <f t="shared" si="5"/>
        <v/>
      </c>
      <c r="M16" s="188" t="str">
        <f t="shared" si="8"/>
        <v/>
      </c>
      <c r="N16" s="189" t="str">
        <f t="shared" si="7"/>
        <v/>
      </c>
    </row>
    <row r="17" spans="1:14" ht="93" customHeight="1" x14ac:dyDescent="0.25">
      <c r="A17" s="24" t="str">
        <f>'2 CONTEXTO E IDENTIFICACIÓN'!A17</f>
        <v>R9</v>
      </c>
      <c r="B17" s="179" t="str">
        <f>+'2 CONTEXTO E IDENTIFICACIÓN'!J17</f>
        <v xml:space="preserve"> por a causa de </v>
      </c>
      <c r="C17" s="181"/>
      <c r="D17" s="159" t="str">
        <f t="shared" si="0"/>
        <v/>
      </c>
      <c r="E17" s="160" t="str">
        <f t="shared" si="1"/>
        <v/>
      </c>
      <c r="F17" s="25" t="str">
        <f t="shared" si="2"/>
        <v/>
      </c>
      <c r="G17" s="170"/>
      <c r="H17" s="162" t="str">
        <f t="shared" si="6"/>
        <v/>
      </c>
      <c r="I17" s="168" t="str">
        <f t="shared" si="3"/>
        <v/>
      </c>
      <c r="J17" s="170"/>
      <c r="K17" s="162" t="str">
        <f t="shared" si="4"/>
        <v/>
      </c>
      <c r="L17" s="168" t="str">
        <f t="shared" si="5"/>
        <v/>
      </c>
      <c r="M17" s="188" t="str">
        <f t="shared" si="8"/>
        <v/>
      </c>
      <c r="N17" s="189" t="str">
        <f t="shared" si="7"/>
        <v/>
      </c>
    </row>
    <row r="18" spans="1:14" ht="93" customHeight="1" x14ac:dyDescent="0.25">
      <c r="A18" s="24" t="str">
        <f>'2 CONTEXTO E IDENTIFICACIÓN'!A18</f>
        <v>R10</v>
      </c>
      <c r="B18" s="179" t="str">
        <f>+'2 CONTEXTO E IDENTIFICACIÓN'!J18</f>
        <v xml:space="preserve"> por a causa de </v>
      </c>
      <c r="C18" s="181"/>
      <c r="D18" s="159" t="str">
        <f t="shared" si="0"/>
        <v/>
      </c>
      <c r="E18" s="160" t="str">
        <f t="shared" si="1"/>
        <v/>
      </c>
      <c r="F18" s="25" t="str">
        <f t="shared" si="2"/>
        <v/>
      </c>
      <c r="G18" s="170"/>
      <c r="H18" s="162" t="str">
        <f t="shared" si="6"/>
        <v/>
      </c>
      <c r="I18" s="168" t="str">
        <f t="shared" si="3"/>
        <v/>
      </c>
      <c r="J18" s="170"/>
      <c r="K18" s="162" t="str">
        <f t="shared" si="4"/>
        <v/>
      </c>
      <c r="L18" s="168" t="str">
        <f t="shared" si="5"/>
        <v/>
      </c>
      <c r="M18" s="188" t="str">
        <f t="shared" si="8"/>
        <v/>
      </c>
      <c r="N18" s="189" t="str">
        <f t="shared" si="7"/>
        <v/>
      </c>
    </row>
    <row r="19" spans="1:14" ht="93" customHeight="1" x14ac:dyDescent="0.25">
      <c r="A19" s="24" t="str">
        <f>'2 CONTEXTO E IDENTIFICACIÓN'!A19</f>
        <v>R11</v>
      </c>
      <c r="B19" s="179" t="str">
        <f>+'2 CONTEXTO E IDENTIFICACIÓN'!J19</f>
        <v xml:space="preserve"> por a causa de </v>
      </c>
      <c r="C19" s="181"/>
      <c r="D19" s="159" t="str">
        <f t="shared" si="0"/>
        <v/>
      </c>
      <c r="E19" s="160" t="str">
        <f t="shared" si="1"/>
        <v/>
      </c>
      <c r="F19" s="25" t="str">
        <f t="shared" si="2"/>
        <v/>
      </c>
      <c r="G19" s="170"/>
      <c r="H19" s="162" t="str">
        <f t="shared" si="6"/>
        <v/>
      </c>
      <c r="I19" s="168" t="str">
        <f t="shared" si="3"/>
        <v/>
      </c>
      <c r="J19" s="170"/>
      <c r="K19" s="162" t="str">
        <f t="shared" si="4"/>
        <v/>
      </c>
      <c r="L19" s="168" t="str">
        <f t="shared" si="5"/>
        <v/>
      </c>
      <c r="M19" s="188" t="str">
        <f t="shared" si="8"/>
        <v/>
      </c>
      <c r="N19" s="189" t="str">
        <f t="shared" si="7"/>
        <v/>
      </c>
    </row>
    <row r="20" spans="1:14" ht="93" customHeight="1" x14ac:dyDescent="0.25">
      <c r="A20" s="24" t="str">
        <f>'2 CONTEXTO E IDENTIFICACIÓN'!A20</f>
        <v>R12</v>
      </c>
      <c r="B20" s="179" t="str">
        <f>+'2 CONTEXTO E IDENTIFICACIÓN'!J20</f>
        <v xml:space="preserve"> por a causa de </v>
      </c>
      <c r="C20" s="181"/>
      <c r="D20" s="159" t="str">
        <f t="shared" si="0"/>
        <v/>
      </c>
      <c r="E20" s="160" t="str">
        <f t="shared" si="1"/>
        <v/>
      </c>
      <c r="F20" s="25" t="str">
        <f t="shared" si="2"/>
        <v/>
      </c>
      <c r="G20" s="170"/>
      <c r="H20" s="162" t="str">
        <f t="shared" si="6"/>
        <v/>
      </c>
      <c r="I20" s="168" t="str">
        <f t="shared" si="3"/>
        <v/>
      </c>
      <c r="J20" s="170"/>
      <c r="K20" s="162" t="str">
        <f t="shared" si="4"/>
        <v/>
      </c>
      <c r="L20" s="168" t="str">
        <f t="shared" si="5"/>
        <v/>
      </c>
      <c r="M20" s="188" t="str">
        <f t="shared" si="8"/>
        <v/>
      </c>
      <c r="N20" s="189" t="str">
        <f t="shared" si="7"/>
        <v/>
      </c>
    </row>
    <row r="21" spans="1:14" ht="93" customHeight="1" x14ac:dyDescent="0.25">
      <c r="A21" s="24" t="str">
        <f>'2 CONTEXTO E IDENTIFICACIÓN'!A21</f>
        <v>R13</v>
      </c>
      <c r="B21" s="179" t="str">
        <f>+'2 CONTEXTO E IDENTIFICACIÓN'!J21</f>
        <v xml:space="preserve"> por a causa de </v>
      </c>
      <c r="C21" s="181"/>
      <c r="D21" s="159" t="str">
        <f t="shared" si="0"/>
        <v/>
      </c>
      <c r="E21" s="160" t="str">
        <f t="shared" si="1"/>
        <v/>
      </c>
      <c r="F21" s="25" t="str">
        <f t="shared" si="2"/>
        <v/>
      </c>
      <c r="G21" s="170"/>
      <c r="H21" s="162" t="str">
        <f t="shared" si="6"/>
        <v/>
      </c>
      <c r="I21" s="168" t="str">
        <f t="shared" si="3"/>
        <v/>
      </c>
      <c r="J21" s="170"/>
      <c r="K21" s="162" t="str">
        <f t="shared" si="4"/>
        <v/>
      </c>
      <c r="L21" s="168" t="str">
        <f t="shared" si="5"/>
        <v/>
      </c>
      <c r="M21" s="188" t="str">
        <f t="shared" si="8"/>
        <v/>
      </c>
      <c r="N21" s="189" t="str">
        <f t="shared" si="7"/>
        <v/>
      </c>
    </row>
    <row r="22" spans="1:14" ht="93" customHeight="1" x14ac:dyDescent="0.25">
      <c r="A22" s="24" t="str">
        <f>'2 CONTEXTO E IDENTIFICACIÓN'!A22</f>
        <v>R14</v>
      </c>
      <c r="B22" s="179" t="str">
        <f>+'2 CONTEXTO E IDENTIFICACIÓN'!J22</f>
        <v xml:space="preserve"> por a causa de </v>
      </c>
      <c r="C22" s="181"/>
      <c r="D22" s="159" t="str">
        <f t="shared" si="0"/>
        <v/>
      </c>
      <c r="E22" s="160" t="str">
        <f t="shared" si="1"/>
        <v/>
      </c>
      <c r="F22" s="25" t="str">
        <f t="shared" si="2"/>
        <v/>
      </c>
      <c r="G22" s="170"/>
      <c r="H22" s="162" t="str">
        <f t="shared" si="6"/>
        <v/>
      </c>
      <c r="I22" s="168" t="str">
        <f t="shared" si="3"/>
        <v/>
      </c>
      <c r="J22" s="170"/>
      <c r="K22" s="162" t="str">
        <f t="shared" si="4"/>
        <v/>
      </c>
      <c r="L22" s="168" t="str">
        <f t="shared" si="5"/>
        <v/>
      </c>
      <c r="M22" s="188" t="str">
        <f t="shared" si="8"/>
        <v/>
      </c>
      <c r="N22" s="189" t="str">
        <f t="shared" si="7"/>
        <v/>
      </c>
    </row>
    <row r="23" spans="1:14" ht="93" customHeight="1" x14ac:dyDescent="0.25">
      <c r="A23" s="24" t="str">
        <f>'2 CONTEXTO E IDENTIFICACIÓN'!A23</f>
        <v>R15</v>
      </c>
      <c r="B23" s="179" t="str">
        <f>+'2 CONTEXTO E IDENTIFICACIÓN'!J23</f>
        <v xml:space="preserve"> por a causa de </v>
      </c>
      <c r="C23" s="181"/>
      <c r="D23" s="159" t="str">
        <f t="shared" si="0"/>
        <v/>
      </c>
      <c r="E23" s="160" t="str">
        <f t="shared" si="1"/>
        <v/>
      </c>
      <c r="F23" s="25" t="str">
        <f t="shared" si="2"/>
        <v/>
      </c>
      <c r="G23" s="170"/>
      <c r="H23" s="162" t="str">
        <f t="shared" si="6"/>
        <v/>
      </c>
      <c r="I23" s="168" t="str">
        <f t="shared" si="3"/>
        <v/>
      </c>
      <c r="J23" s="170"/>
      <c r="K23" s="162" t="str">
        <f t="shared" si="4"/>
        <v/>
      </c>
      <c r="L23" s="168" t="str">
        <f t="shared" si="5"/>
        <v/>
      </c>
      <c r="M23" s="188" t="str">
        <f t="shared" si="8"/>
        <v/>
      </c>
      <c r="N23" s="189" t="str">
        <f t="shared" si="7"/>
        <v/>
      </c>
    </row>
    <row r="24" spans="1:14" ht="93" customHeight="1" x14ac:dyDescent="0.25">
      <c r="A24" s="24" t="str">
        <f>'2 CONTEXTO E IDENTIFICACIÓN'!A24</f>
        <v>R16</v>
      </c>
      <c r="B24" s="179" t="str">
        <f>+'2 CONTEXTO E IDENTIFICACIÓN'!J24</f>
        <v xml:space="preserve"> por a causa de </v>
      </c>
      <c r="C24" s="181"/>
      <c r="D24" s="159" t="str">
        <f t="shared" si="0"/>
        <v/>
      </c>
      <c r="E24" s="160" t="str">
        <f t="shared" si="1"/>
        <v/>
      </c>
      <c r="F24" s="25" t="str">
        <f t="shared" si="2"/>
        <v/>
      </c>
      <c r="G24" s="170"/>
      <c r="H24" s="162" t="str">
        <f t="shared" si="6"/>
        <v/>
      </c>
      <c r="I24" s="168" t="str">
        <f t="shared" si="3"/>
        <v/>
      </c>
      <c r="J24" s="170"/>
      <c r="K24" s="162" t="str">
        <f t="shared" si="4"/>
        <v/>
      </c>
      <c r="L24" s="168" t="str">
        <f t="shared" si="5"/>
        <v/>
      </c>
      <c r="M24" s="188" t="str">
        <f t="shared" si="8"/>
        <v/>
      </c>
      <c r="N24" s="189" t="str">
        <f t="shared" si="7"/>
        <v/>
      </c>
    </row>
    <row r="25" spans="1:14" ht="93" customHeight="1" x14ac:dyDescent="0.25">
      <c r="A25" s="24" t="str">
        <f>'2 CONTEXTO E IDENTIFICACIÓN'!A25</f>
        <v>R17</v>
      </c>
      <c r="B25" s="179" t="str">
        <f>+'2 CONTEXTO E IDENTIFICACIÓN'!J25</f>
        <v xml:space="preserve"> por a causa de </v>
      </c>
      <c r="C25" s="181"/>
      <c r="D25" s="159" t="str">
        <f t="shared" si="0"/>
        <v/>
      </c>
      <c r="E25" s="160" t="str">
        <f t="shared" si="1"/>
        <v/>
      </c>
      <c r="F25" s="25" t="str">
        <f t="shared" si="2"/>
        <v/>
      </c>
      <c r="G25" s="170"/>
      <c r="H25" s="162" t="str">
        <f t="shared" si="6"/>
        <v/>
      </c>
      <c r="I25" s="168" t="str">
        <f t="shared" si="3"/>
        <v/>
      </c>
      <c r="J25" s="170"/>
      <c r="K25" s="162" t="str">
        <f t="shared" si="4"/>
        <v/>
      </c>
      <c r="L25" s="168" t="str">
        <f t="shared" si="5"/>
        <v/>
      </c>
      <c r="M25" s="188" t="str">
        <f t="shared" si="8"/>
        <v/>
      </c>
      <c r="N25" s="189" t="str">
        <f t="shared" si="7"/>
        <v/>
      </c>
    </row>
    <row r="26" spans="1:14" ht="93" customHeight="1" x14ac:dyDescent="0.25">
      <c r="A26" s="24" t="str">
        <f>'2 CONTEXTO E IDENTIFICACIÓN'!A26</f>
        <v>R18</v>
      </c>
      <c r="B26" s="179" t="str">
        <f>+'2 CONTEXTO E IDENTIFICACIÓN'!J26</f>
        <v xml:space="preserve"> por a causa de </v>
      </c>
      <c r="C26" s="181"/>
      <c r="D26" s="159" t="str">
        <f t="shared" si="0"/>
        <v/>
      </c>
      <c r="E26" s="160" t="str">
        <f t="shared" si="1"/>
        <v/>
      </c>
      <c r="F26" s="25" t="str">
        <f t="shared" si="2"/>
        <v/>
      </c>
      <c r="G26" s="170"/>
      <c r="H26" s="162" t="str">
        <f t="shared" si="6"/>
        <v/>
      </c>
      <c r="I26" s="168" t="str">
        <f t="shared" si="3"/>
        <v/>
      </c>
      <c r="J26" s="170"/>
      <c r="K26" s="162" t="str">
        <f t="shared" si="4"/>
        <v/>
      </c>
      <c r="L26" s="168" t="str">
        <f t="shared" si="5"/>
        <v/>
      </c>
      <c r="M26" s="188" t="str">
        <f t="shared" si="8"/>
        <v/>
      </c>
      <c r="N26" s="189" t="str">
        <f t="shared" si="7"/>
        <v/>
      </c>
    </row>
    <row r="27" spans="1:14" ht="93" customHeight="1" x14ac:dyDescent="0.25">
      <c r="A27" s="24" t="str">
        <f>'2 CONTEXTO E IDENTIFICACIÓN'!A27</f>
        <v>R19</v>
      </c>
      <c r="B27" s="179" t="str">
        <f>+'2 CONTEXTO E IDENTIFICACIÓN'!J27</f>
        <v xml:space="preserve"> por a causa de </v>
      </c>
      <c r="C27" s="181"/>
      <c r="D27" s="159" t="str">
        <f t="shared" si="0"/>
        <v/>
      </c>
      <c r="E27" s="160" t="str">
        <f t="shared" si="1"/>
        <v/>
      </c>
      <c r="F27" s="25" t="str">
        <f t="shared" si="2"/>
        <v/>
      </c>
      <c r="G27" s="170"/>
      <c r="H27" s="162" t="str">
        <f t="shared" si="6"/>
        <v/>
      </c>
      <c r="I27" s="168" t="str">
        <f t="shared" si="3"/>
        <v/>
      </c>
      <c r="J27" s="170"/>
      <c r="K27" s="162" t="str">
        <f t="shared" si="4"/>
        <v/>
      </c>
      <c r="L27" s="168" t="str">
        <f t="shared" si="5"/>
        <v/>
      </c>
      <c r="M27" s="188" t="str">
        <f t="shared" si="8"/>
        <v/>
      </c>
      <c r="N27" s="189" t="str">
        <f t="shared" si="7"/>
        <v/>
      </c>
    </row>
    <row r="28" spans="1:14" ht="93" customHeight="1" thickBot="1" x14ac:dyDescent="0.3">
      <c r="A28" s="36" t="str">
        <f>'2 CONTEXTO E IDENTIFICACIÓN'!A28</f>
        <v>R20</v>
      </c>
      <c r="B28" s="179" t="str">
        <f>+'2 CONTEXTO E IDENTIFICACIÓN'!J28</f>
        <v xml:space="preserve"> por a causa de </v>
      </c>
      <c r="C28" s="182"/>
      <c r="D28" s="172" t="str">
        <f t="shared" si="0"/>
        <v/>
      </c>
      <c r="E28" s="161" t="str">
        <f t="shared" si="1"/>
        <v/>
      </c>
      <c r="F28" s="37" t="str">
        <f t="shared" si="2"/>
        <v/>
      </c>
      <c r="G28" s="171"/>
      <c r="H28" s="166" t="str">
        <f t="shared" si="6"/>
        <v/>
      </c>
      <c r="I28" s="169" t="str">
        <f t="shared" si="3"/>
        <v/>
      </c>
      <c r="J28" s="171"/>
      <c r="K28" s="166" t="str">
        <f t="shared" si="4"/>
        <v/>
      </c>
      <c r="L28" s="169" t="str">
        <f t="shared" si="5"/>
        <v/>
      </c>
      <c r="M28" s="190" t="str">
        <f t="shared" si="8"/>
        <v/>
      </c>
      <c r="N28" s="191"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59" operator="equal">
      <formula>$P$9</formula>
    </cfRule>
    <cfRule type="cellIs" dxfId="89" priority="160" operator="equal">
      <formula>$P$10</formula>
    </cfRule>
    <cfRule type="cellIs" dxfId="88" priority="161" operator="equal">
      <formula>$P$11</formula>
    </cfRule>
    <cfRule type="cellIs" dxfId="87" priority="162" operator="equal">
      <formula>$P$12</formula>
    </cfRule>
    <cfRule type="cellIs" dxfId="86" priority="163" operator="equal">
      <formula>$P$13</formula>
    </cfRule>
  </conditionalFormatting>
  <conditionalFormatting sqref="H9:H28">
    <cfRule type="cellIs" dxfId="85" priority="76" operator="equal">
      <formula>$W$9</formula>
    </cfRule>
    <cfRule type="cellIs" dxfId="84" priority="77" operator="equal">
      <formula>$W$10</formula>
    </cfRule>
    <cfRule type="cellIs" dxfId="83" priority="78" operator="equal">
      <formula>$W$11</formula>
    </cfRule>
    <cfRule type="cellIs" dxfId="82" priority="79" operator="equal">
      <formula>$W$12</formula>
    </cfRule>
    <cfRule type="cellIs" dxfId="81" priority="80" operator="equal">
      <formula>$W$13</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E10" sqref="E10"/>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32"/>
      <c r="B1" s="538" t="str">
        <f>+'2 CONTEXTO E IDENTIFICACIÓN'!A1</f>
        <v>MAPA DE RIESGOS INTEGRAL</v>
      </c>
      <c r="C1" s="525"/>
      <c r="D1" s="526"/>
      <c r="AD1" s="57"/>
      <c r="AE1" s="57"/>
      <c r="AF1" s="57"/>
      <c r="AG1" s="57"/>
      <c r="AH1" s="57"/>
    </row>
    <row r="2" spans="1:36" s="56" customFormat="1" ht="12" customHeight="1" x14ac:dyDescent="0.2">
      <c r="A2" s="532"/>
      <c r="B2" s="538"/>
      <c r="C2" s="39" t="str">
        <f>+'2 CONTEXTO E IDENTIFICACIÓN'!A2</f>
        <v>VERSIÓN DEL MAPA DE RIESGOS:</v>
      </c>
      <c r="D2" s="55">
        <f>'2 CONTEXTO E IDENTIFICACIÓN'!B2</f>
        <v>1</v>
      </c>
      <c r="E2" s="58"/>
      <c r="F2" s="58"/>
      <c r="G2" s="58"/>
      <c r="H2" s="3"/>
      <c r="I2" s="201" t="str">
        <f>+'2 CONTEXTO E IDENTIFICACIÓN'!$I$4</f>
        <v>Elaboración o Actualización:</v>
      </c>
      <c r="J2" s="215">
        <f>'2 CONTEXTO E IDENTIFICACIÓN'!J4</f>
        <v>46035</v>
      </c>
      <c r="K2" s="13"/>
      <c r="L2" s="13"/>
      <c r="M2" s="59"/>
      <c r="N2" s="58"/>
      <c r="AD2" s="57"/>
      <c r="AE2" s="57"/>
      <c r="AF2" s="57"/>
      <c r="AG2" s="57"/>
      <c r="AH2" s="57"/>
    </row>
    <row r="3" spans="1:36" s="56" customFormat="1" ht="21" customHeight="1" x14ac:dyDescent="0.2">
      <c r="A3" s="60"/>
      <c r="B3" s="58"/>
      <c r="C3" s="41"/>
      <c r="D3" s="59"/>
      <c r="E3" s="58"/>
      <c r="F3" s="58"/>
      <c r="G3" s="58"/>
      <c r="I3" s="204" t="str">
        <f>+'2 CONTEXTO E IDENTIFICACIÓN'!$E$5</f>
        <v>Vigencia:</v>
      </c>
      <c r="J3" s="202">
        <f>'2 CONTEXTO E IDENTIFICACIÓN'!G5</f>
        <v>0</v>
      </c>
      <c r="K3" s="203" t="s">
        <v>50</v>
      </c>
      <c r="L3" s="200">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8"/>
      <c r="K4" s="219"/>
      <c r="L4" s="198"/>
      <c r="M4" s="59"/>
      <c r="N4" s="58"/>
      <c r="AD4" s="57"/>
      <c r="AE4" s="57"/>
      <c r="AF4" s="57"/>
      <c r="AG4" s="57"/>
      <c r="AH4" s="57"/>
    </row>
    <row r="5" spans="1:36" s="56" customFormat="1" ht="23.25" thickBot="1" x14ac:dyDescent="0.25">
      <c r="A5" s="12" t="s">
        <v>46</v>
      </c>
      <c r="B5" s="527" t="str">
        <f>'2 CONTEXTO E IDENTIFICACIÓN'!B4</f>
        <v>UAERMV</v>
      </c>
      <c r="C5" s="528"/>
      <c r="D5" s="529"/>
      <c r="I5" s="319" t="s">
        <v>345</v>
      </c>
      <c r="J5" s="320" t="s">
        <v>344</v>
      </c>
      <c r="K5" s="321" t="s">
        <v>346</v>
      </c>
      <c r="L5" s="322" t="s">
        <v>347</v>
      </c>
      <c r="AD5" s="57"/>
      <c r="AE5" s="57"/>
      <c r="AF5" s="57"/>
      <c r="AG5" s="57"/>
      <c r="AH5" s="57"/>
    </row>
    <row r="6" spans="1:36" s="56" customFormat="1" ht="15.75" thickBot="1" x14ac:dyDescent="0.25">
      <c r="A6" s="12" t="s">
        <v>47</v>
      </c>
      <c r="B6" s="517">
        <f>'2 CONTEXTO E IDENTIFICACIÓN'!F4</f>
        <v>0</v>
      </c>
      <c r="C6" s="518"/>
      <c r="D6" s="518"/>
      <c r="AD6" s="57"/>
      <c r="AE6" s="57"/>
      <c r="AF6" s="57"/>
      <c r="AG6" s="57"/>
      <c r="AH6" s="57"/>
    </row>
    <row r="7" spans="1:36" s="56" customFormat="1" ht="15.75" thickBot="1" x14ac:dyDescent="0.25">
      <c r="A7" s="208"/>
      <c r="B7" s="207"/>
      <c r="C7" s="207"/>
      <c r="D7" s="59"/>
      <c r="G7" s="539" t="s">
        <v>253</v>
      </c>
      <c r="H7" s="540"/>
      <c r="I7" s="540"/>
      <c r="J7" s="540"/>
      <c r="K7" s="540"/>
      <c r="L7" s="540"/>
      <c r="M7" s="541"/>
      <c r="O7" s="61"/>
      <c r="P7" s="61"/>
      <c r="Q7" s="62"/>
      <c r="R7" s="530" t="s">
        <v>125</v>
      </c>
      <c r="S7" s="530"/>
      <c r="T7" s="530"/>
      <c r="U7" s="530"/>
      <c r="V7" s="531"/>
      <c r="AD7" s="57"/>
      <c r="AE7" s="57"/>
      <c r="AF7" s="57"/>
      <c r="AG7" s="57"/>
      <c r="AH7" s="57"/>
    </row>
    <row r="8" spans="1:36" x14ac:dyDescent="0.25">
      <c r="A8" s="63"/>
      <c r="B8" s="64"/>
      <c r="C8" s="533" t="s">
        <v>254</v>
      </c>
      <c r="D8" s="533"/>
      <c r="E8" s="533"/>
      <c r="F8" s="65"/>
      <c r="G8" s="66"/>
      <c r="H8" s="67"/>
      <c r="I8" s="530" t="s">
        <v>125</v>
      </c>
      <c r="J8" s="530"/>
      <c r="K8" s="530"/>
      <c r="L8" s="530"/>
      <c r="M8" s="531"/>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388" t="s">
        <v>43</v>
      </c>
      <c r="F9" s="65"/>
      <c r="G9" s="69"/>
      <c r="H9" s="77"/>
      <c r="I9" s="78" t="s">
        <v>235</v>
      </c>
      <c r="J9" s="78" t="s">
        <v>238</v>
      </c>
      <c r="K9" s="78" t="s">
        <v>242</v>
      </c>
      <c r="L9" s="78" t="s">
        <v>246</v>
      </c>
      <c r="M9" s="79" t="s">
        <v>250</v>
      </c>
      <c r="N9" s="65"/>
      <c r="O9" s="69"/>
      <c r="P9" s="69"/>
      <c r="Q9" s="80"/>
      <c r="R9" s="81" t="s">
        <v>235</v>
      </c>
      <c r="S9" s="81" t="s">
        <v>238</v>
      </c>
      <c r="T9" s="81" t="s">
        <v>242</v>
      </c>
      <c r="U9" s="81" t="s">
        <v>246</v>
      </c>
      <c r="V9" s="82" t="s">
        <v>250</v>
      </c>
      <c r="Y9" s="72"/>
      <c r="Z9" s="72"/>
      <c r="AA9" s="83"/>
      <c r="AB9" s="83"/>
      <c r="AC9" s="83"/>
      <c r="AD9" s="83"/>
      <c r="AE9" s="83"/>
      <c r="AF9" s="83"/>
      <c r="AG9" s="83"/>
      <c r="AH9" s="83"/>
      <c r="AI9" s="83"/>
      <c r="AJ9" s="83"/>
    </row>
    <row r="10" spans="1:36" ht="125.25" customHeight="1" x14ac:dyDescent="0.2">
      <c r="A10" s="84" t="str">
        <f>'2 CONTEXTO E IDENTIFICACIÓN'!A9</f>
        <v>R1</v>
      </c>
      <c r="B10" s="85" t="str">
        <f>+'2 CONTEXTO E IDENTIFICACIÓN'!J9</f>
        <v xml:space="preserve"> por a causa de </v>
      </c>
      <c r="C10" s="86" t="str">
        <f>+'3 PROBABIL E IMPACTO INHERENTE'!F9</f>
        <v/>
      </c>
      <c r="D10" s="86" t="str">
        <f>+'3 PROBABIL E IMPACTO INHERENTE'!N9</f>
        <v/>
      </c>
      <c r="E10" s="85"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
      </c>
      <c r="F10" s="87"/>
      <c r="G10" s="536" t="s">
        <v>106</v>
      </c>
      <c r="H10" s="78" t="s">
        <v>248</v>
      </c>
      <c r="I10" s="88"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8"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8"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8"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89"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7"/>
      <c r="O10" s="534" t="s">
        <v>106</v>
      </c>
      <c r="P10" s="90">
        <v>1</v>
      </c>
      <c r="Q10" s="81" t="s">
        <v>248</v>
      </c>
      <c r="R10" s="88" t="s">
        <v>257</v>
      </c>
      <c r="S10" s="88" t="s">
        <v>257</v>
      </c>
      <c r="T10" s="88" t="s">
        <v>257</v>
      </c>
      <c r="U10" s="88" t="s">
        <v>257</v>
      </c>
      <c r="V10" s="89" t="s">
        <v>258</v>
      </c>
      <c r="Y10" s="72"/>
      <c r="Z10" s="72"/>
      <c r="AA10" s="83"/>
      <c r="AB10" s="83"/>
      <c r="AC10" s="83"/>
      <c r="AD10" s="91"/>
      <c r="AE10" s="91"/>
      <c r="AF10" s="91"/>
      <c r="AG10" s="91"/>
      <c r="AH10" s="91"/>
      <c r="AI10" s="83"/>
      <c r="AJ10" s="83"/>
    </row>
    <row r="11" spans="1:36" ht="93" customHeight="1" x14ac:dyDescent="0.2">
      <c r="A11" s="84" t="str">
        <f>'2 CONTEXTO E IDENTIFICACIÓN'!A10</f>
        <v>R2</v>
      </c>
      <c r="B11" s="85" t="str">
        <f>+'2 CONTEXTO E IDENTIFICACIÓN'!J10</f>
        <v xml:space="preserve"> por a causa de </v>
      </c>
      <c r="C11" s="86" t="str">
        <f>+'3 PROBABIL E IMPACTO INHERENTE'!F10</f>
        <v/>
      </c>
      <c r="D11" s="86" t="str">
        <f>+'3 PROBABIL E IMPACTO INHERENTE'!N10</f>
        <v/>
      </c>
      <c r="E11" s="368"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
      </c>
      <c r="F11" s="87"/>
      <c r="G11" s="536"/>
      <c r="H11" s="78" t="s">
        <v>244</v>
      </c>
      <c r="I11" s="92"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2"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8"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8"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89"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7"/>
      <c r="O11" s="534"/>
      <c r="P11" s="90">
        <v>0.8</v>
      </c>
      <c r="Q11" s="81" t="s">
        <v>244</v>
      </c>
      <c r="R11" s="92" t="s">
        <v>242</v>
      </c>
      <c r="S11" s="92" t="s">
        <v>242</v>
      </c>
      <c r="T11" s="88" t="s">
        <v>257</v>
      </c>
      <c r="U11" s="88" t="s">
        <v>257</v>
      </c>
      <c r="V11" s="89" t="s">
        <v>258</v>
      </c>
      <c r="Y11" s="72"/>
      <c r="Z11" s="72"/>
      <c r="AA11" s="83"/>
      <c r="AB11" s="93"/>
      <c r="AC11" s="94"/>
      <c r="AD11" s="91"/>
      <c r="AE11" s="91"/>
      <c r="AF11" s="91"/>
      <c r="AG11" s="91"/>
      <c r="AH11" s="91"/>
      <c r="AI11" s="83"/>
      <c r="AJ11" s="83"/>
    </row>
    <row r="12" spans="1:36" ht="93" customHeight="1" x14ac:dyDescent="0.2">
      <c r="A12" s="84" t="str">
        <f>'2 CONTEXTO E IDENTIFICACIÓN'!A11</f>
        <v>R3</v>
      </c>
      <c r="B12" s="85" t="str">
        <f>+'2 CONTEXTO E IDENTIFICACIÓN'!J11</f>
        <v xml:space="preserve"> por a causa de </v>
      </c>
      <c r="C12" s="86" t="str">
        <f>+'3 PROBABIL E IMPACTO INHERENTE'!F11</f>
        <v/>
      </c>
      <c r="D12" s="86" t="str">
        <f>+'3 PROBABIL E IMPACTO INHERENTE'!N11</f>
        <v/>
      </c>
      <c r="E12" s="368"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
      </c>
      <c r="F12" s="87"/>
      <c r="G12" s="536"/>
      <c r="H12" s="78" t="s">
        <v>240</v>
      </c>
      <c r="I12" s="92"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2"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2"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8"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89"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7"/>
      <c r="O12" s="534"/>
      <c r="P12" s="90">
        <v>0.6</v>
      </c>
      <c r="Q12" s="81" t="s">
        <v>240</v>
      </c>
      <c r="R12" s="92" t="s">
        <v>242</v>
      </c>
      <c r="S12" s="92" t="s">
        <v>242</v>
      </c>
      <c r="T12" s="92" t="s">
        <v>242</v>
      </c>
      <c r="U12" s="88" t="s">
        <v>257</v>
      </c>
      <c r="V12" s="89" t="s">
        <v>258</v>
      </c>
      <c r="Y12" s="72"/>
      <c r="Z12" s="72"/>
      <c r="AA12" s="83"/>
      <c r="AB12" s="93"/>
      <c r="AC12" s="94"/>
      <c r="AD12" s="91"/>
      <c r="AE12" s="91"/>
      <c r="AF12" s="91"/>
      <c r="AG12" s="91"/>
      <c r="AH12" s="95"/>
      <c r="AI12" s="83"/>
      <c r="AJ12" s="83"/>
    </row>
    <row r="13" spans="1:36" ht="93" customHeight="1" x14ac:dyDescent="0.2">
      <c r="A13" s="84" t="str">
        <f>'2 CONTEXTO E IDENTIFICACIÓN'!A12</f>
        <v>R4</v>
      </c>
      <c r="B13" s="85" t="str">
        <f>+'2 CONTEXTO E IDENTIFICACIÓN'!J12</f>
        <v xml:space="preserve"> por a causa de </v>
      </c>
      <c r="C13" s="86" t="str">
        <f>+'3 PROBABIL E IMPACTO INHERENTE'!F12</f>
        <v/>
      </c>
      <c r="D13" s="86" t="str">
        <f>+'3 PROBABIL E IMPACTO INHERENTE'!N12</f>
        <v/>
      </c>
      <c r="E13" s="368"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7"/>
      <c r="G13" s="536"/>
      <c r="H13" s="78" t="s">
        <v>236</v>
      </c>
      <c r="I13" s="96"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2"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2"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8"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89"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7"/>
      <c r="O13" s="534"/>
      <c r="P13" s="90">
        <v>0.4</v>
      </c>
      <c r="Q13" s="81" t="s">
        <v>236</v>
      </c>
      <c r="R13" s="96" t="s">
        <v>259</v>
      </c>
      <c r="S13" s="92" t="s">
        <v>242</v>
      </c>
      <c r="T13" s="92" t="s">
        <v>242</v>
      </c>
      <c r="U13" s="88" t="s">
        <v>257</v>
      </c>
      <c r="V13" s="89" t="s">
        <v>258</v>
      </c>
      <c r="Y13" s="72"/>
      <c r="Z13" s="72"/>
      <c r="AA13" s="83"/>
      <c r="AB13" s="93"/>
      <c r="AC13" s="94"/>
      <c r="AD13" s="91"/>
      <c r="AE13" s="91"/>
      <c r="AF13" s="91"/>
      <c r="AG13" s="95"/>
      <c r="AH13" s="91"/>
      <c r="AI13" s="83"/>
      <c r="AJ13" s="83"/>
    </row>
    <row r="14" spans="1:36" ht="93" customHeight="1" thickBot="1" x14ac:dyDescent="0.25">
      <c r="A14" s="84" t="str">
        <f>'2 CONTEXTO E IDENTIFICACIÓN'!A13</f>
        <v>R5</v>
      </c>
      <c r="B14" s="85" t="str">
        <f>+'2 CONTEXTO E IDENTIFICACIÓN'!J13</f>
        <v xml:space="preserve"> por a causa de </v>
      </c>
      <c r="C14" s="86" t="str">
        <f>+'3 PROBABIL E IMPACTO INHERENTE'!F13</f>
        <v/>
      </c>
      <c r="D14" s="86" t="str">
        <f>+'3 PROBABIL E IMPACTO INHERENTE'!N13</f>
        <v/>
      </c>
      <c r="E14" s="85" t="str">
        <f t="shared" si="0"/>
        <v/>
      </c>
      <c r="F14" s="87"/>
      <c r="G14" s="537"/>
      <c r="H14" s="97" t="s">
        <v>233</v>
      </c>
      <c r="I14" s="98"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8"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99"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0"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1"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7"/>
      <c r="O14" s="535"/>
      <c r="P14" s="102">
        <v>0.2</v>
      </c>
      <c r="Q14" s="103" t="s">
        <v>233</v>
      </c>
      <c r="R14" s="98" t="s">
        <v>259</v>
      </c>
      <c r="S14" s="98" t="s">
        <v>259</v>
      </c>
      <c r="T14" s="99" t="s">
        <v>242</v>
      </c>
      <c r="U14" s="100" t="s">
        <v>257</v>
      </c>
      <c r="V14" s="101" t="s">
        <v>258</v>
      </c>
      <c r="Y14" s="72"/>
      <c r="Z14" s="72"/>
      <c r="AA14" s="83"/>
      <c r="AB14" s="93"/>
      <c r="AC14" s="94"/>
      <c r="AD14" s="91"/>
      <c r="AE14" s="91"/>
      <c r="AF14" s="91"/>
      <c r="AG14" s="104"/>
      <c r="AH14" s="91"/>
      <c r="AI14" s="83"/>
      <c r="AJ14" s="83"/>
    </row>
    <row r="15" spans="1:36" ht="93" customHeight="1" x14ac:dyDescent="0.2">
      <c r="A15" s="84" t="str">
        <f>'2 CONTEXTO E IDENTIFICACIÓN'!A14</f>
        <v>R6</v>
      </c>
      <c r="B15" s="85" t="str">
        <f>+'2 CONTEXTO E IDENTIFICACIÓN'!J14</f>
        <v xml:space="preserve"> por a causa de </v>
      </c>
      <c r="C15" s="86" t="str">
        <f>+'3 PROBABIL E IMPACTO INHERENTE'!F14</f>
        <v/>
      </c>
      <c r="D15" s="86" t="str">
        <f>+'3 PROBABIL E IMPACTO INHERENTE'!N14</f>
        <v/>
      </c>
      <c r="E15" s="85" t="str">
        <f t="shared" si="0"/>
        <v/>
      </c>
      <c r="F15" s="87"/>
      <c r="G15" s="87"/>
      <c r="H15" s="87"/>
      <c r="I15" s="87"/>
      <c r="J15" s="87"/>
      <c r="K15" s="87"/>
      <c r="L15" s="87"/>
      <c r="M15" s="87"/>
      <c r="N15" s="87"/>
      <c r="Y15" s="72"/>
      <c r="Z15" s="72"/>
      <c r="AA15" s="83"/>
      <c r="AB15" s="93"/>
      <c r="AC15" s="94"/>
      <c r="AD15" s="91"/>
      <c r="AE15" s="91"/>
      <c r="AF15" s="91"/>
      <c r="AG15" s="91"/>
      <c r="AH15" s="91"/>
      <c r="AI15" s="83"/>
      <c r="AJ15" s="83"/>
    </row>
    <row r="16" spans="1:36" ht="93" customHeight="1" x14ac:dyDescent="0.2">
      <c r="A16" s="84" t="str">
        <f>'2 CONTEXTO E IDENTIFICACIÓN'!A15</f>
        <v>R7</v>
      </c>
      <c r="B16" s="85" t="str">
        <f>+'2 CONTEXTO E IDENTIFICACIÓN'!J15</f>
        <v xml:space="preserve"> por a causa de </v>
      </c>
      <c r="C16" s="86" t="str">
        <f>+'3 PROBABIL E IMPACTO INHERENTE'!F15</f>
        <v/>
      </c>
      <c r="D16" s="86" t="str">
        <f>+'3 PROBABIL E IMPACTO INHERENTE'!N15</f>
        <v/>
      </c>
      <c r="E16" s="85" t="str">
        <f t="shared" si="0"/>
        <v/>
      </c>
      <c r="F16" s="87"/>
      <c r="G16" s="87"/>
      <c r="H16" s="87"/>
      <c r="I16" s="87"/>
      <c r="J16" s="87"/>
      <c r="K16" s="87"/>
      <c r="L16" s="87"/>
      <c r="M16" s="87"/>
      <c r="N16" s="87"/>
      <c r="R16" s="76" t="s">
        <v>260</v>
      </c>
      <c r="T16" s="72"/>
      <c r="U16" s="72"/>
      <c r="V16" s="72"/>
      <c r="W16" s="72"/>
      <c r="X16" s="72"/>
      <c r="Y16" s="72"/>
      <c r="Z16" s="72"/>
      <c r="AA16" s="83"/>
      <c r="AB16" s="93"/>
      <c r="AC16" s="83"/>
      <c r="AD16" s="94"/>
      <c r="AE16" s="94"/>
      <c r="AF16" s="94"/>
      <c r="AG16" s="94"/>
      <c r="AH16" s="94"/>
      <c r="AI16" s="83"/>
      <c r="AJ16" s="83"/>
    </row>
    <row r="17" spans="1:36" ht="93" customHeight="1" x14ac:dyDescent="0.2">
      <c r="A17" s="84" t="str">
        <f>'2 CONTEXTO E IDENTIFICACIÓN'!A16</f>
        <v>R8</v>
      </c>
      <c r="B17" s="85" t="str">
        <f>+'2 CONTEXTO E IDENTIFICACIÓN'!J16</f>
        <v xml:space="preserve"> por a causa de </v>
      </c>
      <c r="C17" s="86" t="str">
        <f>+'3 PROBABIL E IMPACTO INHERENTE'!F16</f>
        <v/>
      </c>
      <c r="D17" s="86" t="str">
        <f>+'3 PROBABIL E IMPACTO INHERENTE'!N16</f>
        <v/>
      </c>
      <c r="E17" s="85" t="str">
        <f t="shared" si="0"/>
        <v/>
      </c>
      <c r="F17" s="87"/>
      <c r="G17" s="87"/>
      <c r="H17" s="87"/>
      <c r="I17" s="87"/>
      <c r="J17" s="87"/>
      <c r="K17" s="87"/>
      <c r="L17" s="87"/>
      <c r="M17" s="87"/>
      <c r="N17" s="87"/>
      <c r="R17" s="105" t="s">
        <v>258</v>
      </c>
      <c r="T17" s="72"/>
      <c r="U17" s="72"/>
      <c r="V17" s="72"/>
      <c r="W17" s="72"/>
      <c r="X17" s="72"/>
      <c r="Y17" s="72"/>
      <c r="Z17" s="72"/>
      <c r="AA17" s="83"/>
      <c r="AB17" s="83"/>
      <c r="AC17" s="83"/>
      <c r="AD17" s="91"/>
      <c r="AE17" s="91"/>
      <c r="AF17" s="91"/>
      <c r="AG17" s="91"/>
      <c r="AH17" s="91"/>
      <c r="AI17" s="83"/>
      <c r="AJ17" s="83"/>
    </row>
    <row r="18" spans="1:36" ht="93" customHeight="1" x14ac:dyDescent="0.2">
      <c r="A18" s="84" t="str">
        <f>'2 CONTEXTO E IDENTIFICACIÓN'!A17</f>
        <v>R9</v>
      </c>
      <c r="B18" s="85" t="str">
        <f>+'2 CONTEXTO E IDENTIFICACIÓN'!J17</f>
        <v xml:space="preserve"> por a causa de </v>
      </c>
      <c r="C18" s="86" t="str">
        <f>+'3 PROBABIL E IMPACTO INHERENTE'!F17</f>
        <v/>
      </c>
      <c r="D18" s="86" t="str">
        <f>+'3 PROBABIL E IMPACTO INHERENTE'!N17</f>
        <v/>
      </c>
      <c r="E18" s="85" t="str">
        <f t="shared" si="0"/>
        <v/>
      </c>
      <c r="F18" s="87"/>
      <c r="G18" s="87"/>
      <c r="H18" s="87"/>
      <c r="I18" s="87"/>
      <c r="J18" s="87"/>
      <c r="K18" s="87"/>
      <c r="L18" s="87"/>
      <c r="M18" s="87"/>
      <c r="N18" s="87"/>
      <c r="R18" s="88" t="s">
        <v>257</v>
      </c>
      <c r="S18" s="72"/>
      <c r="T18" s="72"/>
      <c r="U18" s="72"/>
      <c r="V18" s="72"/>
      <c r="W18" s="72"/>
      <c r="X18" s="72"/>
      <c r="Y18" s="72"/>
      <c r="Z18" s="72"/>
      <c r="AA18" s="83"/>
      <c r="AB18" s="83"/>
      <c r="AC18" s="83"/>
      <c r="AD18" s="91"/>
      <c r="AE18" s="91"/>
      <c r="AF18" s="91"/>
      <c r="AG18" s="91"/>
      <c r="AH18" s="91"/>
      <c r="AI18" s="83"/>
      <c r="AJ18" s="83"/>
    </row>
    <row r="19" spans="1:36" ht="93" customHeight="1" x14ac:dyDescent="0.2">
      <c r="A19" s="84" t="str">
        <f>'2 CONTEXTO E IDENTIFICACIÓN'!A18</f>
        <v>R10</v>
      </c>
      <c r="B19" s="85" t="str">
        <f>+'2 CONTEXTO E IDENTIFICACIÓN'!J18</f>
        <v xml:space="preserve"> por a causa de </v>
      </c>
      <c r="C19" s="86" t="str">
        <f>+'3 PROBABIL E IMPACTO INHERENTE'!F18</f>
        <v/>
      </c>
      <c r="D19" s="86" t="str">
        <f>+'3 PROBABIL E IMPACTO INHERENTE'!N18</f>
        <v/>
      </c>
      <c r="E19" s="85" t="str">
        <f t="shared" si="0"/>
        <v/>
      </c>
      <c r="F19" s="87"/>
      <c r="G19" s="87"/>
      <c r="H19" s="87"/>
      <c r="I19" s="87"/>
      <c r="J19" s="87"/>
      <c r="K19" s="87"/>
      <c r="L19" s="87"/>
      <c r="M19" s="87"/>
      <c r="N19" s="87"/>
      <c r="Q19" s="106"/>
      <c r="R19" s="92" t="s">
        <v>242</v>
      </c>
      <c r="S19" s="106"/>
      <c r="T19" s="106"/>
      <c r="U19" s="106"/>
      <c r="V19" s="106"/>
      <c r="W19" s="106"/>
      <c r="X19" s="106"/>
      <c r="Y19" s="106"/>
      <c r="Z19" s="106"/>
      <c r="AA19" s="83"/>
      <c r="AB19" s="83"/>
      <c r="AC19" s="107"/>
      <c r="AD19" s="107"/>
      <c r="AE19" s="107"/>
      <c r="AF19" s="107"/>
      <c r="AG19" s="107"/>
      <c r="AH19" s="107"/>
      <c r="AI19" s="83"/>
      <c r="AJ19" s="83"/>
    </row>
    <row r="20" spans="1:36" ht="93" customHeight="1" x14ac:dyDescent="0.2">
      <c r="A20" s="84" t="str">
        <f>'2 CONTEXTO E IDENTIFICACIÓN'!A19</f>
        <v>R11</v>
      </c>
      <c r="B20" s="85" t="str">
        <f>+'2 CONTEXTO E IDENTIFICACIÓN'!J19</f>
        <v xml:space="preserve"> por a causa de </v>
      </c>
      <c r="C20" s="86" t="str">
        <f>+'3 PROBABIL E IMPACTO INHERENTE'!F19</f>
        <v/>
      </c>
      <c r="D20" s="86" t="str">
        <f>+'3 PROBABIL E IMPACTO INHERENTE'!N19</f>
        <v/>
      </c>
      <c r="E20" s="85" t="str">
        <f t="shared" si="0"/>
        <v/>
      </c>
      <c r="F20" s="87"/>
      <c r="G20" s="87"/>
      <c r="H20" s="87"/>
      <c r="I20" s="87"/>
      <c r="J20" s="87"/>
      <c r="K20" s="87"/>
      <c r="L20" s="87"/>
      <c r="M20" s="87"/>
      <c r="N20" s="87"/>
      <c r="Q20" s="106"/>
      <c r="R20" s="96" t="s">
        <v>259</v>
      </c>
      <c r="Y20" s="106"/>
      <c r="Z20" s="106"/>
      <c r="AA20" s="83"/>
      <c r="AB20" s="83"/>
      <c r="AC20" s="83"/>
      <c r="AD20" s="91"/>
      <c r="AE20" s="91"/>
      <c r="AF20" s="91"/>
      <c r="AG20" s="91"/>
      <c r="AH20" s="91"/>
      <c r="AI20" s="83"/>
      <c r="AJ20" s="83"/>
    </row>
    <row r="21" spans="1:36" ht="93" customHeight="1" x14ac:dyDescent="0.2">
      <c r="A21" s="84" t="str">
        <f>'2 CONTEXTO E IDENTIFICACIÓN'!A20</f>
        <v>R12</v>
      </c>
      <c r="B21" s="85" t="str">
        <f>+'2 CONTEXTO E IDENTIFICACIÓN'!J20</f>
        <v xml:space="preserve"> por a causa de </v>
      </c>
      <c r="C21" s="86" t="str">
        <f>+'3 PROBABIL E IMPACTO INHERENTE'!F20</f>
        <v/>
      </c>
      <c r="D21" s="86" t="str">
        <f>+'3 PROBABIL E IMPACTO INHERENTE'!N20</f>
        <v/>
      </c>
      <c r="E21" s="85" t="str">
        <f t="shared" si="0"/>
        <v/>
      </c>
      <c r="F21" s="87"/>
      <c r="G21" s="87"/>
      <c r="H21" s="87"/>
      <c r="I21" s="87"/>
      <c r="J21" s="87"/>
      <c r="K21" s="87"/>
      <c r="L21" s="87"/>
      <c r="M21" s="87"/>
      <c r="N21" s="87"/>
      <c r="O21" s="108"/>
      <c r="P21" s="108"/>
      <c r="Q21" s="106"/>
      <c r="Y21" s="106"/>
      <c r="Z21" s="106"/>
      <c r="AA21" s="83"/>
      <c r="AB21" s="83"/>
      <c r="AC21" s="83"/>
      <c r="AD21" s="91"/>
      <c r="AE21" s="91"/>
      <c r="AF21" s="91"/>
      <c r="AG21" s="91"/>
      <c r="AH21" s="91"/>
      <c r="AI21" s="83"/>
      <c r="AJ21" s="83"/>
    </row>
    <row r="22" spans="1:36" ht="93" customHeight="1" x14ac:dyDescent="0.2">
      <c r="A22" s="84" t="str">
        <f>'2 CONTEXTO E IDENTIFICACIÓN'!A21</f>
        <v>R13</v>
      </c>
      <c r="B22" s="85" t="str">
        <f>+'2 CONTEXTO E IDENTIFICACIÓN'!J21</f>
        <v xml:space="preserve"> por a causa de </v>
      </c>
      <c r="C22" s="86" t="str">
        <f>+'3 PROBABIL E IMPACTO INHERENTE'!F21</f>
        <v/>
      </c>
      <c r="D22" s="86" t="str">
        <f>+'3 PROBABIL E IMPACTO INHERENTE'!N21</f>
        <v/>
      </c>
      <c r="E22" s="85" t="str">
        <f t="shared" si="0"/>
        <v/>
      </c>
      <c r="F22" s="87"/>
      <c r="G22" s="87"/>
      <c r="H22" s="87"/>
      <c r="I22" s="87"/>
      <c r="J22" s="87"/>
      <c r="K22" s="87"/>
      <c r="L22" s="87"/>
      <c r="M22" s="87"/>
      <c r="N22" s="87"/>
      <c r="O22" s="108"/>
      <c r="P22" s="108"/>
      <c r="Q22" s="109"/>
      <c r="Y22" s="106"/>
      <c r="Z22" s="106"/>
      <c r="AA22" s="83"/>
      <c r="AB22" s="104"/>
      <c r="AC22" s="104"/>
      <c r="AD22" s="104"/>
      <c r="AE22" s="104"/>
      <c r="AF22" s="104"/>
      <c r="AG22" s="104"/>
      <c r="AH22" s="91"/>
      <c r="AI22" s="83"/>
      <c r="AJ22" s="83"/>
    </row>
    <row r="23" spans="1:36" ht="93" customHeight="1" x14ac:dyDescent="0.2">
      <c r="A23" s="84" t="str">
        <f>'2 CONTEXTO E IDENTIFICACIÓN'!A22</f>
        <v>R14</v>
      </c>
      <c r="B23" s="85" t="str">
        <f>+'2 CONTEXTO E IDENTIFICACIÓN'!J22</f>
        <v xml:space="preserve"> por a causa de </v>
      </c>
      <c r="C23" s="86" t="str">
        <f>+'3 PROBABIL E IMPACTO INHERENTE'!F22</f>
        <v/>
      </c>
      <c r="D23" s="86" t="str">
        <f>+'3 PROBABIL E IMPACTO INHERENTE'!N22</f>
        <v/>
      </c>
      <c r="E23" s="85" t="str">
        <f t="shared" si="0"/>
        <v/>
      </c>
      <c r="F23" s="87"/>
      <c r="G23" s="87"/>
      <c r="H23" s="87"/>
      <c r="I23" s="87"/>
      <c r="J23" s="87"/>
      <c r="K23" s="87"/>
      <c r="L23" s="87"/>
      <c r="M23" s="87"/>
      <c r="N23" s="87"/>
      <c r="O23" s="108"/>
      <c r="P23" s="108"/>
      <c r="AA23" s="83"/>
      <c r="AB23" s="110"/>
      <c r="AC23" s="110"/>
      <c r="AD23" s="110"/>
      <c r="AE23" s="110"/>
      <c r="AF23" s="110"/>
      <c r="AG23" s="110"/>
      <c r="AH23" s="91"/>
      <c r="AI23" s="83"/>
      <c r="AJ23" s="83"/>
    </row>
    <row r="24" spans="1:36" ht="93" customHeight="1" x14ac:dyDescent="0.2">
      <c r="A24" s="84" t="str">
        <f>'2 CONTEXTO E IDENTIFICACIÓN'!A23</f>
        <v>R15</v>
      </c>
      <c r="B24" s="85" t="str">
        <f>+'2 CONTEXTO E IDENTIFICACIÓN'!J23</f>
        <v xml:space="preserve"> por a causa de </v>
      </c>
      <c r="C24" s="86" t="str">
        <f>+'3 PROBABIL E IMPACTO INHERENTE'!F23</f>
        <v/>
      </c>
      <c r="D24" s="86" t="str">
        <f>+'3 PROBABIL E IMPACTO INHERENTE'!N23</f>
        <v/>
      </c>
      <c r="E24" s="85" t="str">
        <f t="shared" si="0"/>
        <v/>
      </c>
      <c r="F24" s="87"/>
      <c r="G24" s="87"/>
      <c r="H24" s="87"/>
      <c r="I24" s="87"/>
      <c r="J24" s="87"/>
      <c r="K24" s="87"/>
      <c r="L24" s="87"/>
      <c r="M24" s="87"/>
      <c r="N24" s="87"/>
      <c r="O24" s="108"/>
      <c r="P24" s="108"/>
      <c r="AA24" s="83"/>
      <c r="AB24" s="104"/>
      <c r="AC24" s="104"/>
      <c r="AD24" s="104"/>
      <c r="AE24" s="104"/>
      <c r="AF24" s="104"/>
      <c r="AG24" s="104"/>
      <c r="AH24" s="91"/>
      <c r="AI24" s="83"/>
      <c r="AJ24" s="83"/>
    </row>
    <row r="25" spans="1:36" ht="93" customHeight="1" x14ac:dyDescent="0.2">
      <c r="A25" s="84" t="str">
        <f>'2 CONTEXTO E IDENTIFICACIÓN'!A24</f>
        <v>R16</v>
      </c>
      <c r="B25" s="85" t="str">
        <f>+'2 CONTEXTO E IDENTIFICACIÓN'!J24</f>
        <v xml:space="preserve"> por a causa de </v>
      </c>
      <c r="C25" s="86" t="str">
        <f>+'3 PROBABIL E IMPACTO INHERENTE'!F24</f>
        <v/>
      </c>
      <c r="D25" s="86" t="str">
        <f>+'3 PROBABIL E IMPACTO INHERENTE'!N24</f>
        <v/>
      </c>
      <c r="E25" s="85" t="str">
        <f t="shared" si="0"/>
        <v/>
      </c>
      <c r="F25" s="87"/>
      <c r="G25" s="87"/>
      <c r="H25" s="87"/>
      <c r="I25" s="87"/>
      <c r="J25" s="87"/>
      <c r="K25" s="87"/>
      <c r="L25" s="87"/>
      <c r="M25" s="87"/>
      <c r="N25" s="87"/>
      <c r="AA25" s="83"/>
      <c r="AB25" s="104"/>
      <c r="AC25" s="104"/>
      <c r="AD25" s="104"/>
      <c r="AE25" s="104"/>
      <c r="AF25" s="104"/>
      <c r="AG25" s="104"/>
      <c r="AH25" s="91"/>
      <c r="AI25" s="83"/>
      <c r="AJ25" s="83"/>
    </row>
    <row r="26" spans="1:36" ht="93" customHeight="1" x14ac:dyDescent="0.25">
      <c r="A26" s="84" t="str">
        <f>'2 CONTEXTO E IDENTIFICACIÓN'!A25</f>
        <v>R17</v>
      </c>
      <c r="B26" s="85" t="str">
        <f>+'2 CONTEXTO E IDENTIFICACIÓN'!J25</f>
        <v xml:space="preserve"> por a causa de </v>
      </c>
      <c r="C26" s="86" t="str">
        <f>+'3 PROBABIL E IMPACTO INHERENTE'!F25</f>
        <v/>
      </c>
      <c r="D26" s="86" t="str">
        <f>+'3 PROBABIL E IMPACTO INHERENTE'!N25</f>
        <v/>
      </c>
      <c r="E26" s="85" t="str">
        <f t="shared" si="0"/>
        <v/>
      </c>
      <c r="F26" s="87"/>
      <c r="G26" s="87"/>
      <c r="H26" s="87"/>
      <c r="I26" s="87"/>
      <c r="J26" s="87"/>
      <c r="K26" s="87"/>
      <c r="L26" s="87"/>
      <c r="M26" s="87"/>
      <c r="N26" s="87"/>
    </row>
    <row r="27" spans="1:36" ht="93" customHeight="1" x14ac:dyDescent="0.25">
      <c r="A27" s="84" t="str">
        <f>'2 CONTEXTO E IDENTIFICACIÓN'!A26</f>
        <v>R18</v>
      </c>
      <c r="B27" s="85" t="str">
        <f>+'2 CONTEXTO E IDENTIFICACIÓN'!J26</f>
        <v xml:space="preserve"> por a causa de </v>
      </c>
      <c r="C27" s="86" t="str">
        <f>+'3 PROBABIL E IMPACTO INHERENTE'!F26</f>
        <v/>
      </c>
      <c r="D27" s="86" t="str">
        <f>+'3 PROBABIL E IMPACTO INHERENTE'!N26</f>
        <v/>
      </c>
      <c r="E27" s="85" t="str">
        <f t="shared" si="0"/>
        <v/>
      </c>
      <c r="F27" s="87"/>
      <c r="G27" s="87"/>
      <c r="H27" s="87"/>
      <c r="I27" s="87"/>
      <c r="J27" s="87"/>
      <c r="K27" s="87"/>
      <c r="L27" s="87"/>
      <c r="M27" s="87"/>
      <c r="N27" s="87"/>
    </row>
    <row r="28" spans="1:36" ht="93" customHeight="1" x14ac:dyDescent="0.25">
      <c r="A28" s="84" t="str">
        <f>'2 CONTEXTO E IDENTIFICACIÓN'!A27</f>
        <v>R19</v>
      </c>
      <c r="B28" s="85" t="str">
        <f>+'2 CONTEXTO E IDENTIFICACIÓN'!J27</f>
        <v xml:space="preserve"> por a causa de </v>
      </c>
      <c r="C28" s="86" t="str">
        <f>+'3 PROBABIL E IMPACTO INHERENTE'!F27</f>
        <v/>
      </c>
      <c r="D28" s="86" t="str">
        <f>+'3 PROBABIL E IMPACTO INHERENTE'!N27</f>
        <v/>
      </c>
      <c r="E28" s="85" t="str">
        <f t="shared" si="0"/>
        <v/>
      </c>
      <c r="F28" s="87"/>
      <c r="G28" s="87"/>
      <c r="H28" s="87"/>
      <c r="I28" s="87"/>
      <c r="J28" s="87"/>
      <c r="K28" s="87"/>
      <c r="L28" s="87"/>
      <c r="M28" s="87"/>
      <c r="N28" s="87"/>
    </row>
    <row r="29" spans="1:36" ht="93" customHeight="1" x14ac:dyDescent="0.25">
      <c r="A29" s="84" t="str">
        <f>'2 CONTEXTO E IDENTIFICACIÓN'!A28</f>
        <v>R20</v>
      </c>
      <c r="B29" s="85" t="str">
        <f>+'2 CONTEXTO E IDENTIFICACIÓN'!J28</f>
        <v xml:space="preserve"> por a causa de </v>
      </c>
      <c r="C29" s="86" t="str">
        <f>+'3 PROBABIL E IMPACTO INHERENTE'!F28</f>
        <v/>
      </c>
      <c r="D29" s="86" t="str">
        <f>+'3 PROBABIL E IMPACTO INHERENTE'!N28</f>
        <v/>
      </c>
      <c r="E29" s="85" t="str">
        <f t="shared" si="0"/>
        <v/>
      </c>
      <c r="F29" s="87"/>
      <c r="G29" s="87"/>
      <c r="H29" s="87"/>
      <c r="I29" s="87"/>
      <c r="J29" s="87"/>
      <c r="K29" s="87"/>
      <c r="L29" s="87"/>
      <c r="M29" s="87"/>
      <c r="N29" s="87"/>
    </row>
    <row r="30" spans="1:36" ht="14.45" customHeight="1" x14ac:dyDescent="0.2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25">
      <c r="Y33" s="73"/>
      <c r="Z33" s="73"/>
      <c r="AA33" s="73"/>
      <c r="AB33" s="73"/>
      <c r="AC33" s="73"/>
    </row>
    <row r="34" spans="25:29" s="68" customFormat="1" ht="19.5" customHeight="1" x14ac:dyDescent="0.25">
      <c r="Y34" s="73"/>
      <c r="Z34" s="73"/>
      <c r="AA34" s="73"/>
      <c r="AB34" s="73"/>
      <c r="AC34" s="73"/>
    </row>
    <row r="35" spans="25:29" s="68" customFormat="1" ht="19.5" customHeight="1" x14ac:dyDescent="0.25">
      <c r="Y35" s="73"/>
      <c r="Z35" s="73"/>
      <c r="AA35" s="73"/>
      <c r="AB35" s="73"/>
      <c r="AC35" s="73"/>
    </row>
    <row r="36" spans="25:29" s="68" customFormat="1" ht="19.5" customHeight="1" x14ac:dyDescent="0.2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FF00"/>
  </sheetPr>
  <dimension ref="A1:Z128"/>
  <sheetViews>
    <sheetView showGridLines="0" topLeftCell="L5" zoomScale="60" zoomScaleNormal="60" zoomScaleSheetLayoutView="85" workbookViewId="0">
      <selection activeCell="O24" sqref="O24"/>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5703125" style="44" customWidth="1"/>
    <col min="11" max="11" width="12.140625" style="51" customWidth="1"/>
    <col min="12" max="12" width="11.71093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2" customWidth="1"/>
    <col min="22" max="22" width="31.28515625" style="136"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515"/>
      <c r="B1" s="577" t="str">
        <f>+'2 CONTEXTO E IDENTIFICACIÓN'!A1</f>
        <v>MAPA DE RIESGOS INTEGRAL</v>
      </c>
      <c r="C1" s="525"/>
      <c r="D1" s="526"/>
      <c r="E1" s="229"/>
      <c r="F1" s="3"/>
      <c r="G1" s="201" t="str">
        <f>+'2 CONTEXTO E IDENTIFICACIÓN'!$I$4</f>
        <v>Elaboración o Actualización:</v>
      </c>
      <c r="H1" s="215">
        <f>'2 CONTEXTO E IDENTIFICACIÓN'!J4</f>
        <v>46035</v>
      </c>
      <c r="I1" s="13"/>
      <c r="J1" s="13"/>
      <c r="K1" s="13"/>
      <c r="L1" s="43"/>
      <c r="M1" s="42"/>
      <c r="N1" s="43"/>
      <c r="O1" s="43"/>
      <c r="P1" s="43"/>
      <c r="Q1" s="43"/>
      <c r="R1" s="43"/>
      <c r="S1" s="226"/>
      <c r="T1" s="226"/>
      <c r="U1" s="226"/>
      <c r="V1" s="136"/>
      <c r="W1" s="38"/>
      <c r="X1" s="4"/>
      <c r="Y1" s="4"/>
      <c r="Z1" s="4"/>
    </row>
    <row r="2" spans="1:26" s="40" customFormat="1" ht="45" hidden="1" customHeight="1" x14ac:dyDescent="0.2">
      <c r="A2" s="515"/>
      <c r="B2" s="578"/>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00">
        <f>'2 CONTEXTO E IDENTIFICACIÓN'!J5</f>
        <v>46386</v>
      </c>
      <c r="K2" s="229"/>
      <c r="L2" s="46"/>
      <c r="M2" s="45"/>
      <c r="N2" s="46"/>
      <c r="O2" s="46"/>
      <c r="P2" s="46"/>
      <c r="Q2" s="46"/>
      <c r="R2" s="46"/>
      <c r="S2" s="226"/>
      <c r="T2" s="226"/>
      <c r="U2" s="226"/>
      <c r="V2" s="136"/>
      <c r="W2" s="38"/>
      <c r="X2" s="3"/>
      <c r="Y2" s="3"/>
      <c r="Z2" s="3"/>
    </row>
    <row r="3" spans="1:26" s="40" customFormat="1" ht="15.75" hidden="1" thickBot="1" x14ac:dyDescent="0.25">
      <c r="A3" s="12" t="s">
        <v>46</v>
      </c>
      <c r="B3" s="517" t="str">
        <f>'2 CONTEXTO E IDENTIFICACIÓN'!B4</f>
        <v>UAERMV</v>
      </c>
      <c r="C3" s="517"/>
      <c r="D3" s="517"/>
      <c r="E3" s="275"/>
      <c r="F3" s="229"/>
      <c r="G3" s="275"/>
      <c r="H3" s="275"/>
      <c r="I3" s="275"/>
      <c r="J3" s="275"/>
      <c r="K3" s="276"/>
      <c r="L3" s="276"/>
      <c r="M3" s="275"/>
      <c r="N3" s="276"/>
      <c r="O3" s="276"/>
      <c r="P3" s="276"/>
      <c r="Q3" s="276"/>
      <c r="R3" s="276"/>
      <c r="S3" s="230"/>
      <c r="T3" s="230"/>
      <c r="U3" s="230"/>
      <c r="V3" s="136"/>
      <c r="W3" s="38"/>
      <c r="X3" s="3"/>
      <c r="Y3" s="3"/>
      <c r="Z3" s="3"/>
    </row>
    <row r="4" spans="1:26" s="48" customFormat="1" ht="16.5" hidden="1" customHeight="1" x14ac:dyDescent="0.25">
      <c r="A4" s="12" t="s">
        <v>47</v>
      </c>
      <c r="B4" s="517">
        <f>'2 CONTEXTO E IDENTIFICACIÓN'!F4</f>
        <v>0</v>
      </c>
      <c r="C4" s="518"/>
      <c r="D4" s="518"/>
      <c r="E4" s="47" t="s">
        <v>261</v>
      </c>
      <c r="F4" s="45" t="s">
        <v>262</v>
      </c>
      <c r="G4" s="47"/>
      <c r="H4" s="47"/>
      <c r="I4" s="47"/>
      <c r="J4" s="586" t="s">
        <v>265</v>
      </c>
      <c r="K4" s="587"/>
      <c r="L4" s="587"/>
      <c r="M4" s="587"/>
      <c r="N4" s="587"/>
      <c r="O4" s="587"/>
      <c r="P4" s="587"/>
      <c r="Q4" s="587"/>
      <c r="R4" s="588"/>
      <c r="S4" s="583" t="s">
        <v>263</v>
      </c>
      <c r="T4" s="582" t="s">
        <v>297</v>
      </c>
      <c r="U4" s="582"/>
      <c r="V4" s="560" t="s">
        <v>316</v>
      </c>
      <c r="W4" s="38"/>
      <c r="X4" s="508" t="s">
        <v>264</v>
      </c>
      <c r="Y4" s="509"/>
      <c r="Z4" s="510"/>
    </row>
    <row r="5" spans="1:26" s="48" customFormat="1" ht="33" customHeight="1" x14ac:dyDescent="0.25">
      <c r="A5" s="208"/>
      <c r="B5" s="207"/>
      <c r="C5" s="207"/>
      <c r="D5" s="136"/>
      <c r="E5" s="47"/>
      <c r="F5" s="47"/>
      <c r="G5" s="47"/>
      <c r="H5" s="47"/>
      <c r="I5" s="47"/>
      <c r="J5" s="589"/>
      <c r="K5" s="590"/>
      <c r="L5" s="590"/>
      <c r="M5" s="590"/>
      <c r="N5" s="590"/>
      <c r="O5" s="590"/>
      <c r="P5" s="590"/>
      <c r="Q5" s="590"/>
      <c r="R5" s="591"/>
      <c r="S5" s="584"/>
      <c r="T5" s="582"/>
      <c r="U5" s="582"/>
      <c r="V5" s="560"/>
      <c r="W5" s="38"/>
      <c r="X5" s="21" t="s">
        <v>225</v>
      </c>
      <c r="Y5" s="22" t="s">
        <v>266</v>
      </c>
      <c r="Z5" s="23" t="s">
        <v>267</v>
      </c>
    </row>
    <row r="6" spans="1:26" ht="29.25" customHeight="1" x14ac:dyDescent="0.25">
      <c r="A6" s="579" t="s">
        <v>219</v>
      </c>
      <c r="B6" s="579" t="s">
        <v>220</v>
      </c>
      <c r="C6" s="579" t="s">
        <v>268</v>
      </c>
      <c r="D6" s="579" t="s">
        <v>269</v>
      </c>
      <c r="E6" s="574" t="s">
        <v>270</v>
      </c>
      <c r="F6" s="572" t="s">
        <v>30</v>
      </c>
      <c r="G6" s="573"/>
      <c r="H6" s="573"/>
      <c r="I6" s="574"/>
      <c r="J6" s="569" t="s">
        <v>312</v>
      </c>
      <c r="K6" s="570"/>
      <c r="L6" s="570"/>
      <c r="M6" s="570"/>
      <c r="N6" s="571"/>
      <c r="O6" s="569" t="s">
        <v>313</v>
      </c>
      <c r="P6" s="570"/>
      <c r="Q6" s="570"/>
      <c r="R6" s="571"/>
      <c r="S6" s="585"/>
      <c r="T6" s="582"/>
      <c r="U6" s="582"/>
      <c r="V6" s="560"/>
      <c r="W6" s="38"/>
      <c r="X6" s="236" t="s">
        <v>233</v>
      </c>
      <c r="Y6" s="28">
        <v>0.01</v>
      </c>
      <c r="Z6" s="27">
        <v>0.2</v>
      </c>
    </row>
    <row r="7" spans="1:26" s="38" customFormat="1" ht="68.25" customHeight="1" thickBot="1" x14ac:dyDescent="0.3">
      <c r="A7" s="580"/>
      <c r="B7" s="580"/>
      <c r="C7" s="580"/>
      <c r="D7" s="580"/>
      <c r="E7" s="581"/>
      <c r="F7" s="49" t="s">
        <v>271</v>
      </c>
      <c r="G7" s="135" t="s">
        <v>272</v>
      </c>
      <c r="H7" s="135" t="s">
        <v>362</v>
      </c>
      <c r="I7" s="135" t="s">
        <v>274</v>
      </c>
      <c r="J7" s="49" t="s">
        <v>303</v>
      </c>
      <c r="K7" s="50" t="s">
        <v>33</v>
      </c>
      <c r="L7" s="50" t="s">
        <v>35</v>
      </c>
      <c r="M7" s="49" t="s">
        <v>36</v>
      </c>
      <c r="N7" s="50" t="s">
        <v>38</v>
      </c>
      <c r="O7" s="50" t="s">
        <v>90</v>
      </c>
      <c r="P7" s="50" t="s">
        <v>91</v>
      </c>
      <c r="Q7" s="50" t="s">
        <v>275</v>
      </c>
      <c r="R7" s="50" t="s">
        <v>276</v>
      </c>
      <c r="S7" s="50" t="s">
        <v>305</v>
      </c>
      <c r="T7" s="50" t="s">
        <v>298</v>
      </c>
      <c r="U7" s="50" t="s">
        <v>299</v>
      </c>
      <c r="V7" s="323" t="s">
        <v>277</v>
      </c>
      <c r="X7" s="237" t="s">
        <v>236</v>
      </c>
      <c r="Y7" s="28">
        <v>0.21</v>
      </c>
      <c r="Z7" s="27">
        <v>0.4</v>
      </c>
    </row>
    <row r="8" spans="1:26" ht="15" x14ac:dyDescent="0.25">
      <c r="A8" s="561" t="str">
        <f>'2 CONTEXTO E IDENTIFICACIÓN'!A9</f>
        <v>R1</v>
      </c>
      <c r="B8" s="564" t="str">
        <f>+'2 CONTEXTO E IDENTIFICACIÓN'!J9</f>
        <v xml:space="preserve"> por a causa de </v>
      </c>
      <c r="C8" s="546" t="str">
        <f>+'3 PROBABIL E IMPACTO INHERENTE'!E9</f>
        <v/>
      </c>
      <c r="D8" s="549" t="str">
        <f>+'3 PROBABIL E IMPACTO INHERENTE'!M9</f>
        <v/>
      </c>
      <c r="E8" s="342">
        <v>1</v>
      </c>
      <c r="F8" s="354"/>
      <c r="G8" s="354"/>
      <c r="H8" s="354"/>
      <c r="I8" s="355" t="str">
        <f t="shared" ref="I8:I71" si="0">+CONCATENATE(F8," ",G8," ",H8)</f>
        <v xml:space="preserve">  </v>
      </c>
      <c r="J8" s="52"/>
      <c r="K8" s="346" t="str">
        <f>+IFERROR(VLOOKUP($J8,'10 FORMULAS'!$B$51:$C$53,2,0),"")</f>
        <v/>
      </c>
      <c r="L8" s="346" t="e">
        <f>+IF(J8="Preventivo","Probabilidad",IF(J8="Detectivo","Probabilidad",IF(#REF!="Correctivo","Impacto","")))</f>
        <v>#REF!</v>
      </c>
      <c r="M8" s="347"/>
      <c r="N8" s="346" t="str">
        <f>+IFERROR(VLOOKUP($M8,'10 FORMULAS'!$B$54:$C$55,2,0),"")</f>
        <v/>
      </c>
      <c r="O8" s="348"/>
      <c r="P8" s="348"/>
      <c r="Q8" s="348"/>
      <c r="R8" s="348"/>
      <c r="S8" s="346" t="str">
        <f t="shared" ref="S8:S39" si="1">+IFERROR($K8+$N8,"")</f>
        <v/>
      </c>
      <c r="T8" s="346" t="str">
        <f>+IFERROR(C8*S8,"")</f>
        <v/>
      </c>
      <c r="U8" s="346" t="str">
        <f>+IFERROR(C8-T8,"")</f>
        <v/>
      </c>
      <c r="V8" s="556"/>
      <c r="W8" s="38"/>
      <c r="X8" s="238" t="s">
        <v>240</v>
      </c>
      <c r="Y8" s="28">
        <v>0.41</v>
      </c>
      <c r="Z8" s="27">
        <v>0.6</v>
      </c>
    </row>
    <row r="9" spans="1:26" ht="15" x14ac:dyDescent="0.25">
      <c r="A9" s="562"/>
      <c r="B9" s="565"/>
      <c r="C9" s="547"/>
      <c r="D9" s="550"/>
      <c r="E9" s="277">
        <v>2</v>
      </c>
      <c r="F9" s="328"/>
      <c r="G9" s="329"/>
      <c r="H9" s="328"/>
      <c r="I9" s="283" t="str">
        <f t="shared" si="0"/>
        <v xml:space="preserve">  </v>
      </c>
      <c r="J9" s="193"/>
      <c r="K9" s="231" t="str">
        <f>+IFERROR(VLOOKUP($J9,'10 FORMULAS'!$B$51:$C$53,2,0),"")</f>
        <v/>
      </c>
      <c r="L9" s="231" t="e">
        <f>+IF(J9="Preventivo","Probabilidad",IF(J9="Detectivo","Probabilidad",IF(#REF!="Correctivo","Impacto","")))</f>
        <v>#REF!</v>
      </c>
      <c r="M9" s="278"/>
      <c r="N9" s="231" t="str">
        <f>+IFERROR(VLOOKUP($M9,'10 FORMULAS'!$B$54:$C$55,2,0),"")</f>
        <v/>
      </c>
      <c r="O9" s="279"/>
      <c r="P9" s="279"/>
      <c r="Q9" s="279"/>
      <c r="R9" s="279"/>
      <c r="S9" s="231" t="str">
        <f t="shared" si="1"/>
        <v/>
      </c>
      <c r="T9" s="231" t="str">
        <f>+IFERROR(U8*S9,"")</f>
        <v/>
      </c>
      <c r="U9" s="231" t="str">
        <f>+IFERROR(U8-T9,"")</f>
        <v/>
      </c>
      <c r="V9" s="557"/>
      <c r="W9" s="38"/>
      <c r="X9" s="32" t="s">
        <v>244</v>
      </c>
      <c r="Y9" s="28">
        <v>0.61</v>
      </c>
      <c r="Z9" s="27">
        <v>0.8</v>
      </c>
    </row>
    <row r="10" spans="1:26" ht="21.75" customHeight="1" x14ac:dyDescent="0.25">
      <c r="A10" s="562"/>
      <c r="B10" s="565"/>
      <c r="C10" s="547"/>
      <c r="D10" s="550"/>
      <c r="E10" s="277">
        <v>3</v>
      </c>
      <c r="F10" s="284"/>
      <c r="G10" s="285"/>
      <c r="H10" s="285"/>
      <c r="I10" s="283" t="str">
        <f t="shared" si="0"/>
        <v xml:space="preserve">  </v>
      </c>
      <c r="J10" s="193"/>
      <c r="K10" s="231" t="str">
        <f>+IFERROR(VLOOKUP($J10,'10 FORMULAS'!$B$51:$C$53,2,0),"")</f>
        <v/>
      </c>
      <c r="L10" s="231" t="e">
        <f>+IF(J10="Preventivo","Probabilidad",IF(J10="Detectivo","Probabilidad",IF(#REF!="Correctivo","Impacto","")))</f>
        <v>#REF!</v>
      </c>
      <c r="M10" s="278"/>
      <c r="N10" s="231" t="str">
        <f>+IFERROR(VLOOKUP($M10,'10 FORMULAS'!$B$54:$C$55,2,0),"")</f>
        <v/>
      </c>
      <c r="O10" s="279"/>
      <c r="P10" s="279"/>
      <c r="Q10" s="279"/>
      <c r="R10" s="279"/>
      <c r="S10" s="231" t="str">
        <f t="shared" si="1"/>
        <v/>
      </c>
      <c r="T10" s="231" t="str">
        <f>+IFERROR(U9*S10,"")</f>
        <v/>
      </c>
      <c r="U10" s="231" t="str">
        <f>+IFERROR(U9-T10,"")</f>
        <v/>
      </c>
      <c r="V10" s="557"/>
      <c r="W10" s="38"/>
      <c r="X10" s="239" t="s">
        <v>248</v>
      </c>
      <c r="Y10" s="28">
        <v>0.81</v>
      </c>
      <c r="Z10" s="27">
        <v>1</v>
      </c>
    </row>
    <row r="11" spans="1:26" ht="21.75" customHeight="1" x14ac:dyDescent="0.25">
      <c r="A11" s="562"/>
      <c r="B11" s="565"/>
      <c r="C11" s="547"/>
      <c r="D11" s="550"/>
      <c r="E11" s="277">
        <v>4</v>
      </c>
      <c r="F11" s="284"/>
      <c r="G11" s="285"/>
      <c r="H11" s="285"/>
      <c r="I11" s="283"/>
      <c r="J11" s="193"/>
      <c r="K11" s="231" t="str">
        <f>+IFERROR(VLOOKUP($J11,'10 FORMULAS'!$B$51:$C$53,2,0),"")</f>
        <v/>
      </c>
      <c r="L11" s="231" t="e">
        <f>+IF(J11="Preventivo","Probabilidad",IF(J11="Detectivo","Probabilidad",IF(#REF!="Correctivo","Impacto","")))</f>
        <v>#REF!</v>
      </c>
      <c r="M11" s="278"/>
      <c r="N11" s="231" t="str">
        <f>+IFERROR(VLOOKUP($M11,'10 FORMULAS'!$B$54:$C$55,2,0),"")</f>
        <v/>
      </c>
      <c r="O11" s="279"/>
      <c r="P11" s="279"/>
      <c r="Q11" s="279"/>
      <c r="R11" s="279"/>
      <c r="S11" s="231" t="str">
        <f t="shared" si="1"/>
        <v/>
      </c>
      <c r="T11" s="231" t="str">
        <f>+IFERROR(U10*S11,"")</f>
        <v/>
      </c>
      <c r="U11" s="231" t="str">
        <f>+IFERROR(U10-T11,"")</f>
        <v/>
      </c>
      <c r="V11" s="557"/>
      <c r="W11" s="38"/>
      <c r="X11" s="227"/>
      <c r="Y11" s="227"/>
      <c r="Z11" s="227"/>
    </row>
    <row r="12" spans="1:26" ht="21.75" customHeight="1" x14ac:dyDescent="0.25">
      <c r="A12" s="562"/>
      <c r="B12" s="565"/>
      <c r="C12" s="547"/>
      <c r="D12" s="550"/>
      <c r="E12" s="277">
        <v>5</v>
      </c>
      <c r="F12" s="284"/>
      <c r="G12" s="285"/>
      <c r="H12" s="285"/>
      <c r="I12" s="220" t="str">
        <f t="shared" si="0"/>
        <v xml:space="preserve">  </v>
      </c>
      <c r="J12" s="193"/>
      <c r="K12" s="231" t="str">
        <f>+IFERROR(VLOOKUP($J12,'10 FORMULAS'!$B$51:$C$53,2,0),"")</f>
        <v/>
      </c>
      <c r="L12" s="231" t="e">
        <f>+IF(J12="Preventivo","Probabilidad",IF(J12="Detectivo","Probabilidad",IF(#REF!="Correctivo","Impacto","")))</f>
        <v>#REF!</v>
      </c>
      <c r="M12" s="278"/>
      <c r="N12" s="231" t="str">
        <f>+IFERROR(VLOOKUP($M12,'10 FORMULAS'!$B$54:$C$55,2,0),"")</f>
        <v/>
      </c>
      <c r="O12" s="279"/>
      <c r="P12" s="279"/>
      <c r="Q12" s="279"/>
      <c r="R12" s="279"/>
      <c r="S12" s="231" t="str">
        <f t="shared" si="1"/>
        <v/>
      </c>
      <c r="T12" s="231" t="str">
        <f>+IFERROR(U11*S12,"")</f>
        <v/>
      </c>
      <c r="U12" s="231" t="str">
        <f>+IFERROR(U11-T12,"")</f>
        <v/>
      </c>
      <c r="V12" s="557"/>
      <c r="W12" s="38"/>
      <c r="X12" s="227"/>
      <c r="Y12" s="227"/>
      <c r="Z12" s="227"/>
    </row>
    <row r="13" spans="1:26" ht="21.75" customHeight="1" thickBot="1" x14ac:dyDescent="0.3">
      <c r="A13" s="563"/>
      <c r="B13" s="566"/>
      <c r="C13" s="548"/>
      <c r="D13" s="551"/>
      <c r="E13" s="280">
        <v>6</v>
      </c>
      <c r="F13" s="286"/>
      <c r="G13" s="287"/>
      <c r="H13" s="287"/>
      <c r="I13" s="349" t="str">
        <f t="shared" si="0"/>
        <v xml:space="preserve">  </v>
      </c>
      <c r="J13" s="194"/>
      <c r="K13" s="350" t="str">
        <f>+IFERROR(VLOOKUP($J13,'10 FORMULAS'!$B$51:$C$53,2,0),"")</f>
        <v/>
      </c>
      <c r="L13" s="350" t="e">
        <f>+IF(J13="Preventivo","Probabilidad",IF(J13="Detectivo","Probabilidad",IF(#REF!="Correctivo","Impacto","")))</f>
        <v>#REF!</v>
      </c>
      <c r="M13" s="351"/>
      <c r="N13" s="350" t="str">
        <f>+IFERROR(VLOOKUP($M13,'10 FORMULAS'!$B$54:$C$55,2,0),"")</f>
        <v/>
      </c>
      <c r="O13" s="352"/>
      <c r="P13" s="352"/>
      <c r="Q13" s="352"/>
      <c r="R13" s="352"/>
      <c r="S13" s="350" t="str">
        <f t="shared" si="1"/>
        <v/>
      </c>
      <c r="T13" s="350" t="str">
        <f>+IFERROR(U12*S13,"")</f>
        <v/>
      </c>
      <c r="U13" s="350" t="str">
        <f>+IFERROR(U12-T13,"")</f>
        <v/>
      </c>
      <c r="V13" s="558"/>
      <c r="W13" s="38"/>
      <c r="X13" s="227"/>
      <c r="Y13" s="227"/>
      <c r="Z13" s="227"/>
    </row>
    <row r="14" spans="1:26" ht="29.45" customHeight="1" x14ac:dyDescent="0.25">
      <c r="A14" s="567" t="str">
        <f>'2 CONTEXTO E IDENTIFICACIÓN'!A10</f>
        <v>R2</v>
      </c>
      <c r="B14" s="568" t="str">
        <f>+'2 CONTEXTO E IDENTIFICACIÓN'!J10</f>
        <v xml:space="preserve"> por a causa de </v>
      </c>
      <c r="C14" s="552" t="str">
        <f>+'3 PROBABIL E IMPACTO INHERENTE'!E10</f>
        <v/>
      </c>
      <c r="D14" s="553" t="str">
        <f>+'3 PROBABIL E IMPACTO INHERENTE'!M10</f>
        <v/>
      </c>
      <c r="E14" s="281">
        <v>1</v>
      </c>
      <c r="F14" s="353"/>
      <c r="G14" s="353"/>
      <c r="H14" s="353"/>
      <c r="I14" s="338" t="str">
        <f t="shared" si="0"/>
        <v xml:space="preserve">  </v>
      </c>
      <c r="J14" s="253"/>
      <c r="K14" s="339" t="str">
        <f>+IFERROR(VLOOKUP($J14,'10 FORMULAS'!$B$51:$C$53,2,0),"")</f>
        <v/>
      </c>
      <c r="L14" s="339" t="e">
        <f>+IF(J14="Preventivo","Probabilidad",IF(J14="Detectivo","Probabilidad",IF(#REF!="Correctivo","Impacto","")))</f>
        <v>#REF!</v>
      </c>
      <c r="M14" s="340"/>
      <c r="N14" s="339" t="str">
        <f>+IFERROR(VLOOKUP($M14,'10 FORMULAS'!$B$54:$C$55,2,0),"")</f>
        <v/>
      </c>
      <c r="O14" s="341"/>
      <c r="P14" s="341"/>
      <c r="Q14" s="341"/>
      <c r="R14" s="341"/>
      <c r="S14" s="339" t="str">
        <f t="shared" si="1"/>
        <v/>
      </c>
      <c r="T14" s="339" t="str">
        <f>+IFERROR(C14*S14,"")</f>
        <v/>
      </c>
      <c r="U14" s="339" t="str">
        <f>+IFERROR(C14-T14,"")</f>
        <v/>
      </c>
      <c r="V14" s="543"/>
      <c r="W14" s="38"/>
      <c r="X14" s="227"/>
      <c r="Y14" s="228"/>
      <c r="Z14" s="228"/>
    </row>
    <row r="15" spans="1:26" ht="29.45" customHeight="1" x14ac:dyDescent="0.25">
      <c r="A15" s="562"/>
      <c r="B15" s="565"/>
      <c r="C15" s="552"/>
      <c r="D15" s="550"/>
      <c r="E15" s="277">
        <v>2</v>
      </c>
      <c r="F15" s="330"/>
      <c r="G15" s="331"/>
      <c r="H15" s="330"/>
      <c r="I15" s="220" t="str">
        <f t="shared" si="0"/>
        <v xml:space="preserve">  </v>
      </c>
      <c r="J15" s="193"/>
      <c r="K15" s="231" t="str">
        <f>+IFERROR(VLOOKUP($J15,'10 FORMULAS'!$B$51:$C$53,2,0),"")</f>
        <v/>
      </c>
      <c r="L15" s="231" t="e">
        <f>+IF(J15="Preventivo","Probabilidad",IF(J15="Detectivo","Probabilidad",IF(#REF!="Correctivo","Impacto","")))</f>
        <v>#REF!</v>
      </c>
      <c r="M15" s="278"/>
      <c r="N15" s="231" t="str">
        <f>+IFERROR(VLOOKUP($M15,'10 FORMULAS'!$B$54:$C$55,2,0),"")</f>
        <v/>
      </c>
      <c r="O15" s="279"/>
      <c r="P15" s="279"/>
      <c r="Q15" s="279"/>
      <c r="R15" s="279"/>
      <c r="S15" s="231" t="str">
        <f t="shared" si="1"/>
        <v/>
      </c>
      <c r="T15" s="231" t="str">
        <f>+IFERROR(U14*S15,"")</f>
        <v/>
      </c>
      <c r="U15" s="231" t="str">
        <f>+IFERROR(U14-T15,"")</f>
        <v/>
      </c>
      <c r="V15" s="544"/>
      <c r="W15" s="38"/>
      <c r="X15" s="227"/>
      <c r="Y15" s="228"/>
      <c r="Z15" s="228"/>
    </row>
    <row r="16" spans="1:26" ht="29.45" customHeight="1" x14ac:dyDescent="0.25">
      <c r="A16" s="562"/>
      <c r="B16" s="565"/>
      <c r="C16" s="552"/>
      <c r="D16" s="550"/>
      <c r="E16" s="277">
        <v>3</v>
      </c>
      <c r="F16" s="257"/>
      <c r="G16" s="193"/>
      <c r="H16" s="193"/>
      <c r="I16" s="220" t="str">
        <f t="shared" si="0"/>
        <v xml:space="preserve">  </v>
      </c>
      <c r="J16" s="193"/>
      <c r="K16" s="231" t="str">
        <f>+IFERROR(VLOOKUP($J16,'10 FORMULAS'!$B$51:$C$53,2,0),"")</f>
        <v/>
      </c>
      <c r="L16" s="231" t="e">
        <f>+IF(J16="Preventivo","Probabilidad",IF(J16="Detectivo","Probabilidad",IF(#REF!="Correctivo","Impacto","")))</f>
        <v>#REF!</v>
      </c>
      <c r="M16" s="278"/>
      <c r="N16" s="231" t="str">
        <f>+IFERROR(VLOOKUP($M16,'10 FORMULAS'!$B$54:$C$55,2,0),"")</f>
        <v/>
      </c>
      <c r="O16" s="279"/>
      <c r="P16" s="279"/>
      <c r="Q16" s="279"/>
      <c r="R16" s="279"/>
      <c r="S16" s="231" t="str">
        <f t="shared" si="1"/>
        <v/>
      </c>
      <c r="T16" s="231" t="str">
        <f>+IFERROR(U15*S16,"")</f>
        <v/>
      </c>
      <c r="U16" s="231" t="str">
        <f>+IFERROR(U15-T16,"")</f>
        <v/>
      </c>
      <c r="V16" s="544"/>
      <c r="W16" s="38"/>
      <c r="X16" s="227"/>
      <c r="Y16" s="228"/>
      <c r="Z16" s="228"/>
    </row>
    <row r="17" spans="1:26" ht="29.45" customHeight="1" x14ac:dyDescent="0.25">
      <c r="A17" s="575"/>
      <c r="B17" s="576"/>
      <c r="C17" s="552"/>
      <c r="D17" s="554"/>
      <c r="E17" s="277">
        <v>4</v>
      </c>
      <c r="F17" s="259"/>
      <c r="G17" s="254"/>
      <c r="H17" s="254"/>
      <c r="I17" s="220" t="str">
        <f t="shared" si="0"/>
        <v xml:space="preserve">  </v>
      </c>
      <c r="J17" s="193"/>
      <c r="K17" s="231" t="str">
        <f>+IFERROR(VLOOKUP($J17,'10 FORMULAS'!$B$51:$C$53,2,0),"")</f>
        <v/>
      </c>
      <c r="L17" s="231" t="e">
        <f>+IF(J17="Preventivo","Probabilidad",IF(J17="Detectivo","Probabilidad",IF(#REF!="Correctivo","Impacto","")))</f>
        <v>#REF!</v>
      </c>
      <c r="M17" s="278"/>
      <c r="N17" s="231" t="str">
        <f>+IFERROR(VLOOKUP($M17,'10 FORMULAS'!$B$54:$C$55,2,0),"")</f>
        <v/>
      </c>
      <c r="O17" s="279"/>
      <c r="P17" s="279"/>
      <c r="Q17" s="279"/>
      <c r="R17" s="279"/>
      <c r="S17" s="231" t="str">
        <f t="shared" si="1"/>
        <v/>
      </c>
      <c r="T17" s="231" t="str">
        <f>+IFERROR(U16*S17,"")</f>
        <v/>
      </c>
      <c r="U17" s="231" t="str">
        <f>+IFERROR(U16-T17,"")</f>
        <v/>
      </c>
      <c r="V17" s="559"/>
      <c r="W17" s="38"/>
      <c r="X17" s="227"/>
      <c r="Y17" s="228"/>
      <c r="Z17" s="228"/>
    </row>
    <row r="18" spans="1:26" ht="29.45" customHeight="1" x14ac:dyDescent="0.25">
      <c r="A18" s="575"/>
      <c r="B18" s="576"/>
      <c r="C18" s="552"/>
      <c r="D18" s="554"/>
      <c r="E18" s="277">
        <v>5</v>
      </c>
      <c r="F18" s="259"/>
      <c r="G18" s="254"/>
      <c r="H18" s="254"/>
      <c r="I18" s="220" t="str">
        <f t="shared" si="0"/>
        <v xml:space="preserve">  </v>
      </c>
      <c r="J18" s="193"/>
      <c r="K18" s="231" t="str">
        <f>+IFERROR(VLOOKUP($J18,'10 FORMULAS'!$B$51:$C$53,2,0),"")</f>
        <v/>
      </c>
      <c r="L18" s="231" t="e">
        <f>+IF(J18="Preventivo","Probabilidad",IF(J18="Detectivo","Probabilidad",IF(#REF!="Correctivo","Impacto","")))</f>
        <v>#REF!</v>
      </c>
      <c r="M18" s="278"/>
      <c r="N18" s="231" t="str">
        <f>+IFERROR(VLOOKUP($M18,'10 FORMULAS'!$B$54:$C$55,2,0),"")</f>
        <v/>
      </c>
      <c r="O18" s="279"/>
      <c r="P18" s="279"/>
      <c r="Q18" s="279"/>
      <c r="R18" s="279"/>
      <c r="S18" s="231" t="str">
        <f t="shared" si="1"/>
        <v/>
      </c>
      <c r="T18" s="231" t="str">
        <f>+IFERROR(U17*S18,"")</f>
        <v/>
      </c>
      <c r="U18" s="231" t="str">
        <f>+IFERROR(U17-T18,"")</f>
        <v/>
      </c>
      <c r="V18" s="559"/>
      <c r="W18" s="38"/>
      <c r="X18" s="227"/>
      <c r="Y18" s="228"/>
      <c r="Z18" s="228"/>
    </row>
    <row r="19" spans="1:26" ht="29.45" customHeight="1" thickBot="1" x14ac:dyDescent="0.3">
      <c r="A19" s="575"/>
      <c r="B19" s="576"/>
      <c r="C19" s="552"/>
      <c r="D19" s="554"/>
      <c r="E19" s="333">
        <v>6</v>
      </c>
      <c r="F19" s="259"/>
      <c r="G19" s="254"/>
      <c r="H19" s="254"/>
      <c r="I19" s="334" t="str">
        <f t="shared" si="0"/>
        <v xml:space="preserve">  </v>
      </c>
      <c r="J19" s="254"/>
      <c r="K19" s="335" t="str">
        <f>+IFERROR(VLOOKUP($J19,'10 FORMULAS'!$B$51:$C$53,2,0),"")</f>
        <v/>
      </c>
      <c r="L19" s="335" t="e">
        <f>+IF(J19="Preventivo","Probabilidad",IF(J19="Detectivo","Probabilidad",IF(#REF!="Correctivo","Impacto","")))</f>
        <v>#REF!</v>
      </c>
      <c r="M19" s="336"/>
      <c r="N19" s="335" t="str">
        <f>+IFERROR(VLOOKUP($M19,'10 FORMULAS'!$B$54:$C$55,2,0),"")</f>
        <v/>
      </c>
      <c r="O19" s="337"/>
      <c r="P19" s="337"/>
      <c r="Q19" s="337"/>
      <c r="R19" s="337"/>
      <c r="S19" s="335" t="str">
        <f t="shared" si="1"/>
        <v/>
      </c>
      <c r="T19" s="335" t="str">
        <f>+IFERROR(U18*S19,"")</f>
        <v/>
      </c>
      <c r="U19" s="335" t="str">
        <f>+IFERROR(U18-T19,"")</f>
        <v/>
      </c>
      <c r="V19" s="559"/>
      <c r="W19" s="38"/>
    </row>
    <row r="20" spans="1:26" ht="29.45" customHeight="1" x14ac:dyDescent="0.25">
      <c r="A20" s="561" t="str">
        <f>'2 CONTEXTO E IDENTIFICACIÓN'!A11</f>
        <v>R3</v>
      </c>
      <c r="B20" s="564" t="str">
        <f>+'2 CONTEXTO E IDENTIFICACIÓN'!J11</f>
        <v xml:space="preserve"> por a causa de </v>
      </c>
      <c r="C20" s="546" t="str">
        <f>+'3 PROBABIL E IMPACTO INHERENTE'!E11</f>
        <v/>
      </c>
      <c r="D20" s="549" t="str">
        <f>+'3 PROBABIL E IMPACTO INHERENTE'!M11</f>
        <v/>
      </c>
      <c r="E20" s="342">
        <v>1</v>
      </c>
      <c r="F20" s="343"/>
      <c r="G20" s="344"/>
      <c r="H20" s="343"/>
      <c r="I20" s="345" t="str">
        <f t="shared" si="0"/>
        <v xml:space="preserve">  </v>
      </c>
      <c r="J20" s="52"/>
      <c r="K20" s="346" t="str">
        <f>+IFERROR(VLOOKUP($J20,'10 FORMULAS'!$B$51:$C$53,2,0),"")</f>
        <v/>
      </c>
      <c r="L20" s="346" t="e">
        <f>+IF(J20="Preventivo","Probabilidad",IF(J20="Detectivo","Probabilidad",IF(#REF!="Correctivo","Impacto","")))</f>
        <v>#REF!</v>
      </c>
      <c r="M20" s="347"/>
      <c r="N20" s="346" t="str">
        <f>+IFERROR(VLOOKUP($M20,'10 FORMULAS'!$B$54:$C$55,2,0),"")</f>
        <v/>
      </c>
      <c r="O20" s="348"/>
      <c r="P20" s="348"/>
      <c r="Q20" s="348"/>
      <c r="R20" s="348"/>
      <c r="S20" s="346" t="str">
        <f t="shared" si="1"/>
        <v/>
      </c>
      <c r="T20" s="346" t="str">
        <f t="shared" ref="T20:T51" si="2">+IFERROR(C20*S20,"")</f>
        <v/>
      </c>
      <c r="U20" s="346" t="str">
        <f>+IFERROR(C20-T20,"")</f>
        <v/>
      </c>
      <c r="V20" s="556"/>
      <c r="W20" s="38"/>
      <c r="X20" s="227"/>
      <c r="Y20" s="228"/>
      <c r="Z20" s="228"/>
    </row>
    <row r="21" spans="1:26" ht="29.45" customHeight="1" x14ac:dyDescent="0.25">
      <c r="A21" s="562"/>
      <c r="B21" s="565"/>
      <c r="C21" s="547"/>
      <c r="D21" s="550"/>
      <c r="E21" s="277">
        <v>2</v>
      </c>
      <c r="F21" s="330"/>
      <c r="G21" s="332"/>
      <c r="H21" s="330"/>
      <c r="I21" s="220" t="str">
        <f t="shared" si="0"/>
        <v xml:space="preserve">  </v>
      </c>
      <c r="J21" s="193"/>
      <c r="K21" s="231" t="str">
        <f>+IFERROR(VLOOKUP($J21,'10 FORMULAS'!$B$51:$C$53,2,0),"")</f>
        <v/>
      </c>
      <c r="L21" s="231" t="e">
        <f>+IF(J21="Preventivo","Probabilidad",IF(J21="Detectivo","Probabilidad",IF(#REF!="Correctivo","Impacto","")))</f>
        <v>#REF!</v>
      </c>
      <c r="M21" s="278"/>
      <c r="N21" s="231" t="str">
        <f>+IFERROR(VLOOKUP($M21,'10 FORMULAS'!$B$54:$C$55,2,0),"")</f>
        <v/>
      </c>
      <c r="O21" s="279"/>
      <c r="P21" s="279"/>
      <c r="Q21" s="279"/>
      <c r="R21" s="279"/>
      <c r="S21" s="231" t="str">
        <f t="shared" si="1"/>
        <v/>
      </c>
      <c r="T21" s="231" t="str">
        <f>+IFERROR(U20*S21,"")</f>
        <v/>
      </c>
      <c r="U21" s="231" t="str">
        <f>+IFERROR(S20-T21,"")</f>
        <v/>
      </c>
      <c r="V21" s="557"/>
      <c r="W21" s="38"/>
      <c r="X21" s="227"/>
      <c r="Y21" s="228"/>
      <c r="Z21" s="228"/>
    </row>
    <row r="22" spans="1:26" ht="29.45" customHeight="1" x14ac:dyDescent="0.25">
      <c r="A22" s="562"/>
      <c r="B22" s="565"/>
      <c r="C22" s="547"/>
      <c r="D22" s="550"/>
      <c r="E22" s="277">
        <v>3</v>
      </c>
      <c r="F22" s="257"/>
      <c r="G22" s="193"/>
      <c r="H22" s="193"/>
      <c r="I22" s="220" t="str">
        <f t="shared" si="0"/>
        <v xml:space="preserve">  </v>
      </c>
      <c r="J22" s="193"/>
      <c r="K22" s="231" t="str">
        <f>+IFERROR(VLOOKUP($J22,'10 FORMULAS'!$B$51:$C$53,2,0),"")</f>
        <v/>
      </c>
      <c r="L22" s="231" t="e">
        <f>+IF(J22="Preventivo","Probabilidad",IF(J22="Detectivo","Probabilidad",IF(#REF!="Correctivo","Impacto","")))</f>
        <v>#REF!</v>
      </c>
      <c r="M22" s="278"/>
      <c r="N22" s="231" t="str">
        <f>+IFERROR(VLOOKUP($M22,'10 FORMULAS'!$B$54:$C$55,2,0),"")</f>
        <v/>
      </c>
      <c r="O22" s="279"/>
      <c r="P22" s="279"/>
      <c r="Q22" s="279"/>
      <c r="R22" s="279"/>
      <c r="S22" s="231" t="str">
        <f t="shared" si="1"/>
        <v/>
      </c>
      <c r="T22" s="231" t="str">
        <f t="shared" si="2"/>
        <v/>
      </c>
      <c r="U22" s="231" t="str">
        <f t="shared" ref="U22:U51" si="3">+IFERROR(S22-T22,"")</f>
        <v/>
      </c>
      <c r="V22" s="557"/>
      <c r="W22" s="38"/>
      <c r="X22" s="227"/>
      <c r="Y22" s="228"/>
      <c r="Z22" s="228"/>
    </row>
    <row r="23" spans="1:26" ht="29.45" customHeight="1" x14ac:dyDescent="0.25">
      <c r="A23" s="562"/>
      <c r="B23" s="565"/>
      <c r="C23" s="547"/>
      <c r="D23" s="550"/>
      <c r="E23" s="277">
        <v>4</v>
      </c>
      <c r="F23" s="257"/>
      <c r="G23" s="193"/>
      <c r="H23" s="193"/>
      <c r="I23" s="220" t="str">
        <f t="shared" si="0"/>
        <v xml:space="preserve">  </v>
      </c>
      <c r="J23" s="193"/>
      <c r="K23" s="231" t="str">
        <f>+IFERROR(VLOOKUP($J23,'10 FORMULAS'!$B$51:$C$53,2,0),"")</f>
        <v/>
      </c>
      <c r="L23" s="231" t="e">
        <f>+IF(J23="Preventivo","Probabilidad",IF(J23="Detectivo","Probabilidad",IF(#REF!="Correctivo","Impacto","")))</f>
        <v>#REF!</v>
      </c>
      <c r="M23" s="278"/>
      <c r="N23" s="231" t="str">
        <f>+IFERROR(VLOOKUP($M23,'10 FORMULAS'!$B$54:$C$55,2,0),"")</f>
        <v/>
      </c>
      <c r="O23" s="279"/>
      <c r="P23" s="279"/>
      <c r="Q23" s="279"/>
      <c r="R23" s="279"/>
      <c r="S23" s="231" t="str">
        <f t="shared" si="1"/>
        <v/>
      </c>
      <c r="T23" s="231" t="str">
        <f t="shared" si="2"/>
        <v/>
      </c>
      <c r="U23" s="231" t="str">
        <f t="shared" si="3"/>
        <v/>
      </c>
      <c r="V23" s="557"/>
      <c r="W23" s="38"/>
      <c r="X23" s="227"/>
      <c r="Y23" s="228"/>
      <c r="Z23" s="228"/>
    </row>
    <row r="24" spans="1:26" ht="29.45" customHeight="1" x14ac:dyDescent="0.25">
      <c r="A24" s="562"/>
      <c r="B24" s="565"/>
      <c r="C24" s="547"/>
      <c r="D24" s="550"/>
      <c r="E24" s="277">
        <v>5</v>
      </c>
      <c r="F24" s="257"/>
      <c r="G24" s="193"/>
      <c r="H24" s="193"/>
      <c r="I24" s="220" t="str">
        <f t="shared" si="0"/>
        <v xml:space="preserve">  </v>
      </c>
      <c r="J24" s="193"/>
      <c r="K24" s="231" t="str">
        <f>+IFERROR(VLOOKUP($J24,'10 FORMULAS'!$B$51:$C$53,2,0),"")</f>
        <v/>
      </c>
      <c r="L24" s="231" t="e">
        <f>+IF(J24="Preventivo","Probabilidad",IF(J24="Detectivo","Probabilidad",IF(#REF!="Correctivo","Impacto","")))</f>
        <v>#REF!</v>
      </c>
      <c r="M24" s="278"/>
      <c r="N24" s="231" t="str">
        <f>+IFERROR(VLOOKUP($M24,'10 FORMULAS'!$B$54:$C$55,2,0),"")</f>
        <v/>
      </c>
      <c r="O24" s="279"/>
      <c r="P24" s="279"/>
      <c r="Q24" s="279"/>
      <c r="R24" s="279"/>
      <c r="S24" s="231" t="str">
        <f t="shared" si="1"/>
        <v/>
      </c>
      <c r="T24" s="231" t="str">
        <f t="shared" si="2"/>
        <v/>
      </c>
      <c r="U24" s="231" t="str">
        <f t="shared" si="3"/>
        <v/>
      </c>
      <c r="V24" s="557"/>
      <c r="W24" s="38"/>
      <c r="X24" s="227"/>
      <c r="Y24" s="228"/>
      <c r="Z24" s="228"/>
    </row>
    <row r="25" spans="1:26" ht="29.45" customHeight="1" thickBot="1" x14ac:dyDescent="0.3">
      <c r="A25" s="563"/>
      <c r="B25" s="566"/>
      <c r="C25" s="548"/>
      <c r="D25" s="551"/>
      <c r="E25" s="280">
        <v>6</v>
      </c>
      <c r="F25" s="260"/>
      <c r="G25" s="194"/>
      <c r="H25" s="194"/>
      <c r="I25" s="349" t="str">
        <f t="shared" si="0"/>
        <v xml:space="preserve">  </v>
      </c>
      <c r="J25" s="194"/>
      <c r="K25" s="350" t="str">
        <f>+IFERROR(VLOOKUP($J25,'10 FORMULAS'!$B$51:$C$53,2,0),"")</f>
        <v/>
      </c>
      <c r="L25" s="350" t="e">
        <f>+IF(J25="Preventivo","Probabilidad",IF(J25="Detectivo","Probabilidad",IF(#REF!="Correctivo","Impacto","")))</f>
        <v>#REF!</v>
      </c>
      <c r="M25" s="351"/>
      <c r="N25" s="350" t="str">
        <f>+IFERROR(VLOOKUP($M25,'10 FORMULAS'!$B$54:$C$55,2,0),"")</f>
        <v/>
      </c>
      <c r="O25" s="352"/>
      <c r="P25" s="352"/>
      <c r="Q25" s="352"/>
      <c r="R25" s="352"/>
      <c r="S25" s="350" t="str">
        <f t="shared" si="1"/>
        <v/>
      </c>
      <c r="T25" s="350" t="str">
        <f t="shared" si="2"/>
        <v/>
      </c>
      <c r="U25" s="350" t="str">
        <f t="shared" si="3"/>
        <v/>
      </c>
      <c r="V25" s="558"/>
      <c r="W25" s="38"/>
    </row>
    <row r="26" spans="1:26" ht="29.45" customHeight="1" x14ac:dyDescent="0.25">
      <c r="A26" s="561" t="str">
        <f>'2 CONTEXTO E IDENTIFICACIÓN'!A12</f>
        <v>R4</v>
      </c>
      <c r="B26" s="564" t="str">
        <f>+'2 CONTEXTO E IDENTIFICACIÓN'!J12</f>
        <v xml:space="preserve"> por a causa de </v>
      </c>
      <c r="C26" s="546" t="str">
        <f>+'3 PROBABIL E IMPACTO INHERENTE'!E12</f>
        <v/>
      </c>
      <c r="D26" s="549" t="str">
        <f>+'3 PROBABIL E IMPACTO INHERENTE'!M12</f>
        <v/>
      </c>
      <c r="E26" s="342">
        <v>1</v>
      </c>
      <c r="F26" s="343"/>
      <c r="G26" s="343"/>
      <c r="H26" s="343"/>
      <c r="I26" s="345" t="str">
        <f t="shared" si="0"/>
        <v xml:space="preserve">  </v>
      </c>
      <c r="J26" s="52"/>
      <c r="K26" s="346" t="str">
        <f>+IFERROR(VLOOKUP($J26,'10 FORMULAS'!$B$51:$C$53,2,0),"")</f>
        <v/>
      </c>
      <c r="L26" s="346" t="e">
        <f>+IF(J26="Preventivo","Probabilidad",IF(J26="Detectivo","Probabilidad",IF(#REF!="Correctivo","Impacto","")))</f>
        <v>#REF!</v>
      </c>
      <c r="M26" s="347"/>
      <c r="N26" s="346" t="str">
        <f>+IFERROR(VLOOKUP($M26,'10 FORMULAS'!$B$54:$C$55,2,0),"")</f>
        <v/>
      </c>
      <c r="O26" s="348"/>
      <c r="P26" s="348"/>
      <c r="Q26" s="348"/>
      <c r="R26" s="348"/>
      <c r="S26" s="346" t="str">
        <f t="shared" si="1"/>
        <v/>
      </c>
      <c r="T26" s="346" t="str">
        <f t="shared" si="2"/>
        <v/>
      </c>
      <c r="U26" s="346" t="str">
        <f>+IFERROR(C26-T26,"")</f>
        <v/>
      </c>
      <c r="V26" s="556"/>
      <c r="W26" s="38"/>
      <c r="X26" s="227"/>
      <c r="Y26" s="228"/>
      <c r="Z26" s="228"/>
    </row>
    <row r="27" spans="1:26" ht="29.45" customHeight="1" x14ac:dyDescent="0.25">
      <c r="A27" s="562"/>
      <c r="B27" s="565"/>
      <c r="C27" s="547"/>
      <c r="D27" s="550"/>
      <c r="E27" s="277">
        <v>2</v>
      </c>
      <c r="F27" s="257"/>
      <c r="G27" s="193"/>
      <c r="H27" s="193"/>
      <c r="I27" s="220" t="str">
        <f t="shared" si="0"/>
        <v xml:space="preserve">  </v>
      </c>
      <c r="J27" s="193"/>
      <c r="K27" s="231" t="str">
        <f>+IFERROR(VLOOKUP($J27,'10 FORMULAS'!$B$51:$C$53,2,0),"")</f>
        <v/>
      </c>
      <c r="L27" s="231" t="e">
        <f>+IF(J27="Preventivo","Probabilidad",IF(J27="Detectivo","Probabilidad",IF(#REF!="Correctivo","Impacto","")))</f>
        <v>#REF!</v>
      </c>
      <c r="M27" s="278"/>
      <c r="N27" s="231" t="str">
        <f>+IFERROR(VLOOKUP($M27,'10 FORMULAS'!$B$54:$C$55,2,0),"")</f>
        <v/>
      </c>
      <c r="O27" s="279"/>
      <c r="P27" s="279"/>
      <c r="Q27" s="279"/>
      <c r="R27" s="279"/>
      <c r="S27" s="231" t="str">
        <f t="shared" si="1"/>
        <v/>
      </c>
      <c r="T27" s="231" t="str">
        <f t="shared" si="2"/>
        <v/>
      </c>
      <c r="U27" s="231" t="str">
        <f t="shared" si="3"/>
        <v/>
      </c>
      <c r="V27" s="557"/>
      <c r="W27" s="38"/>
      <c r="X27" s="227"/>
      <c r="Y27" s="228"/>
      <c r="Z27" s="228"/>
    </row>
    <row r="28" spans="1:26" ht="29.45" customHeight="1" x14ac:dyDescent="0.25">
      <c r="A28" s="562"/>
      <c r="B28" s="565"/>
      <c r="C28" s="547"/>
      <c r="D28" s="550"/>
      <c r="E28" s="277">
        <v>3</v>
      </c>
      <c r="F28" s="257"/>
      <c r="G28" s="193"/>
      <c r="H28" s="193"/>
      <c r="I28" s="220" t="str">
        <f t="shared" si="0"/>
        <v xml:space="preserve">  </v>
      </c>
      <c r="J28" s="193"/>
      <c r="K28" s="231" t="str">
        <f>+IFERROR(VLOOKUP($J28,'10 FORMULAS'!$B$51:$C$53,2,0),"")</f>
        <v/>
      </c>
      <c r="L28" s="231" t="e">
        <f>+IF(J28="Preventivo","Probabilidad",IF(J28="Detectivo","Probabilidad",IF(#REF!="Correctivo","Impacto","")))</f>
        <v>#REF!</v>
      </c>
      <c r="M28" s="278"/>
      <c r="N28" s="231" t="str">
        <f>+IFERROR(VLOOKUP($M28,'10 FORMULAS'!$B$54:$C$55,2,0),"")</f>
        <v/>
      </c>
      <c r="O28" s="279"/>
      <c r="P28" s="279"/>
      <c r="Q28" s="279"/>
      <c r="R28" s="279"/>
      <c r="S28" s="231" t="str">
        <f t="shared" si="1"/>
        <v/>
      </c>
      <c r="T28" s="231" t="str">
        <f t="shared" si="2"/>
        <v/>
      </c>
      <c r="U28" s="231" t="str">
        <f t="shared" si="3"/>
        <v/>
      </c>
      <c r="V28" s="557"/>
      <c r="W28" s="38"/>
      <c r="X28" s="227"/>
      <c r="Y28" s="228"/>
      <c r="Z28" s="228"/>
    </row>
    <row r="29" spans="1:26" ht="29.45" customHeight="1" x14ac:dyDescent="0.25">
      <c r="A29" s="562"/>
      <c r="B29" s="565"/>
      <c r="C29" s="547"/>
      <c r="D29" s="550"/>
      <c r="E29" s="277">
        <v>4</v>
      </c>
      <c r="F29" s="257"/>
      <c r="G29" s="193"/>
      <c r="H29" s="193"/>
      <c r="I29" s="220" t="str">
        <f t="shared" si="0"/>
        <v xml:space="preserve">  </v>
      </c>
      <c r="J29" s="193"/>
      <c r="K29" s="231" t="str">
        <f>+IFERROR(VLOOKUP($J29,'10 FORMULAS'!$B$51:$C$53,2,0),"")</f>
        <v/>
      </c>
      <c r="L29" s="231" t="e">
        <f>+IF(J29="Preventivo","Probabilidad",IF(J29="Detectivo","Probabilidad",IF(#REF!="Correctivo","Impacto","")))</f>
        <v>#REF!</v>
      </c>
      <c r="M29" s="278"/>
      <c r="N29" s="231" t="str">
        <f>+IFERROR(VLOOKUP($M29,'10 FORMULAS'!$B$54:$C$55,2,0),"")</f>
        <v/>
      </c>
      <c r="O29" s="279"/>
      <c r="P29" s="279"/>
      <c r="Q29" s="279"/>
      <c r="R29" s="279"/>
      <c r="S29" s="231" t="str">
        <f t="shared" si="1"/>
        <v/>
      </c>
      <c r="T29" s="231" t="str">
        <f t="shared" si="2"/>
        <v/>
      </c>
      <c r="U29" s="231" t="str">
        <f t="shared" si="3"/>
        <v/>
      </c>
      <c r="V29" s="557"/>
      <c r="W29" s="38"/>
      <c r="X29" s="227"/>
      <c r="Y29" s="228"/>
      <c r="Z29" s="228"/>
    </row>
    <row r="30" spans="1:26" ht="29.45" customHeight="1" x14ac:dyDescent="0.25">
      <c r="A30" s="562"/>
      <c r="B30" s="565"/>
      <c r="C30" s="547"/>
      <c r="D30" s="550"/>
      <c r="E30" s="277">
        <v>5</v>
      </c>
      <c r="F30" s="257"/>
      <c r="G30" s="193"/>
      <c r="H30" s="193"/>
      <c r="I30" s="220" t="str">
        <f t="shared" si="0"/>
        <v xml:space="preserve">  </v>
      </c>
      <c r="J30" s="193"/>
      <c r="K30" s="231" t="str">
        <f>+IFERROR(VLOOKUP($J30,'10 FORMULAS'!$B$51:$C$53,2,0),"")</f>
        <v/>
      </c>
      <c r="L30" s="231" t="e">
        <f>+IF(J30="Preventivo","Probabilidad",IF(J30="Detectivo","Probabilidad",IF(#REF!="Correctivo","Impacto","")))</f>
        <v>#REF!</v>
      </c>
      <c r="M30" s="278"/>
      <c r="N30" s="231" t="str">
        <f>+IFERROR(VLOOKUP($M30,'10 FORMULAS'!$B$54:$C$55,2,0),"")</f>
        <v/>
      </c>
      <c r="O30" s="279"/>
      <c r="P30" s="279"/>
      <c r="Q30" s="279"/>
      <c r="R30" s="279"/>
      <c r="S30" s="231" t="str">
        <f t="shared" si="1"/>
        <v/>
      </c>
      <c r="T30" s="231" t="str">
        <f t="shared" si="2"/>
        <v/>
      </c>
      <c r="U30" s="231" t="str">
        <f t="shared" si="3"/>
        <v/>
      </c>
      <c r="V30" s="557"/>
      <c r="W30" s="38"/>
      <c r="X30" s="227"/>
      <c r="Y30" s="228"/>
      <c r="Z30" s="228"/>
    </row>
    <row r="31" spans="1:26" ht="29.45" customHeight="1" thickBot="1" x14ac:dyDescent="0.3">
      <c r="A31" s="563"/>
      <c r="B31" s="566"/>
      <c r="C31" s="548"/>
      <c r="D31" s="551"/>
      <c r="E31" s="280">
        <v>6</v>
      </c>
      <c r="F31" s="260"/>
      <c r="G31" s="194"/>
      <c r="H31" s="194"/>
      <c r="I31" s="349" t="str">
        <f t="shared" si="0"/>
        <v xml:space="preserve">  </v>
      </c>
      <c r="J31" s="194"/>
      <c r="K31" s="350" t="str">
        <f>+IFERROR(VLOOKUP($J31,'10 FORMULAS'!$B$51:$C$53,2,0),"")</f>
        <v/>
      </c>
      <c r="L31" s="350" t="e">
        <f>+IF(J31="Preventivo","Probabilidad",IF(J31="Detectivo","Probabilidad",IF(#REF!="Correctivo","Impacto","")))</f>
        <v>#REF!</v>
      </c>
      <c r="M31" s="351"/>
      <c r="N31" s="350" t="str">
        <f>+IFERROR(VLOOKUP($M31,'10 FORMULAS'!$B$54:$C$55,2,0),"")</f>
        <v/>
      </c>
      <c r="O31" s="352"/>
      <c r="P31" s="352"/>
      <c r="Q31" s="352"/>
      <c r="R31" s="352"/>
      <c r="S31" s="350" t="str">
        <f t="shared" si="1"/>
        <v/>
      </c>
      <c r="T31" s="350" t="str">
        <f t="shared" si="2"/>
        <v/>
      </c>
      <c r="U31" s="350" t="str">
        <f t="shared" si="3"/>
        <v/>
      </c>
      <c r="V31" s="558"/>
      <c r="W31" s="38"/>
    </row>
    <row r="32" spans="1:26" ht="29.45" customHeight="1" x14ac:dyDescent="0.25">
      <c r="A32" s="567" t="str">
        <f>'2 CONTEXTO E IDENTIFICACIÓN'!A13</f>
        <v>R5</v>
      </c>
      <c r="B32" s="568" t="str">
        <f>+'2 CONTEXTO E IDENTIFICACIÓN'!J13</f>
        <v xml:space="preserve"> por a causa de </v>
      </c>
      <c r="C32" s="555" t="str">
        <f>+'3 PROBABIL E IMPACTO INHERENTE'!E13</f>
        <v/>
      </c>
      <c r="D32" s="553" t="str">
        <f>+'3 PROBABIL E IMPACTO INHERENTE'!M13</f>
        <v/>
      </c>
      <c r="E32" s="281">
        <v>1</v>
      </c>
      <c r="F32" s="256"/>
      <c r="G32" s="253"/>
      <c r="H32" s="253"/>
      <c r="I32" s="338" t="str">
        <f t="shared" si="0"/>
        <v xml:space="preserve">  </v>
      </c>
      <c r="J32" s="253"/>
      <c r="K32" s="339" t="str">
        <f>+IFERROR(VLOOKUP($J32,'10 FORMULAS'!$B$51:$C$53,2,0),"")</f>
        <v/>
      </c>
      <c r="L32" s="339" t="e">
        <f>+IF(J32="Preventivo","Probabilidad",IF(J32="Detectivo","Probabilidad",IF(#REF!="Correctivo","Impacto","")))</f>
        <v>#REF!</v>
      </c>
      <c r="M32" s="340"/>
      <c r="N32" s="339" t="str">
        <f>+IFERROR(VLOOKUP($M32,'10 FORMULAS'!$B$54:$C$55,2,0),"")</f>
        <v/>
      </c>
      <c r="O32" s="341"/>
      <c r="P32" s="341"/>
      <c r="Q32" s="341"/>
      <c r="R32" s="341"/>
      <c r="S32" s="339" t="str">
        <f t="shared" si="1"/>
        <v/>
      </c>
      <c r="T32" s="339" t="str">
        <f t="shared" si="2"/>
        <v/>
      </c>
      <c r="U32" s="339" t="str">
        <f>+IFERROR(C32-T32,"")</f>
        <v/>
      </c>
      <c r="V32" s="543"/>
      <c r="W32" s="38"/>
      <c r="X32" s="227"/>
      <c r="Y32" s="228"/>
      <c r="Z32" s="228"/>
    </row>
    <row r="33" spans="1:26" ht="29.45" customHeight="1" x14ac:dyDescent="0.25">
      <c r="A33" s="567"/>
      <c r="B33" s="568"/>
      <c r="C33" s="555"/>
      <c r="D33" s="553"/>
      <c r="E33" s="277">
        <v>2</v>
      </c>
      <c r="F33" s="256"/>
      <c r="G33" s="253"/>
      <c r="H33" s="253"/>
      <c r="I33" s="220" t="str">
        <f t="shared" si="0"/>
        <v xml:space="preserve">  </v>
      </c>
      <c r="J33" s="193"/>
      <c r="K33" s="231" t="str">
        <f>+IFERROR(VLOOKUP($J33,'10 FORMULAS'!$B$51:$C$53,2,0),"")</f>
        <v/>
      </c>
      <c r="L33" s="231" t="e">
        <f>+IF(J33="Preventivo","Probabilidad",IF(J33="Detectivo","Probabilidad",IF(#REF!="Correctivo","Impacto","")))</f>
        <v>#REF!</v>
      </c>
      <c r="M33" s="278"/>
      <c r="N33" s="231" t="str">
        <f>+IFERROR(VLOOKUP($M33,'10 FORMULAS'!$B$54:$C$55,2,0),"")</f>
        <v/>
      </c>
      <c r="O33" s="279"/>
      <c r="P33" s="279"/>
      <c r="Q33" s="279"/>
      <c r="R33" s="279"/>
      <c r="S33" s="231" t="str">
        <f t="shared" si="1"/>
        <v/>
      </c>
      <c r="T33" s="231" t="str">
        <f t="shared" si="2"/>
        <v/>
      </c>
      <c r="U33" s="231" t="str">
        <f t="shared" si="3"/>
        <v/>
      </c>
      <c r="V33" s="543"/>
      <c r="W33" s="38"/>
      <c r="X33" s="227"/>
      <c r="Y33" s="228"/>
      <c r="Z33" s="228"/>
    </row>
    <row r="34" spans="1:26" ht="29.45" customHeight="1" x14ac:dyDescent="0.25">
      <c r="A34" s="567"/>
      <c r="B34" s="568"/>
      <c r="C34" s="555"/>
      <c r="D34" s="553"/>
      <c r="E34" s="277">
        <v>3</v>
      </c>
      <c r="F34" s="256"/>
      <c r="G34" s="253"/>
      <c r="H34" s="253"/>
      <c r="I34" s="220" t="str">
        <f t="shared" si="0"/>
        <v xml:space="preserve">  </v>
      </c>
      <c r="J34" s="193"/>
      <c r="K34" s="231" t="str">
        <f>+IFERROR(VLOOKUP($J34,'10 FORMULAS'!$B$51:$C$53,2,0),"")</f>
        <v/>
      </c>
      <c r="L34" s="231" t="e">
        <f>+IF(J34="Preventivo","Probabilidad",IF(J34="Detectivo","Probabilidad",IF(#REF!="Correctivo","Impacto","")))</f>
        <v>#REF!</v>
      </c>
      <c r="M34" s="278"/>
      <c r="N34" s="231" t="str">
        <f>+IFERROR(VLOOKUP($M34,'10 FORMULAS'!$B$54:$C$55,2,0),"")</f>
        <v/>
      </c>
      <c r="O34" s="279"/>
      <c r="P34" s="279"/>
      <c r="Q34" s="279"/>
      <c r="R34" s="279"/>
      <c r="S34" s="231" t="str">
        <f t="shared" si="1"/>
        <v/>
      </c>
      <c r="T34" s="231" t="str">
        <f t="shared" si="2"/>
        <v/>
      </c>
      <c r="U34" s="231" t="str">
        <f t="shared" si="3"/>
        <v/>
      </c>
      <c r="V34" s="543"/>
      <c r="W34" s="38"/>
      <c r="X34" s="227"/>
      <c r="Y34" s="228"/>
      <c r="Z34" s="228"/>
    </row>
    <row r="35" spans="1:26" ht="29.45" customHeight="1" x14ac:dyDescent="0.25">
      <c r="A35" s="562"/>
      <c r="B35" s="565"/>
      <c r="C35" s="547"/>
      <c r="D35" s="550"/>
      <c r="E35" s="277">
        <v>4</v>
      </c>
      <c r="F35" s="257"/>
      <c r="G35" s="193"/>
      <c r="H35" s="193"/>
      <c r="I35" s="220" t="str">
        <f t="shared" si="0"/>
        <v xml:space="preserve">  </v>
      </c>
      <c r="J35" s="193"/>
      <c r="K35" s="231" t="str">
        <f>+IFERROR(VLOOKUP($J35,'10 FORMULAS'!$B$51:$C$53,2,0),"")</f>
        <v/>
      </c>
      <c r="L35" s="231" t="e">
        <f>+IF(J35="Preventivo","Probabilidad",IF(J35="Detectivo","Probabilidad",IF(#REF!="Correctivo","Impacto","")))</f>
        <v>#REF!</v>
      </c>
      <c r="M35" s="278"/>
      <c r="N35" s="231" t="str">
        <f>+IFERROR(VLOOKUP($M35,'10 FORMULAS'!$B$54:$C$55,2,0),"")</f>
        <v/>
      </c>
      <c r="O35" s="279"/>
      <c r="P35" s="279"/>
      <c r="Q35" s="279"/>
      <c r="R35" s="279"/>
      <c r="S35" s="231" t="str">
        <f t="shared" si="1"/>
        <v/>
      </c>
      <c r="T35" s="231" t="str">
        <f t="shared" si="2"/>
        <v/>
      </c>
      <c r="U35" s="231" t="str">
        <f t="shared" si="3"/>
        <v/>
      </c>
      <c r="V35" s="544"/>
      <c r="W35" s="38"/>
      <c r="X35" s="227"/>
      <c r="Y35" s="228"/>
      <c r="Z35" s="228"/>
    </row>
    <row r="36" spans="1:26" ht="29.45" customHeight="1" x14ac:dyDescent="0.25">
      <c r="A36" s="562"/>
      <c r="B36" s="565"/>
      <c r="C36" s="547"/>
      <c r="D36" s="550"/>
      <c r="E36" s="277">
        <v>5</v>
      </c>
      <c r="F36" s="257"/>
      <c r="G36" s="193"/>
      <c r="H36" s="193"/>
      <c r="I36" s="220" t="str">
        <f t="shared" si="0"/>
        <v xml:space="preserve">  </v>
      </c>
      <c r="J36" s="193"/>
      <c r="K36" s="231" t="str">
        <f>+IFERROR(VLOOKUP($J36,'10 FORMULAS'!$B$51:$C$53,2,0),"")</f>
        <v/>
      </c>
      <c r="L36" s="231" t="e">
        <f>+IF(J36="Preventivo","Probabilidad",IF(J36="Detectivo","Probabilidad",IF(#REF!="Correctivo","Impacto","")))</f>
        <v>#REF!</v>
      </c>
      <c r="M36" s="278"/>
      <c r="N36" s="231" t="str">
        <f>+IFERROR(VLOOKUP($M36,'10 FORMULAS'!$B$54:$C$55,2,0),"")</f>
        <v/>
      </c>
      <c r="O36" s="279"/>
      <c r="P36" s="279"/>
      <c r="Q36" s="279"/>
      <c r="R36" s="279"/>
      <c r="S36" s="231" t="str">
        <f t="shared" si="1"/>
        <v/>
      </c>
      <c r="T36" s="231" t="str">
        <f t="shared" si="2"/>
        <v/>
      </c>
      <c r="U36" s="231" t="str">
        <f t="shared" si="3"/>
        <v/>
      </c>
      <c r="V36" s="544"/>
      <c r="W36" s="38"/>
      <c r="X36" s="227"/>
      <c r="Y36" s="228"/>
      <c r="Z36" s="228"/>
    </row>
    <row r="37" spans="1:26" ht="29.45" customHeight="1" thickBot="1" x14ac:dyDescent="0.3">
      <c r="A37" s="563"/>
      <c r="B37" s="566"/>
      <c r="C37" s="548"/>
      <c r="D37" s="551"/>
      <c r="E37" s="277">
        <v>6</v>
      </c>
      <c r="F37" s="260"/>
      <c r="G37" s="194"/>
      <c r="H37" s="194"/>
      <c r="I37" s="220" t="str">
        <f t="shared" si="0"/>
        <v xml:space="preserve">  </v>
      </c>
      <c r="J37" s="193"/>
      <c r="K37" s="231" t="str">
        <f>+IFERROR(VLOOKUP($J37,'10 FORMULAS'!$B$51:$C$53,2,0),"")</f>
        <v/>
      </c>
      <c r="L37" s="231" t="e">
        <f>+IF(J37="Preventivo","Probabilidad",IF(J37="Detectivo","Probabilidad",IF(#REF!="Correctivo","Impacto","")))</f>
        <v>#REF!</v>
      </c>
      <c r="M37" s="278"/>
      <c r="N37" s="231" t="str">
        <f>+IFERROR(VLOOKUP($M37,'10 FORMULAS'!$B$54:$C$55,2,0),"")</f>
        <v/>
      </c>
      <c r="O37" s="279"/>
      <c r="P37" s="279"/>
      <c r="Q37" s="279"/>
      <c r="R37" s="279"/>
      <c r="S37" s="231" t="str">
        <f t="shared" si="1"/>
        <v/>
      </c>
      <c r="T37" s="231" t="str">
        <f t="shared" si="2"/>
        <v/>
      </c>
      <c r="U37" s="231" t="str">
        <f t="shared" si="3"/>
        <v/>
      </c>
      <c r="V37" s="545"/>
      <c r="W37" s="38"/>
    </row>
    <row r="38" spans="1:26" ht="29.45" customHeight="1" x14ac:dyDescent="0.25">
      <c r="A38" s="561" t="str">
        <f>'2 CONTEXTO E IDENTIFICACIÓN'!A14</f>
        <v>R6</v>
      </c>
      <c r="B38" s="564" t="str">
        <f>+'2 CONTEXTO E IDENTIFICACIÓN'!J14</f>
        <v xml:space="preserve"> por a causa de </v>
      </c>
      <c r="C38" s="546" t="str">
        <f>+'3 PROBABIL E IMPACTO INHERENTE'!E14</f>
        <v/>
      </c>
      <c r="D38" s="549" t="str">
        <f>+'3 PROBABIL E IMPACTO INHERENTE'!M14</f>
        <v/>
      </c>
      <c r="E38" s="277">
        <v>1</v>
      </c>
      <c r="F38" s="258"/>
      <c r="G38" s="52"/>
      <c r="H38" s="52"/>
      <c r="I38" s="220" t="str">
        <f t="shared" si="0"/>
        <v xml:space="preserve">  </v>
      </c>
      <c r="J38" s="193"/>
      <c r="K38" s="231" t="str">
        <f>+IFERROR(VLOOKUP($J38,'10 FORMULAS'!$B$51:$C$53,2,0),"")</f>
        <v/>
      </c>
      <c r="L38" s="231" t="e">
        <f>+IF(J38="Preventivo","Probabilidad",IF(J38="Detectivo","Probabilidad",IF(#REF!="Correctivo","Impacto","")))</f>
        <v>#REF!</v>
      </c>
      <c r="M38" s="278"/>
      <c r="N38" s="231" t="str">
        <f>+IFERROR(VLOOKUP($M38,'10 FORMULAS'!$B$54:$C$55,2,0),"")</f>
        <v/>
      </c>
      <c r="O38" s="279"/>
      <c r="P38" s="279"/>
      <c r="Q38" s="279"/>
      <c r="R38" s="279"/>
      <c r="S38" s="231" t="str">
        <f t="shared" si="1"/>
        <v/>
      </c>
      <c r="T38" s="231" t="str">
        <f t="shared" si="2"/>
        <v/>
      </c>
      <c r="U38" s="231" t="str">
        <f t="shared" si="3"/>
        <v/>
      </c>
      <c r="V38" s="542"/>
      <c r="W38" s="38"/>
      <c r="X38" s="227"/>
      <c r="Y38" s="228"/>
      <c r="Z38" s="228"/>
    </row>
    <row r="39" spans="1:26" ht="29.45" customHeight="1" x14ac:dyDescent="0.25">
      <c r="A39" s="567"/>
      <c r="B39" s="568"/>
      <c r="C39" s="555"/>
      <c r="D39" s="553"/>
      <c r="E39" s="277">
        <v>2</v>
      </c>
      <c r="F39" s="256"/>
      <c r="G39" s="253"/>
      <c r="H39" s="253"/>
      <c r="I39" s="220" t="str">
        <f t="shared" si="0"/>
        <v xml:space="preserve">  </v>
      </c>
      <c r="J39" s="193"/>
      <c r="K39" s="231" t="str">
        <f>+IFERROR(VLOOKUP($J39,'10 FORMULAS'!$B$51:$C$53,2,0),"")</f>
        <v/>
      </c>
      <c r="L39" s="231" t="e">
        <f>+IF(J39="Preventivo","Probabilidad",IF(J39="Detectivo","Probabilidad",IF(#REF!="Correctivo","Impacto","")))</f>
        <v>#REF!</v>
      </c>
      <c r="M39" s="278"/>
      <c r="N39" s="231" t="str">
        <f>+IFERROR(VLOOKUP($M39,'10 FORMULAS'!$B$54:$C$55,2,0),"")</f>
        <v/>
      </c>
      <c r="O39" s="279"/>
      <c r="P39" s="279"/>
      <c r="Q39" s="279"/>
      <c r="R39" s="279"/>
      <c r="S39" s="231" t="str">
        <f t="shared" si="1"/>
        <v/>
      </c>
      <c r="T39" s="231" t="str">
        <f t="shared" si="2"/>
        <v/>
      </c>
      <c r="U39" s="231" t="str">
        <f t="shared" si="3"/>
        <v/>
      </c>
      <c r="V39" s="543"/>
      <c r="W39" s="38"/>
      <c r="X39" s="227"/>
      <c r="Y39" s="228"/>
      <c r="Z39" s="228"/>
    </row>
    <row r="40" spans="1:26" ht="29.45" customHeight="1" x14ac:dyDescent="0.25">
      <c r="A40" s="567"/>
      <c r="B40" s="568"/>
      <c r="C40" s="555"/>
      <c r="D40" s="553"/>
      <c r="E40" s="277">
        <v>3</v>
      </c>
      <c r="F40" s="256"/>
      <c r="G40" s="253"/>
      <c r="H40" s="253"/>
      <c r="I40" s="220" t="str">
        <f t="shared" si="0"/>
        <v xml:space="preserve">  </v>
      </c>
      <c r="J40" s="193"/>
      <c r="K40" s="231" t="str">
        <f>+IFERROR(VLOOKUP($J40,'10 FORMULAS'!$B$51:$C$53,2,0),"")</f>
        <v/>
      </c>
      <c r="L40" s="231" t="e">
        <f>+IF(J40="Preventivo","Probabilidad",IF(J40="Detectivo","Probabilidad",IF(#REF!="Correctivo","Impacto","")))</f>
        <v>#REF!</v>
      </c>
      <c r="M40" s="278"/>
      <c r="N40" s="231" t="str">
        <f>+IFERROR(VLOOKUP($M40,'10 FORMULAS'!$B$54:$C$55,2,0),"")</f>
        <v/>
      </c>
      <c r="O40" s="279"/>
      <c r="P40" s="279"/>
      <c r="Q40" s="279"/>
      <c r="R40" s="279"/>
      <c r="S40" s="231" t="str">
        <f t="shared" ref="S40:S71" si="4">+IFERROR($K40+$N40,"")</f>
        <v/>
      </c>
      <c r="T40" s="231" t="str">
        <f t="shared" si="2"/>
        <v/>
      </c>
      <c r="U40" s="231" t="str">
        <f t="shared" si="3"/>
        <v/>
      </c>
      <c r="V40" s="543"/>
      <c r="W40" s="38"/>
      <c r="X40" s="227"/>
      <c r="Y40" s="228"/>
      <c r="Z40" s="228"/>
    </row>
    <row r="41" spans="1:26" ht="29.45" customHeight="1" x14ac:dyDescent="0.25">
      <c r="A41" s="562"/>
      <c r="B41" s="565"/>
      <c r="C41" s="547"/>
      <c r="D41" s="550"/>
      <c r="E41" s="277">
        <v>4</v>
      </c>
      <c r="F41" s="257"/>
      <c r="G41" s="193"/>
      <c r="H41" s="193"/>
      <c r="I41" s="220" t="str">
        <f t="shared" si="0"/>
        <v xml:space="preserve">  </v>
      </c>
      <c r="J41" s="193"/>
      <c r="K41" s="231" t="str">
        <f>+IFERROR(VLOOKUP($J41,'10 FORMULAS'!$B$51:$C$53,2,0),"")</f>
        <v/>
      </c>
      <c r="L41" s="231" t="e">
        <f>+IF(J41="Preventivo","Probabilidad",IF(J41="Detectivo","Probabilidad",IF(#REF!="Correctivo","Impacto","")))</f>
        <v>#REF!</v>
      </c>
      <c r="M41" s="278"/>
      <c r="N41" s="231" t="str">
        <f>+IFERROR(VLOOKUP($M41,'10 FORMULAS'!$B$54:$C$55,2,0),"")</f>
        <v/>
      </c>
      <c r="O41" s="279"/>
      <c r="P41" s="279"/>
      <c r="Q41" s="279"/>
      <c r="R41" s="279"/>
      <c r="S41" s="231" t="str">
        <f t="shared" si="4"/>
        <v/>
      </c>
      <c r="T41" s="231" t="str">
        <f t="shared" si="2"/>
        <v/>
      </c>
      <c r="U41" s="231" t="str">
        <f t="shared" si="3"/>
        <v/>
      </c>
      <c r="V41" s="544"/>
      <c r="W41" s="38"/>
      <c r="X41" s="227"/>
      <c r="Y41" s="228"/>
      <c r="Z41" s="228"/>
    </row>
    <row r="42" spans="1:26" ht="29.45" customHeight="1" x14ac:dyDescent="0.25">
      <c r="A42" s="562"/>
      <c r="B42" s="565"/>
      <c r="C42" s="547"/>
      <c r="D42" s="550"/>
      <c r="E42" s="277">
        <v>5</v>
      </c>
      <c r="F42" s="257"/>
      <c r="G42" s="193"/>
      <c r="H42" s="193"/>
      <c r="I42" s="220" t="str">
        <f t="shared" si="0"/>
        <v xml:space="preserve">  </v>
      </c>
      <c r="J42" s="193"/>
      <c r="K42" s="231" t="str">
        <f>+IFERROR(VLOOKUP($J42,'10 FORMULAS'!$B$51:$C$53,2,0),"")</f>
        <v/>
      </c>
      <c r="L42" s="231" t="e">
        <f>+IF(J42="Preventivo","Probabilidad",IF(J42="Detectivo","Probabilidad",IF(#REF!="Correctivo","Impacto","")))</f>
        <v>#REF!</v>
      </c>
      <c r="M42" s="278"/>
      <c r="N42" s="231" t="str">
        <f>+IFERROR(VLOOKUP($M42,'10 FORMULAS'!$B$54:$C$55,2,0),"")</f>
        <v/>
      </c>
      <c r="O42" s="279"/>
      <c r="P42" s="279"/>
      <c r="Q42" s="279"/>
      <c r="R42" s="279"/>
      <c r="S42" s="231" t="str">
        <f t="shared" si="4"/>
        <v/>
      </c>
      <c r="T42" s="231" t="str">
        <f t="shared" si="2"/>
        <v/>
      </c>
      <c r="U42" s="231" t="str">
        <f t="shared" si="3"/>
        <v/>
      </c>
      <c r="V42" s="544"/>
      <c r="W42" s="38"/>
      <c r="X42" s="227"/>
      <c r="Y42" s="228"/>
      <c r="Z42" s="228"/>
    </row>
    <row r="43" spans="1:26" ht="29.45" customHeight="1" thickBot="1" x14ac:dyDescent="0.3">
      <c r="A43" s="563"/>
      <c r="B43" s="566"/>
      <c r="C43" s="548"/>
      <c r="D43" s="551"/>
      <c r="E43" s="280">
        <v>6</v>
      </c>
      <c r="F43" s="260"/>
      <c r="G43" s="194"/>
      <c r="H43" s="194"/>
      <c r="I43" s="220" t="str">
        <f t="shared" si="0"/>
        <v xml:space="preserve">  </v>
      </c>
      <c r="J43" s="193"/>
      <c r="K43" s="231" t="str">
        <f>+IFERROR(VLOOKUP($J43,'10 FORMULAS'!$B$51:$C$53,2,0),"")</f>
        <v/>
      </c>
      <c r="L43" s="231" t="e">
        <f>+IF(J43="Preventivo","Probabilidad",IF(J43="Detectivo","Probabilidad",IF(#REF!="Correctivo","Impacto","")))</f>
        <v>#REF!</v>
      </c>
      <c r="M43" s="278"/>
      <c r="N43" s="231" t="str">
        <f>+IFERROR(VLOOKUP($M43,'10 FORMULAS'!$B$54:$C$55,2,0),"")</f>
        <v/>
      </c>
      <c r="O43" s="279"/>
      <c r="P43" s="279"/>
      <c r="Q43" s="279"/>
      <c r="R43" s="279"/>
      <c r="S43" s="231" t="str">
        <f t="shared" si="4"/>
        <v/>
      </c>
      <c r="T43" s="231" t="str">
        <f t="shared" si="2"/>
        <v/>
      </c>
      <c r="U43" s="231" t="str">
        <f t="shared" si="3"/>
        <v/>
      </c>
      <c r="V43" s="545"/>
      <c r="W43" s="38"/>
    </row>
    <row r="44" spans="1:26" ht="29.45" customHeight="1" x14ac:dyDescent="0.25">
      <c r="A44" s="561" t="str">
        <f>'2 CONTEXTO E IDENTIFICACIÓN'!A15</f>
        <v>R7</v>
      </c>
      <c r="B44" s="564" t="str">
        <f>+'2 CONTEXTO E IDENTIFICACIÓN'!J15</f>
        <v xml:space="preserve"> por a causa de </v>
      </c>
      <c r="C44" s="546" t="str">
        <f>+'3 PROBABIL E IMPACTO INHERENTE'!E15</f>
        <v/>
      </c>
      <c r="D44" s="549" t="str">
        <f>+'3 PROBABIL E IMPACTO INHERENTE'!M15</f>
        <v/>
      </c>
      <c r="E44" s="281">
        <v>1</v>
      </c>
      <c r="F44" s="258"/>
      <c r="G44" s="52"/>
      <c r="H44" s="52"/>
      <c r="I44" s="220" t="str">
        <f t="shared" si="0"/>
        <v xml:space="preserve">  </v>
      </c>
      <c r="J44" s="193"/>
      <c r="K44" s="231" t="str">
        <f>+IFERROR(VLOOKUP($J44,'10 FORMULAS'!$B$51:$C$53,2,0),"")</f>
        <v/>
      </c>
      <c r="L44" s="231" t="e">
        <f>+IF(J44="Preventivo","Probabilidad",IF(J44="Detectivo","Probabilidad",IF(#REF!="Correctivo","Impacto","")))</f>
        <v>#REF!</v>
      </c>
      <c r="M44" s="278"/>
      <c r="N44" s="231" t="str">
        <f>+IFERROR(VLOOKUP($M44,'10 FORMULAS'!$B$54:$C$55,2,0),"")</f>
        <v/>
      </c>
      <c r="O44" s="279"/>
      <c r="P44" s="279"/>
      <c r="Q44" s="279"/>
      <c r="R44" s="279"/>
      <c r="S44" s="231" t="str">
        <f t="shared" si="4"/>
        <v/>
      </c>
      <c r="T44" s="231" t="str">
        <f t="shared" si="2"/>
        <v/>
      </c>
      <c r="U44" s="231" t="str">
        <f t="shared" si="3"/>
        <v/>
      </c>
      <c r="V44" s="542"/>
      <c r="W44" s="38"/>
      <c r="X44" s="227"/>
      <c r="Y44" s="228"/>
      <c r="Z44" s="228"/>
    </row>
    <row r="45" spans="1:26" ht="29.45" customHeight="1" x14ac:dyDescent="0.25">
      <c r="A45" s="562"/>
      <c r="B45" s="565"/>
      <c r="C45" s="547"/>
      <c r="D45" s="550"/>
      <c r="E45" s="277">
        <v>2</v>
      </c>
      <c r="F45" s="257"/>
      <c r="G45" s="193"/>
      <c r="H45" s="193"/>
      <c r="I45" s="220" t="str">
        <f t="shared" si="0"/>
        <v xml:space="preserve">  </v>
      </c>
      <c r="J45" s="193"/>
      <c r="K45" s="231" t="str">
        <f>+IFERROR(VLOOKUP($J45,'10 FORMULAS'!$B$51:$C$53,2,0),"")</f>
        <v/>
      </c>
      <c r="L45" s="231" t="e">
        <f>+IF(J45="Preventivo","Probabilidad",IF(J45="Detectivo","Probabilidad",IF(#REF!="Correctivo","Impacto","")))</f>
        <v>#REF!</v>
      </c>
      <c r="M45" s="278"/>
      <c r="N45" s="231" t="str">
        <f>+IFERROR(VLOOKUP($M45,'10 FORMULAS'!$B$54:$C$55,2,0),"")</f>
        <v/>
      </c>
      <c r="O45" s="279"/>
      <c r="P45" s="279"/>
      <c r="Q45" s="279"/>
      <c r="R45" s="279"/>
      <c r="S45" s="231" t="str">
        <f t="shared" si="4"/>
        <v/>
      </c>
      <c r="T45" s="231" t="str">
        <f t="shared" si="2"/>
        <v/>
      </c>
      <c r="U45" s="231" t="str">
        <f t="shared" si="3"/>
        <v/>
      </c>
      <c r="V45" s="544"/>
      <c r="W45" s="38"/>
      <c r="X45" s="227"/>
      <c r="Y45" s="228"/>
      <c r="Z45" s="228"/>
    </row>
    <row r="46" spans="1:26" ht="29.45" customHeight="1" x14ac:dyDescent="0.25">
      <c r="A46" s="562"/>
      <c r="B46" s="565"/>
      <c r="C46" s="547"/>
      <c r="D46" s="550"/>
      <c r="E46" s="277">
        <v>3</v>
      </c>
      <c r="F46" s="257"/>
      <c r="G46" s="193"/>
      <c r="H46" s="193"/>
      <c r="I46" s="220" t="str">
        <f t="shared" si="0"/>
        <v xml:space="preserve">  </v>
      </c>
      <c r="J46" s="193"/>
      <c r="K46" s="231" t="str">
        <f>+IFERROR(VLOOKUP($J46,'10 FORMULAS'!$B$51:$C$53,2,0),"")</f>
        <v/>
      </c>
      <c r="L46" s="231" t="e">
        <f>+IF(J46="Preventivo","Probabilidad",IF(J46="Detectivo","Probabilidad",IF(#REF!="Correctivo","Impacto","")))</f>
        <v>#REF!</v>
      </c>
      <c r="M46" s="278"/>
      <c r="N46" s="231" t="str">
        <f>+IFERROR(VLOOKUP($M46,'10 FORMULAS'!$B$54:$C$55,2,0),"")</f>
        <v/>
      </c>
      <c r="O46" s="279"/>
      <c r="P46" s="279"/>
      <c r="Q46" s="279"/>
      <c r="R46" s="279"/>
      <c r="S46" s="231" t="str">
        <f t="shared" si="4"/>
        <v/>
      </c>
      <c r="T46" s="231" t="str">
        <f t="shared" si="2"/>
        <v/>
      </c>
      <c r="U46" s="231" t="str">
        <f t="shared" si="3"/>
        <v/>
      </c>
      <c r="V46" s="544"/>
      <c r="W46" s="38"/>
      <c r="X46" s="227"/>
      <c r="Y46" s="228"/>
      <c r="Z46" s="228"/>
    </row>
    <row r="47" spans="1:26" ht="29.45" customHeight="1" x14ac:dyDescent="0.25">
      <c r="A47" s="562"/>
      <c r="B47" s="565"/>
      <c r="C47" s="547"/>
      <c r="D47" s="550"/>
      <c r="E47" s="277">
        <v>4</v>
      </c>
      <c r="F47" s="257"/>
      <c r="G47" s="193"/>
      <c r="H47" s="193"/>
      <c r="I47" s="220" t="str">
        <f t="shared" si="0"/>
        <v xml:space="preserve">  </v>
      </c>
      <c r="J47" s="193"/>
      <c r="K47" s="231" t="str">
        <f>+IFERROR(VLOOKUP($J47,'10 FORMULAS'!$B$51:$C$53,2,0),"")</f>
        <v/>
      </c>
      <c r="L47" s="231" t="e">
        <f>+IF(J47="Preventivo","Probabilidad",IF(J47="Detectivo","Probabilidad",IF(#REF!="Correctivo","Impacto","")))</f>
        <v>#REF!</v>
      </c>
      <c r="M47" s="278"/>
      <c r="N47" s="231" t="str">
        <f>+IFERROR(VLOOKUP($M47,'10 FORMULAS'!$B$54:$C$55,2,0),"")</f>
        <v/>
      </c>
      <c r="O47" s="279"/>
      <c r="P47" s="279"/>
      <c r="Q47" s="279"/>
      <c r="R47" s="279"/>
      <c r="S47" s="231" t="str">
        <f t="shared" si="4"/>
        <v/>
      </c>
      <c r="T47" s="231" t="str">
        <f t="shared" si="2"/>
        <v/>
      </c>
      <c r="U47" s="231" t="str">
        <f t="shared" si="3"/>
        <v/>
      </c>
      <c r="V47" s="544"/>
      <c r="W47" s="38"/>
      <c r="X47" s="227"/>
      <c r="Y47" s="228"/>
      <c r="Z47" s="228"/>
    </row>
    <row r="48" spans="1:26" ht="29.45" customHeight="1" x14ac:dyDescent="0.25">
      <c r="A48" s="562"/>
      <c r="B48" s="565"/>
      <c r="C48" s="547"/>
      <c r="D48" s="550"/>
      <c r="E48" s="277">
        <v>5</v>
      </c>
      <c r="F48" s="257"/>
      <c r="G48" s="193"/>
      <c r="H48" s="193"/>
      <c r="I48" s="220" t="str">
        <f t="shared" si="0"/>
        <v xml:space="preserve">  </v>
      </c>
      <c r="J48" s="193"/>
      <c r="K48" s="231" t="str">
        <f>+IFERROR(VLOOKUP($J48,'10 FORMULAS'!$B$51:$C$53,2,0),"")</f>
        <v/>
      </c>
      <c r="L48" s="231" t="e">
        <f>+IF(J48="Preventivo","Probabilidad",IF(J48="Detectivo","Probabilidad",IF(#REF!="Correctivo","Impacto","")))</f>
        <v>#REF!</v>
      </c>
      <c r="M48" s="278"/>
      <c r="N48" s="231" t="str">
        <f>+IFERROR(VLOOKUP($M48,'10 FORMULAS'!$B$54:$C$55,2,0),"")</f>
        <v/>
      </c>
      <c r="O48" s="279"/>
      <c r="P48" s="279"/>
      <c r="Q48" s="279"/>
      <c r="R48" s="279"/>
      <c r="S48" s="231" t="str">
        <f t="shared" si="4"/>
        <v/>
      </c>
      <c r="T48" s="231" t="str">
        <f t="shared" si="2"/>
        <v/>
      </c>
      <c r="U48" s="231" t="str">
        <f t="shared" si="3"/>
        <v/>
      </c>
      <c r="V48" s="544"/>
      <c r="W48" s="38"/>
      <c r="X48" s="227"/>
      <c r="Y48" s="228"/>
      <c r="Z48" s="228"/>
    </row>
    <row r="49" spans="1:26" ht="29.45" customHeight="1" thickBot="1" x14ac:dyDescent="0.3">
      <c r="A49" s="563"/>
      <c r="B49" s="566"/>
      <c r="C49" s="548"/>
      <c r="D49" s="551"/>
      <c r="E49" s="280">
        <v>6</v>
      </c>
      <c r="F49" s="260"/>
      <c r="G49" s="194"/>
      <c r="H49" s="194"/>
      <c r="I49" s="220" t="str">
        <f t="shared" si="0"/>
        <v xml:space="preserve">  </v>
      </c>
      <c r="J49" s="193"/>
      <c r="K49" s="231" t="str">
        <f>+IFERROR(VLOOKUP($J49,'10 FORMULAS'!$B$51:$C$53,2,0),"")</f>
        <v/>
      </c>
      <c r="L49" s="231" t="e">
        <f>+IF(J49="Preventivo","Probabilidad",IF(J49="Detectivo","Probabilidad",IF(#REF!="Correctivo","Impacto","")))</f>
        <v>#REF!</v>
      </c>
      <c r="M49" s="278"/>
      <c r="N49" s="231" t="str">
        <f>+IFERROR(VLOOKUP($M49,'10 FORMULAS'!$B$54:$C$55,2,0),"")</f>
        <v/>
      </c>
      <c r="O49" s="279"/>
      <c r="P49" s="279"/>
      <c r="Q49" s="279"/>
      <c r="R49" s="279"/>
      <c r="S49" s="231" t="str">
        <f t="shared" si="4"/>
        <v/>
      </c>
      <c r="T49" s="231" t="str">
        <f t="shared" si="2"/>
        <v/>
      </c>
      <c r="U49" s="231" t="str">
        <f t="shared" si="3"/>
        <v/>
      </c>
      <c r="V49" s="545"/>
      <c r="W49" s="38"/>
    </row>
    <row r="50" spans="1:26" ht="29.45" customHeight="1" x14ac:dyDescent="0.25">
      <c r="A50" s="561" t="str">
        <f>'2 CONTEXTO E IDENTIFICACIÓN'!A16</f>
        <v>R8</v>
      </c>
      <c r="B50" s="564" t="str">
        <f>+'2 CONTEXTO E IDENTIFICACIÓN'!J16</f>
        <v xml:space="preserve"> por a causa de </v>
      </c>
      <c r="C50" s="546" t="str">
        <f>+'3 PROBABIL E IMPACTO INHERENTE'!E16</f>
        <v/>
      </c>
      <c r="D50" s="549" t="str">
        <f>+'3 PROBABIL E IMPACTO INHERENTE'!M16</f>
        <v/>
      </c>
      <c r="E50" s="281">
        <v>1</v>
      </c>
      <c r="F50" s="258"/>
      <c r="G50" s="52"/>
      <c r="H50" s="52"/>
      <c r="I50" s="220" t="str">
        <f t="shared" si="0"/>
        <v xml:space="preserve">  </v>
      </c>
      <c r="J50" s="193"/>
      <c r="K50" s="231" t="str">
        <f>+IFERROR(VLOOKUP($J50,'10 FORMULAS'!$B$51:$C$53,2,0),"")</f>
        <v/>
      </c>
      <c r="L50" s="231" t="e">
        <f>+IF(J50="Preventivo","Probabilidad",IF(J50="Detectivo","Probabilidad",IF(#REF!="Correctivo","Impacto","")))</f>
        <v>#REF!</v>
      </c>
      <c r="M50" s="278"/>
      <c r="N50" s="231" t="str">
        <f>+IFERROR(VLOOKUP($M50,'10 FORMULAS'!$B$54:$C$55,2,0),"")</f>
        <v/>
      </c>
      <c r="O50" s="279"/>
      <c r="P50" s="279"/>
      <c r="Q50" s="279"/>
      <c r="R50" s="279"/>
      <c r="S50" s="231" t="str">
        <f t="shared" si="4"/>
        <v/>
      </c>
      <c r="T50" s="231" t="str">
        <f t="shared" si="2"/>
        <v/>
      </c>
      <c r="U50" s="231" t="str">
        <f t="shared" si="3"/>
        <v/>
      </c>
      <c r="V50" s="542"/>
      <c r="W50" s="38"/>
      <c r="X50" s="227"/>
      <c r="Y50" s="228"/>
      <c r="Z50" s="228"/>
    </row>
    <row r="51" spans="1:26" ht="29.45" customHeight="1" x14ac:dyDescent="0.25">
      <c r="A51" s="562"/>
      <c r="B51" s="565"/>
      <c r="C51" s="547"/>
      <c r="D51" s="550"/>
      <c r="E51" s="277">
        <v>2</v>
      </c>
      <c r="F51" s="257"/>
      <c r="G51" s="193"/>
      <c r="H51" s="193"/>
      <c r="I51" s="220" t="str">
        <f t="shared" si="0"/>
        <v xml:space="preserve">  </v>
      </c>
      <c r="J51" s="193"/>
      <c r="K51" s="231" t="str">
        <f>+IFERROR(VLOOKUP($J51,'10 FORMULAS'!$B$51:$C$53,2,0),"")</f>
        <v/>
      </c>
      <c r="L51" s="231" t="e">
        <f>+IF(J51="Preventivo","Probabilidad",IF(J51="Detectivo","Probabilidad",IF(#REF!="Correctivo","Impacto","")))</f>
        <v>#REF!</v>
      </c>
      <c r="M51" s="278"/>
      <c r="N51" s="231" t="str">
        <f>+IFERROR(VLOOKUP($M51,'10 FORMULAS'!$B$54:$C$55,2,0),"")</f>
        <v/>
      </c>
      <c r="O51" s="279"/>
      <c r="P51" s="279"/>
      <c r="Q51" s="279"/>
      <c r="R51" s="279"/>
      <c r="S51" s="231" t="str">
        <f t="shared" si="4"/>
        <v/>
      </c>
      <c r="T51" s="231" t="str">
        <f t="shared" si="2"/>
        <v/>
      </c>
      <c r="U51" s="231" t="str">
        <f t="shared" si="3"/>
        <v/>
      </c>
      <c r="V51" s="544"/>
      <c r="W51" s="38"/>
      <c r="X51" s="227"/>
      <c r="Y51" s="228"/>
      <c r="Z51" s="228"/>
    </row>
    <row r="52" spans="1:26" ht="29.45" customHeight="1" x14ac:dyDescent="0.25">
      <c r="A52" s="562"/>
      <c r="B52" s="565"/>
      <c r="C52" s="547"/>
      <c r="D52" s="550"/>
      <c r="E52" s="277">
        <v>3</v>
      </c>
      <c r="F52" s="257"/>
      <c r="G52" s="193"/>
      <c r="H52" s="193"/>
      <c r="I52" s="220" t="str">
        <f t="shared" si="0"/>
        <v xml:space="preserve">  </v>
      </c>
      <c r="J52" s="193"/>
      <c r="K52" s="231" t="str">
        <f>+IFERROR(VLOOKUP($J52,'10 FORMULAS'!$B$51:$C$53,2,0),"")</f>
        <v/>
      </c>
      <c r="L52" s="231" t="e">
        <f>+IF(J52="Preventivo","Probabilidad",IF(J52="Detectivo","Probabilidad",IF(#REF!="Correctivo","Impacto","")))</f>
        <v>#REF!</v>
      </c>
      <c r="M52" s="278"/>
      <c r="N52" s="231" t="str">
        <f>+IFERROR(VLOOKUP($M52,'10 FORMULAS'!$B$54:$C$55,2,0),"")</f>
        <v/>
      </c>
      <c r="O52" s="279"/>
      <c r="P52" s="279"/>
      <c r="Q52" s="279"/>
      <c r="R52" s="279"/>
      <c r="S52" s="231" t="str">
        <f t="shared" si="4"/>
        <v/>
      </c>
      <c r="T52" s="231" t="str">
        <f t="shared" ref="T52:T83" si="5">+IFERROR(C52*S52,"")</f>
        <v/>
      </c>
      <c r="U52" s="231" t="str">
        <f t="shared" ref="U52:U83" si="6">+IFERROR(S52-T52,"")</f>
        <v/>
      </c>
      <c r="V52" s="544"/>
      <c r="W52" s="38"/>
      <c r="X52" s="227"/>
      <c r="Y52" s="228"/>
      <c r="Z52" s="228"/>
    </row>
    <row r="53" spans="1:26" ht="29.45" customHeight="1" x14ac:dyDescent="0.25">
      <c r="A53" s="562"/>
      <c r="B53" s="565"/>
      <c r="C53" s="547"/>
      <c r="D53" s="550"/>
      <c r="E53" s="277">
        <v>4</v>
      </c>
      <c r="F53" s="257"/>
      <c r="G53" s="193"/>
      <c r="H53" s="193"/>
      <c r="I53" s="220" t="str">
        <f t="shared" si="0"/>
        <v xml:space="preserve">  </v>
      </c>
      <c r="J53" s="193"/>
      <c r="K53" s="231" t="str">
        <f>+IFERROR(VLOOKUP($J53,'10 FORMULAS'!$B$51:$C$53,2,0),"")</f>
        <v/>
      </c>
      <c r="L53" s="231" t="e">
        <f>+IF(J53="Preventivo","Probabilidad",IF(J53="Detectivo","Probabilidad",IF(#REF!="Correctivo","Impacto","")))</f>
        <v>#REF!</v>
      </c>
      <c r="M53" s="278"/>
      <c r="N53" s="231" t="str">
        <f>+IFERROR(VLOOKUP($M53,'10 FORMULAS'!$B$54:$C$55,2,0),"")</f>
        <v/>
      </c>
      <c r="O53" s="279"/>
      <c r="P53" s="279"/>
      <c r="Q53" s="279"/>
      <c r="R53" s="279"/>
      <c r="S53" s="231" t="str">
        <f t="shared" si="4"/>
        <v/>
      </c>
      <c r="T53" s="231" t="str">
        <f t="shared" si="5"/>
        <v/>
      </c>
      <c r="U53" s="231" t="str">
        <f t="shared" si="6"/>
        <v/>
      </c>
      <c r="V53" s="544"/>
      <c r="W53" s="38"/>
      <c r="X53" s="227"/>
      <c r="Y53" s="228"/>
      <c r="Z53" s="228"/>
    </row>
    <row r="54" spans="1:26" ht="29.45" customHeight="1" x14ac:dyDescent="0.25">
      <c r="A54" s="562"/>
      <c r="B54" s="565"/>
      <c r="C54" s="547"/>
      <c r="D54" s="550"/>
      <c r="E54" s="277">
        <v>5</v>
      </c>
      <c r="F54" s="257"/>
      <c r="G54" s="193"/>
      <c r="H54" s="193"/>
      <c r="I54" s="220" t="str">
        <f t="shared" si="0"/>
        <v xml:space="preserve">  </v>
      </c>
      <c r="J54" s="193"/>
      <c r="K54" s="231" t="str">
        <f>+IFERROR(VLOOKUP($J54,'10 FORMULAS'!$B$51:$C$53,2,0),"")</f>
        <v/>
      </c>
      <c r="L54" s="231" t="e">
        <f>+IF(J54="Preventivo","Probabilidad",IF(J54="Detectivo","Probabilidad",IF(#REF!="Correctivo","Impacto","")))</f>
        <v>#REF!</v>
      </c>
      <c r="M54" s="278"/>
      <c r="N54" s="231" t="str">
        <f>+IFERROR(VLOOKUP($M54,'10 FORMULAS'!$B$54:$C$55,2,0),"")</f>
        <v/>
      </c>
      <c r="O54" s="279"/>
      <c r="P54" s="279"/>
      <c r="Q54" s="279"/>
      <c r="R54" s="279"/>
      <c r="S54" s="231" t="str">
        <f t="shared" si="4"/>
        <v/>
      </c>
      <c r="T54" s="231" t="str">
        <f t="shared" si="5"/>
        <v/>
      </c>
      <c r="U54" s="231" t="str">
        <f t="shared" si="6"/>
        <v/>
      </c>
      <c r="V54" s="544"/>
      <c r="W54" s="38"/>
      <c r="X54" s="227"/>
      <c r="Y54" s="228"/>
      <c r="Z54" s="228"/>
    </row>
    <row r="55" spans="1:26" ht="29.45" customHeight="1" thickBot="1" x14ac:dyDescent="0.3">
      <c r="A55" s="563"/>
      <c r="B55" s="566"/>
      <c r="C55" s="548"/>
      <c r="D55" s="551"/>
      <c r="E55" s="280">
        <v>6</v>
      </c>
      <c r="F55" s="260"/>
      <c r="G55" s="194"/>
      <c r="H55" s="194"/>
      <c r="I55" s="220" t="str">
        <f t="shared" si="0"/>
        <v xml:space="preserve">  </v>
      </c>
      <c r="J55" s="193"/>
      <c r="K55" s="231" t="str">
        <f>+IFERROR(VLOOKUP($J55,'10 FORMULAS'!$B$51:$C$53,2,0),"")</f>
        <v/>
      </c>
      <c r="L55" s="231" t="e">
        <f>+IF(J55="Preventivo","Probabilidad",IF(J55="Detectivo","Probabilidad",IF(#REF!="Correctivo","Impacto","")))</f>
        <v>#REF!</v>
      </c>
      <c r="M55" s="278"/>
      <c r="N55" s="231" t="str">
        <f>+IFERROR(VLOOKUP($M55,'10 FORMULAS'!$B$54:$C$55,2,0),"")</f>
        <v/>
      </c>
      <c r="O55" s="279"/>
      <c r="P55" s="279"/>
      <c r="Q55" s="279"/>
      <c r="R55" s="279"/>
      <c r="S55" s="231" t="str">
        <f t="shared" si="4"/>
        <v/>
      </c>
      <c r="T55" s="231" t="str">
        <f t="shared" si="5"/>
        <v/>
      </c>
      <c r="U55" s="231" t="str">
        <f t="shared" si="6"/>
        <v/>
      </c>
      <c r="V55" s="545"/>
      <c r="W55" s="38"/>
    </row>
    <row r="56" spans="1:26" ht="29.45" customHeight="1" x14ac:dyDescent="0.25">
      <c r="A56" s="561" t="str">
        <f>'2 CONTEXTO E IDENTIFICACIÓN'!A17</f>
        <v>R9</v>
      </c>
      <c r="B56" s="564" t="str">
        <f>+'2 CONTEXTO E IDENTIFICACIÓN'!J17</f>
        <v xml:space="preserve"> por a causa de </v>
      </c>
      <c r="C56" s="546" t="str">
        <f>+'3 PROBABIL E IMPACTO INHERENTE'!E17</f>
        <v/>
      </c>
      <c r="D56" s="549" t="str">
        <f>+'3 PROBABIL E IMPACTO INHERENTE'!M17</f>
        <v/>
      </c>
      <c r="E56" s="281">
        <v>1</v>
      </c>
      <c r="F56" s="258"/>
      <c r="G56" s="52"/>
      <c r="H56" s="52"/>
      <c r="I56" s="220" t="str">
        <f t="shared" si="0"/>
        <v xml:space="preserve">  </v>
      </c>
      <c r="J56" s="193"/>
      <c r="K56" s="231" t="str">
        <f>+IFERROR(VLOOKUP($J56,'10 FORMULAS'!$B$51:$C$53,2,0),"")</f>
        <v/>
      </c>
      <c r="L56" s="231" t="e">
        <f>+IF(J56="Preventivo","Probabilidad",IF(J56="Detectivo","Probabilidad",IF(#REF!="Correctivo","Impacto","")))</f>
        <v>#REF!</v>
      </c>
      <c r="M56" s="278"/>
      <c r="N56" s="231" t="str">
        <f>+IFERROR(VLOOKUP($M56,'10 FORMULAS'!$B$54:$C$55,2,0),"")</f>
        <v/>
      </c>
      <c r="O56" s="279"/>
      <c r="P56" s="279"/>
      <c r="Q56" s="279"/>
      <c r="R56" s="279"/>
      <c r="S56" s="231" t="str">
        <f t="shared" si="4"/>
        <v/>
      </c>
      <c r="T56" s="231" t="str">
        <f t="shared" si="5"/>
        <v/>
      </c>
      <c r="U56" s="231" t="str">
        <f t="shared" si="6"/>
        <v/>
      </c>
      <c r="V56" s="542"/>
      <c r="W56" s="38"/>
      <c r="X56" s="227"/>
      <c r="Y56" s="228"/>
      <c r="Z56" s="228"/>
    </row>
    <row r="57" spans="1:26" ht="29.45" customHeight="1" x14ac:dyDescent="0.25">
      <c r="A57" s="562"/>
      <c r="B57" s="565"/>
      <c r="C57" s="547"/>
      <c r="D57" s="550"/>
      <c r="E57" s="277">
        <v>2</v>
      </c>
      <c r="F57" s="257"/>
      <c r="G57" s="193"/>
      <c r="H57" s="193"/>
      <c r="I57" s="220" t="str">
        <f t="shared" si="0"/>
        <v xml:space="preserve">  </v>
      </c>
      <c r="J57" s="193"/>
      <c r="K57" s="231" t="str">
        <f>+IFERROR(VLOOKUP($J57,'10 FORMULAS'!$B$51:$C$53,2,0),"")</f>
        <v/>
      </c>
      <c r="L57" s="231" t="e">
        <f>+IF(J57="Preventivo","Probabilidad",IF(J57="Detectivo","Probabilidad",IF(#REF!="Correctivo","Impacto","")))</f>
        <v>#REF!</v>
      </c>
      <c r="M57" s="278"/>
      <c r="N57" s="231" t="str">
        <f>+IFERROR(VLOOKUP($M57,'10 FORMULAS'!$B$54:$C$55,2,0),"")</f>
        <v/>
      </c>
      <c r="O57" s="279"/>
      <c r="P57" s="279"/>
      <c r="Q57" s="279"/>
      <c r="R57" s="279"/>
      <c r="S57" s="231" t="str">
        <f t="shared" si="4"/>
        <v/>
      </c>
      <c r="T57" s="231" t="str">
        <f t="shared" si="5"/>
        <v/>
      </c>
      <c r="U57" s="231" t="str">
        <f t="shared" si="6"/>
        <v/>
      </c>
      <c r="V57" s="544"/>
      <c r="W57" s="38"/>
      <c r="X57" s="227"/>
      <c r="Y57" s="228"/>
      <c r="Z57" s="228"/>
    </row>
    <row r="58" spans="1:26" ht="29.45" customHeight="1" x14ac:dyDescent="0.25">
      <c r="A58" s="562"/>
      <c r="B58" s="565"/>
      <c r="C58" s="547"/>
      <c r="D58" s="550"/>
      <c r="E58" s="277">
        <v>3</v>
      </c>
      <c r="F58" s="257"/>
      <c r="G58" s="193"/>
      <c r="H58" s="193"/>
      <c r="I58" s="220" t="str">
        <f t="shared" si="0"/>
        <v xml:space="preserve">  </v>
      </c>
      <c r="J58" s="193"/>
      <c r="K58" s="231" t="str">
        <f>+IFERROR(VLOOKUP($J58,'10 FORMULAS'!$B$51:$C$53,2,0),"")</f>
        <v/>
      </c>
      <c r="L58" s="231" t="e">
        <f>+IF(J58="Preventivo","Probabilidad",IF(J58="Detectivo","Probabilidad",IF(#REF!="Correctivo","Impacto","")))</f>
        <v>#REF!</v>
      </c>
      <c r="M58" s="278"/>
      <c r="N58" s="231" t="str">
        <f>+IFERROR(VLOOKUP($M58,'10 FORMULAS'!$B$54:$C$55,2,0),"")</f>
        <v/>
      </c>
      <c r="O58" s="279"/>
      <c r="P58" s="279"/>
      <c r="Q58" s="279"/>
      <c r="R58" s="279"/>
      <c r="S58" s="231" t="str">
        <f t="shared" si="4"/>
        <v/>
      </c>
      <c r="T58" s="231" t="str">
        <f t="shared" si="5"/>
        <v/>
      </c>
      <c r="U58" s="231" t="str">
        <f t="shared" si="6"/>
        <v/>
      </c>
      <c r="V58" s="544"/>
      <c r="W58" s="38"/>
      <c r="X58" s="227"/>
      <c r="Y58" s="228"/>
      <c r="Z58" s="228"/>
    </row>
    <row r="59" spans="1:26" ht="29.45" customHeight="1" x14ac:dyDescent="0.25">
      <c r="A59" s="562"/>
      <c r="B59" s="565"/>
      <c r="C59" s="547"/>
      <c r="D59" s="550"/>
      <c r="E59" s="277">
        <v>4</v>
      </c>
      <c r="F59" s="257"/>
      <c r="G59" s="193"/>
      <c r="H59" s="193"/>
      <c r="I59" s="220" t="str">
        <f t="shared" si="0"/>
        <v xml:space="preserve">  </v>
      </c>
      <c r="J59" s="193"/>
      <c r="K59" s="231" t="str">
        <f>+IFERROR(VLOOKUP($J59,'10 FORMULAS'!$B$51:$C$53,2,0),"")</f>
        <v/>
      </c>
      <c r="L59" s="231" t="e">
        <f>+IF(J59="Preventivo","Probabilidad",IF(J59="Detectivo","Probabilidad",IF(#REF!="Correctivo","Impacto","")))</f>
        <v>#REF!</v>
      </c>
      <c r="M59" s="278"/>
      <c r="N59" s="231" t="str">
        <f>+IFERROR(VLOOKUP($M59,'10 FORMULAS'!$B$54:$C$55,2,0),"")</f>
        <v/>
      </c>
      <c r="O59" s="279"/>
      <c r="P59" s="279"/>
      <c r="Q59" s="279"/>
      <c r="R59" s="279"/>
      <c r="S59" s="231" t="str">
        <f t="shared" si="4"/>
        <v/>
      </c>
      <c r="T59" s="231" t="str">
        <f t="shared" si="5"/>
        <v/>
      </c>
      <c r="U59" s="231" t="str">
        <f t="shared" si="6"/>
        <v/>
      </c>
      <c r="V59" s="544"/>
      <c r="W59" s="38"/>
      <c r="X59" s="227"/>
      <c r="Y59" s="228"/>
      <c r="Z59" s="228"/>
    </row>
    <row r="60" spans="1:26" ht="29.45" customHeight="1" x14ac:dyDescent="0.25">
      <c r="A60" s="562"/>
      <c r="B60" s="565"/>
      <c r="C60" s="547"/>
      <c r="D60" s="550"/>
      <c r="E60" s="277">
        <v>5</v>
      </c>
      <c r="F60" s="257"/>
      <c r="G60" s="193"/>
      <c r="H60" s="193"/>
      <c r="I60" s="220" t="str">
        <f t="shared" si="0"/>
        <v xml:space="preserve">  </v>
      </c>
      <c r="J60" s="193"/>
      <c r="K60" s="231" t="str">
        <f>+IFERROR(VLOOKUP($J60,'10 FORMULAS'!$B$51:$C$53,2,0),"")</f>
        <v/>
      </c>
      <c r="L60" s="231" t="e">
        <f>+IF(J60="Preventivo","Probabilidad",IF(J60="Detectivo","Probabilidad",IF(#REF!="Correctivo","Impacto","")))</f>
        <v>#REF!</v>
      </c>
      <c r="M60" s="278"/>
      <c r="N60" s="231" t="str">
        <f>+IFERROR(VLOOKUP($M60,'10 FORMULAS'!$B$54:$C$55,2,0),"")</f>
        <v/>
      </c>
      <c r="O60" s="279"/>
      <c r="P60" s="279"/>
      <c r="Q60" s="279"/>
      <c r="R60" s="279"/>
      <c r="S60" s="231" t="str">
        <f t="shared" si="4"/>
        <v/>
      </c>
      <c r="T60" s="231" t="str">
        <f t="shared" si="5"/>
        <v/>
      </c>
      <c r="U60" s="231" t="str">
        <f t="shared" si="6"/>
        <v/>
      </c>
      <c r="V60" s="544"/>
      <c r="W60" s="38"/>
      <c r="X60" s="227"/>
      <c r="Y60" s="228"/>
      <c r="Z60" s="228"/>
    </row>
    <row r="61" spans="1:26" ht="29.45" customHeight="1" thickBot="1" x14ac:dyDescent="0.3">
      <c r="A61" s="563"/>
      <c r="B61" s="566"/>
      <c r="C61" s="548"/>
      <c r="D61" s="551"/>
      <c r="E61" s="280">
        <v>6</v>
      </c>
      <c r="F61" s="260"/>
      <c r="G61" s="194"/>
      <c r="H61" s="194"/>
      <c r="I61" s="220" t="str">
        <f t="shared" si="0"/>
        <v xml:space="preserve">  </v>
      </c>
      <c r="J61" s="193"/>
      <c r="K61" s="231" t="str">
        <f>+IFERROR(VLOOKUP($J61,'10 FORMULAS'!$B$51:$C$53,2,0),"")</f>
        <v/>
      </c>
      <c r="L61" s="231" t="e">
        <f>+IF(J61="Preventivo","Probabilidad",IF(J61="Detectivo","Probabilidad",IF(#REF!="Correctivo","Impacto","")))</f>
        <v>#REF!</v>
      </c>
      <c r="M61" s="278"/>
      <c r="N61" s="231" t="str">
        <f>+IFERROR(VLOOKUP($M61,'10 FORMULAS'!$B$54:$C$55,2,0),"")</f>
        <v/>
      </c>
      <c r="O61" s="279"/>
      <c r="P61" s="279"/>
      <c r="Q61" s="279"/>
      <c r="R61" s="279"/>
      <c r="S61" s="231" t="str">
        <f t="shared" si="4"/>
        <v/>
      </c>
      <c r="T61" s="231" t="str">
        <f t="shared" si="5"/>
        <v/>
      </c>
      <c r="U61" s="231" t="str">
        <f t="shared" si="6"/>
        <v/>
      </c>
      <c r="V61" s="545"/>
      <c r="W61" s="38"/>
    </row>
    <row r="62" spans="1:26" ht="29.45" customHeight="1" x14ac:dyDescent="0.25">
      <c r="A62" s="561" t="str">
        <f>'2 CONTEXTO E IDENTIFICACIÓN'!A18</f>
        <v>R10</v>
      </c>
      <c r="B62" s="564" t="str">
        <f>+'2 CONTEXTO E IDENTIFICACIÓN'!J18</f>
        <v xml:space="preserve"> por a causa de </v>
      </c>
      <c r="C62" s="546" t="str">
        <f>+'3 PROBABIL E IMPACTO INHERENTE'!E18</f>
        <v/>
      </c>
      <c r="D62" s="549" t="str">
        <f>+'3 PROBABIL E IMPACTO INHERENTE'!M18</f>
        <v/>
      </c>
      <c r="E62" s="281">
        <v>1</v>
      </c>
      <c r="F62" s="258"/>
      <c r="G62" s="52"/>
      <c r="H62" s="52"/>
      <c r="I62" s="220" t="str">
        <f t="shared" si="0"/>
        <v xml:space="preserve">  </v>
      </c>
      <c r="J62" s="193"/>
      <c r="K62" s="231" t="str">
        <f>+IFERROR(VLOOKUP($J62,'10 FORMULAS'!$B$51:$C$53,2,0),"")</f>
        <v/>
      </c>
      <c r="L62" s="231" t="e">
        <f>+IF(J62="Preventivo","Probabilidad",IF(J62="Detectivo","Probabilidad",IF(#REF!="Correctivo","Impacto","")))</f>
        <v>#REF!</v>
      </c>
      <c r="M62" s="278"/>
      <c r="N62" s="231" t="str">
        <f>+IFERROR(VLOOKUP($M62,'10 FORMULAS'!$B$54:$C$55,2,0),"")</f>
        <v/>
      </c>
      <c r="O62" s="279"/>
      <c r="P62" s="279"/>
      <c r="Q62" s="279"/>
      <c r="R62" s="279"/>
      <c r="S62" s="231" t="str">
        <f t="shared" si="4"/>
        <v/>
      </c>
      <c r="T62" s="231" t="str">
        <f t="shared" si="5"/>
        <v/>
      </c>
      <c r="U62" s="231" t="str">
        <f t="shared" si="6"/>
        <v/>
      </c>
      <c r="V62" s="542"/>
      <c r="W62" s="38"/>
      <c r="X62" s="227"/>
      <c r="Y62" s="228"/>
      <c r="Z62" s="228"/>
    </row>
    <row r="63" spans="1:26" ht="29.45" customHeight="1" x14ac:dyDescent="0.25">
      <c r="A63" s="562"/>
      <c r="B63" s="565"/>
      <c r="C63" s="547"/>
      <c r="D63" s="550"/>
      <c r="E63" s="277">
        <v>2</v>
      </c>
      <c r="F63" s="257"/>
      <c r="G63" s="193"/>
      <c r="H63" s="193"/>
      <c r="I63" s="220" t="str">
        <f t="shared" si="0"/>
        <v xml:space="preserve">  </v>
      </c>
      <c r="J63" s="193"/>
      <c r="K63" s="231" t="str">
        <f>+IFERROR(VLOOKUP($J63,'10 FORMULAS'!$B$51:$C$53,2,0),"")</f>
        <v/>
      </c>
      <c r="L63" s="231" t="e">
        <f>+IF(J63="Preventivo","Probabilidad",IF(J63="Detectivo","Probabilidad",IF(#REF!="Correctivo","Impacto","")))</f>
        <v>#REF!</v>
      </c>
      <c r="M63" s="278"/>
      <c r="N63" s="231" t="str">
        <f>+IFERROR(VLOOKUP($M63,'10 FORMULAS'!$B$54:$C$55,2,0),"")</f>
        <v/>
      </c>
      <c r="O63" s="279"/>
      <c r="P63" s="279"/>
      <c r="Q63" s="279"/>
      <c r="R63" s="279"/>
      <c r="S63" s="231" t="str">
        <f t="shared" si="4"/>
        <v/>
      </c>
      <c r="T63" s="231" t="str">
        <f t="shared" si="5"/>
        <v/>
      </c>
      <c r="U63" s="231" t="str">
        <f t="shared" si="6"/>
        <v/>
      </c>
      <c r="V63" s="544"/>
      <c r="W63" s="38"/>
      <c r="X63" s="227"/>
      <c r="Y63" s="228"/>
      <c r="Z63" s="228"/>
    </row>
    <row r="64" spans="1:26" ht="29.45" customHeight="1" x14ac:dyDescent="0.25">
      <c r="A64" s="562"/>
      <c r="B64" s="565"/>
      <c r="C64" s="547"/>
      <c r="D64" s="550"/>
      <c r="E64" s="277">
        <v>3</v>
      </c>
      <c r="F64" s="257"/>
      <c r="G64" s="193"/>
      <c r="H64" s="193"/>
      <c r="I64" s="220" t="str">
        <f t="shared" si="0"/>
        <v xml:space="preserve">  </v>
      </c>
      <c r="J64" s="193"/>
      <c r="K64" s="231" t="str">
        <f>+IFERROR(VLOOKUP($J64,'10 FORMULAS'!$B$51:$C$53,2,0),"")</f>
        <v/>
      </c>
      <c r="L64" s="231" t="e">
        <f>+IF(J64="Preventivo","Probabilidad",IF(J64="Detectivo","Probabilidad",IF(#REF!="Correctivo","Impacto","")))</f>
        <v>#REF!</v>
      </c>
      <c r="M64" s="278"/>
      <c r="N64" s="231" t="str">
        <f>+IFERROR(VLOOKUP($M64,'10 FORMULAS'!$B$54:$C$55,2,0),"")</f>
        <v/>
      </c>
      <c r="O64" s="279"/>
      <c r="P64" s="279"/>
      <c r="Q64" s="279"/>
      <c r="R64" s="279"/>
      <c r="S64" s="231" t="str">
        <f t="shared" si="4"/>
        <v/>
      </c>
      <c r="T64" s="231" t="str">
        <f t="shared" si="5"/>
        <v/>
      </c>
      <c r="U64" s="231" t="str">
        <f t="shared" si="6"/>
        <v/>
      </c>
      <c r="V64" s="544"/>
      <c r="W64" s="38"/>
      <c r="X64" s="227"/>
      <c r="Y64" s="228"/>
      <c r="Z64" s="228"/>
    </row>
    <row r="65" spans="1:26" ht="29.45" customHeight="1" x14ac:dyDescent="0.25">
      <c r="A65" s="562"/>
      <c r="B65" s="565"/>
      <c r="C65" s="547"/>
      <c r="D65" s="550"/>
      <c r="E65" s="277">
        <v>4</v>
      </c>
      <c r="F65" s="257"/>
      <c r="G65" s="193"/>
      <c r="H65" s="193"/>
      <c r="I65" s="220" t="str">
        <f t="shared" si="0"/>
        <v xml:space="preserve">  </v>
      </c>
      <c r="J65" s="193"/>
      <c r="K65" s="231" t="str">
        <f>+IFERROR(VLOOKUP($J65,'10 FORMULAS'!$B$51:$C$53,2,0),"")</f>
        <v/>
      </c>
      <c r="L65" s="231" t="e">
        <f>+IF(J65="Preventivo","Probabilidad",IF(J65="Detectivo","Probabilidad",IF(#REF!="Correctivo","Impacto","")))</f>
        <v>#REF!</v>
      </c>
      <c r="M65" s="278"/>
      <c r="N65" s="231" t="str">
        <f>+IFERROR(VLOOKUP($M65,'10 FORMULAS'!$B$54:$C$55,2,0),"")</f>
        <v/>
      </c>
      <c r="O65" s="279"/>
      <c r="P65" s="279"/>
      <c r="Q65" s="279"/>
      <c r="R65" s="279"/>
      <c r="S65" s="231" t="str">
        <f t="shared" si="4"/>
        <v/>
      </c>
      <c r="T65" s="231" t="str">
        <f t="shared" si="5"/>
        <v/>
      </c>
      <c r="U65" s="231" t="str">
        <f t="shared" si="6"/>
        <v/>
      </c>
      <c r="V65" s="544"/>
      <c r="W65" s="38"/>
      <c r="X65" s="227"/>
      <c r="Y65" s="228"/>
      <c r="Z65" s="228"/>
    </row>
    <row r="66" spans="1:26" ht="29.45" customHeight="1" x14ac:dyDescent="0.25">
      <c r="A66" s="562"/>
      <c r="B66" s="565"/>
      <c r="C66" s="547"/>
      <c r="D66" s="550"/>
      <c r="E66" s="277">
        <v>5</v>
      </c>
      <c r="F66" s="257"/>
      <c r="G66" s="193"/>
      <c r="H66" s="193"/>
      <c r="I66" s="220" t="str">
        <f t="shared" si="0"/>
        <v xml:space="preserve">  </v>
      </c>
      <c r="J66" s="193"/>
      <c r="K66" s="231" t="str">
        <f>+IFERROR(VLOOKUP($J66,'10 FORMULAS'!$B$51:$C$53,2,0),"")</f>
        <v/>
      </c>
      <c r="L66" s="231" t="e">
        <f>+IF(J66="Preventivo","Probabilidad",IF(J66="Detectivo","Probabilidad",IF(#REF!="Correctivo","Impacto","")))</f>
        <v>#REF!</v>
      </c>
      <c r="M66" s="278"/>
      <c r="N66" s="231" t="str">
        <f>+IFERROR(VLOOKUP($M66,'10 FORMULAS'!$B$54:$C$55,2,0),"")</f>
        <v/>
      </c>
      <c r="O66" s="279"/>
      <c r="P66" s="279"/>
      <c r="Q66" s="279"/>
      <c r="R66" s="279"/>
      <c r="S66" s="231" t="str">
        <f t="shared" si="4"/>
        <v/>
      </c>
      <c r="T66" s="231" t="str">
        <f t="shared" si="5"/>
        <v/>
      </c>
      <c r="U66" s="231" t="str">
        <f t="shared" si="6"/>
        <v/>
      </c>
      <c r="V66" s="544"/>
      <c r="W66" s="38"/>
      <c r="X66" s="227"/>
      <c r="Y66" s="228"/>
      <c r="Z66" s="228"/>
    </row>
    <row r="67" spans="1:26" ht="29.45" customHeight="1" thickBot="1" x14ac:dyDescent="0.3">
      <c r="A67" s="563"/>
      <c r="B67" s="566"/>
      <c r="C67" s="548"/>
      <c r="D67" s="551"/>
      <c r="E67" s="280">
        <v>6</v>
      </c>
      <c r="F67" s="260"/>
      <c r="G67" s="194"/>
      <c r="H67" s="194"/>
      <c r="I67" s="220" t="str">
        <f t="shared" si="0"/>
        <v xml:space="preserve">  </v>
      </c>
      <c r="J67" s="193"/>
      <c r="K67" s="231" t="str">
        <f>+IFERROR(VLOOKUP($J67,'10 FORMULAS'!$B$51:$C$53,2,0),"")</f>
        <v/>
      </c>
      <c r="L67" s="231" t="e">
        <f>+IF(J67="Preventivo","Probabilidad",IF(J67="Detectivo","Probabilidad",IF(#REF!="Correctivo","Impacto","")))</f>
        <v>#REF!</v>
      </c>
      <c r="M67" s="278"/>
      <c r="N67" s="231" t="str">
        <f>+IFERROR(VLOOKUP($M67,'10 FORMULAS'!$B$54:$C$55,2,0),"")</f>
        <v/>
      </c>
      <c r="O67" s="279"/>
      <c r="P67" s="279"/>
      <c r="Q67" s="279"/>
      <c r="R67" s="279"/>
      <c r="S67" s="231" t="str">
        <f t="shared" si="4"/>
        <v/>
      </c>
      <c r="T67" s="231" t="str">
        <f t="shared" si="5"/>
        <v/>
      </c>
      <c r="U67" s="231" t="str">
        <f t="shared" si="6"/>
        <v/>
      </c>
      <c r="V67" s="545"/>
      <c r="W67" s="38"/>
    </row>
    <row r="68" spans="1:26" ht="29.45" customHeight="1" x14ac:dyDescent="0.25">
      <c r="A68" s="561" t="str">
        <f>'2 CONTEXTO E IDENTIFICACIÓN'!A19</f>
        <v>R11</v>
      </c>
      <c r="B68" s="564" t="str">
        <f>+'2 CONTEXTO E IDENTIFICACIÓN'!J19</f>
        <v xml:space="preserve"> por a causa de </v>
      </c>
      <c r="C68" s="546" t="str">
        <f>+'3 PROBABIL E IMPACTO INHERENTE'!E19</f>
        <v/>
      </c>
      <c r="D68" s="549" t="str">
        <f>+'3 PROBABIL E IMPACTO INHERENTE'!M19</f>
        <v/>
      </c>
      <c r="E68" s="281">
        <v>1</v>
      </c>
      <c r="F68" s="258"/>
      <c r="G68" s="52"/>
      <c r="H68" s="52"/>
      <c r="I68" s="220" t="str">
        <f t="shared" si="0"/>
        <v xml:space="preserve">  </v>
      </c>
      <c r="J68" s="193"/>
      <c r="K68" s="231" t="str">
        <f>+IFERROR(VLOOKUP($J68,'10 FORMULAS'!$B$51:$C$53,2,0),"")</f>
        <v/>
      </c>
      <c r="L68" s="231" t="e">
        <f>+IF(J68="Preventivo","Probabilidad",IF(J68="Detectivo","Probabilidad",IF(#REF!="Correctivo","Impacto","")))</f>
        <v>#REF!</v>
      </c>
      <c r="M68" s="278"/>
      <c r="N68" s="231" t="str">
        <f>+IFERROR(VLOOKUP($M68,'10 FORMULAS'!$B$54:$C$55,2,0),"")</f>
        <v/>
      </c>
      <c r="O68" s="279"/>
      <c r="P68" s="279"/>
      <c r="Q68" s="279"/>
      <c r="R68" s="279"/>
      <c r="S68" s="231" t="str">
        <f t="shared" si="4"/>
        <v/>
      </c>
      <c r="T68" s="231" t="str">
        <f t="shared" si="5"/>
        <v/>
      </c>
      <c r="U68" s="231" t="str">
        <f t="shared" si="6"/>
        <v/>
      </c>
      <c r="V68" s="542"/>
      <c r="W68" s="38"/>
      <c r="X68" s="227"/>
      <c r="Y68" s="228"/>
      <c r="Z68" s="228"/>
    </row>
    <row r="69" spans="1:26" ht="29.45" customHeight="1" x14ac:dyDescent="0.25">
      <c r="A69" s="567"/>
      <c r="B69" s="568"/>
      <c r="C69" s="555"/>
      <c r="D69" s="553"/>
      <c r="E69" s="277">
        <v>2</v>
      </c>
      <c r="F69" s="256"/>
      <c r="G69" s="253"/>
      <c r="H69" s="253"/>
      <c r="I69" s="220" t="str">
        <f t="shared" si="0"/>
        <v xml:space="preserve">  </v>
      </c>
      <c r="J69" s="193"/>
      <c r="K69" s="231" t="str">
        <f>+IFERROR(VLOOKUP($J69,'10 FORMULAS'!$B$51:$C$53,2,0),"")</f>
        <v/>
      </c>
      <c r="L69" s="231" t="e">
        <f>+IF(J69="Preventivo","Probabilidad",IF(J69="Detectivo","Probabilidad",IF(#REF!="Correctivo","Impacto","")))</f>
        <v>#REF!</v>
      </c>
      <c r="M69" s="278"/>
      <c r="N69" s="231" t="str">
        <f>+IFERROR(VLOOKUP($M69,'10 FORMULAS'!$B$54:$C$55,2,0),"")</f>
        <v/>
      </c>
      <c r="O69" s="279"/>
      <c r="P69" s="279"/>
      <c r="Q69" s="279"/>
      <c r="R69" s="279"/>
      <c r="S69" s="231" t="str">
        <f t="shared" si="4"/>
        <v/>
      </c>
      <c r="T69" s="231" t="str">
        <f t="shared" si="5"/>
        <v/>
      </c>
      <c r="U69" s="231" t="str">
        <f t="shared" si="6"/>
        <v/>
      </c>
      <c r="V69" s="543"/>
      <c r="W69" s="38"/>
      <c r="X69" s="227"/>
      <c r="Y69" s="228"/>
      <c r="Z69" s="228"/>
    </row>
    <row r="70" spans="1:26" ht="29.45" customHeight="1" x14ac:dyDescent="0.25">
      <c r="A70" s="567"/>
      <c r="B70" s="568"/>
      <c r="C70" s="555"/>
      <c r="D70" s="553"/>
      <c r="E70" s="277">
        <v>3</v>
      </c>
      <c r="F70" s="256"/>
      <c r="G70" s="253"/>
      <c r="H70" s="253"/>
      <c r="I70" s="220" t="str">
        <f t="shared" si="0"/>
        <v xml:space="preserve">  </v>
      </c>
      <c r="J70" s="193"/>
      <c r="K70" s="231" t="str">
        <f>+IFERROR(VLOOKUP($J70,'10 FORMULAS'!$B$51:$C$53,2,0),"")</f>
        <v/>
      </c>
      <c r="L70" s="231" t="e">
        <f>+IF(J70="Preventivo","Probabilidad",IF(J70="Detectivo","Probabilidad",IF(#REF!="Correctivo","Impacto","")))</f>
        <v>#REF!</v>
      </c>
      <c r="M70" s="278"/>
      <c r="N70" s="231" t="str">
        <f>+IFERROR(VLOOKUP($M70,'10 FORMULAS'!$B$54:$C$55,2,0),"")</f>
        <v/>
      </c>
      <c r="O70" s="279"/>
      <c r="P70" s="279"/>
      <c r="Q70" s="279"/>
      <c r="R70" s="279"/>
      <c r="S70" s="231" t="str">
        <f t="shared" si="4"/>
        <v/>
      </c>
      <c r="T70" s="231" t="str">
        <f t="shared" si="5"/>
        <v/>
      </c>
      <c r="U70" s="231" t="str">
        <f t="shared" si="6"/>
        <v/>
      </c>
      <c r="V70" s="543"/>
      <c r="W70" s="38"/>
      <c r="X70" s="227"/>
      <c r="Y70" s="228"/>
      <c r="Z70" s="228"/>
    </row>
    <row r="71" spans="1:26" ht="29.45" customHeight="1" x14ac:dyDescent="0.25">
      <c r="A71" s="562"/>
      <c r="B71" s="565"/>
      <c r="C71" s="547"/>
      <c r="D71" s="550"/>
      <c r="E71" s="277">
        <v>4</v>
      </c>
      <c r="F71" s="257"/>
      <c r="G71" s="193"/>
      <c r="H71" s="193"/>
      <c r="I71" s="220" t="str">
        <f t="shared" si="0"/>
        <v xml:space="preserve">  </v>
      </c>
      <c r="J71" s="193"/>
      <c r="K71" s="231" t="str">
        <f>+IFERROR(VLOOKUP($J71,'10 FORMULAS'!$B$51:$C$53,2,0),"")</f>
        <v/>
      </c>
      <c r="L71" s="231" t="e">
        <f>+IF(J71="Preventivo","Probabilidad",IF(J71="Detectivo","Probabilidad",IF(#REF!="Correctivo","Impacto","")))</f>
        <v>#REF!</v>
      </c>
      <c r="M71" s="278"/>
      <c r="N71" s="231" t="str">
        <f>+IFERROR(VLOOKUP($M71,'10 FORMULAS'!$B$54:$C$55,2,0),"")</f>
        <v/>
      </c>
      <c r="O71" s="279"/>
      <c r="P71" s="279"/>
      <c r="Q71" s="279"/>
      <c r="R71" s="279"/>
      <c r="S71" s="231" t="str">
        <f t="shared" si="4"/>
        <v/>
      </c>
      <c r="T71" s="231" t="str">
        <f t="shared" si="5"/>
        <v/>
      </c>
      <c r="U71" s="231" t="str">
        <f t="shared" si="6"/>
        <v/>
      </c>
      <c r="V71" s="544"/>
      <c r="W71" s="38"/>
      <c r="X71" s="227"/>
      <c r="Y71" s="228"/>
      <c r="Z71" s="228"/>
    </row>
    <row r="72" spans="1:26" ht="29.45" customHeight="1" x14ac:dyDescent="0.25">
      <c r="A72" s="562"/>
      <c r="B72" s="565"/>
      <c r="C72" s="547"/>
      <c r="D72" s="550"/>
      <c r="E72" s="277">
        <v>5</v>
      </c>
      <c r="F72" s="257"/>
      <c r="G72" s="193"/>
      <c r="H72" s="193"/>
      <c r="I72" s="220" t="str">
        <f t="shared" ref="I72:I127" si="7">+CONCATENATE(F72," ",G72," ",H72)</f>
        <v xml:space="preserve">  </v>
      </c>
      <c r="J72" s="193"/>
      <c r="K72" s="231" t="str">
        <f>+IFERROR(VLOOKUP($J72,'10 FORMULAS'!$B$51:$C$53,2,0),"")</f>
        <v/>
      </c>
      <c r="L72" s="231" t="e">
        <f>+IF(J72="Preventivo","Probabilidad",IF(J72="Detectivo","Probabilidad",IF(#REF!="Correctivo","Impacto","")))</f>
        <v>#REF!</v>
      </c>
      <c r="M72" s="278"/>
      <c r="N72" s="231" t="str">
        <f>+IFERROR(VLOOKUP($M72,'10 FORMULAS'!$B$54:$C$55,2,0),"")</f>
        <v/>
      </c>
      <c r="O72" s="279"/>
      <c r="P72" s="279"/>
      <c r="Q72" s="279"/>
      <c r="R72" s="279"/>
      <c r="S72" s="231" t="str">
        <f t="shared" ref="S72:S103" si="8">+IFERROR($K72+$N72,"")</f>
        <v/>
      </c>
      <c r="T72" s="231" t="str">
        <f t="shared" si="5"/>
        <v/>
      </c>
      <c r="U72" s="231" t="str">
        <f t="shared" si="6"/>
        <v/>
      </c>
      <c r="V72" s="544"/>
      <c r="W72" s="38"/>
      <c r="X72" s="227"/>
      <c r="Y72" s="228"/>
      <c r="Z72" s="228"/>
    </row>
    <row r="73" spans="1:26" ht="29.45" customHeight="1" thickBot="1" x14ac:dyDescent="0.3">
      <c r="A73" s="563"/>
      <c r="B73" s="566"/>
      <c r="C73" s="548"/>
      <c r="D73" s="551"/>
      <c r="E73" s="280">
        <v>6</v>
      </c>
      <c r="F73" s="260"/>
      <c r="G73" s="194"/>
      <c r="H73" s="194"/>
      <c r="I73" s="220" t="str">
        <f t="shared" si="7"/>
        <v xml:space="preserve">  </v>
      </c>
      <c r="J73" s="193"/>
      <c r="K73" s="231" t="str">
        <f>+IFERROR(VLOOKUP($J73,'10 FORMULAS'!$B$51:$C$53,2,0),"")</f>
        <v/>
      </c>
      <c r="L73" s="231" t="e">
        <f>+IF(J73="Preventivo","Probabilidad",IF(J73="Detectivo","Probabilidad",IF(#REF!="Correctivo","Impacto","")))</f>
        <v>#REF!</v>
      </c>
      <c r="M73" s="278"/>
      <c r="N73" s="231" t="str">
        <f>+IFERROR(VLOOKUP($M73,'10 FORMULAS'!$B$54:$C$55,2,0),"")</f>
        <v/>
      </c>
      <c r="O73" s="279"/>
      <c r="P73" s="279"/>
      <c r="Q73" s="279"/>
      <c r="R73" s="279"/>
      <c r="S73" s="231" t="str">
        <f t="shared" si="8"/>
        <v/>
      </c>
      <c r="T73" s="231" t="str">
        <f t="shared" si="5"/>
        <v/>
      </c>
      <c r="U73" s="231" t="str">
        <f t="shared" si="6"/>
        <v/>
      </c>
      <c r="V73" s="545"/>
      <c r="W73" s="38"/>
    </row>
    <row r="74" spans="1:26" ht="29.45" customHeight="1" x14ac:dyDescent="0.25">
      <c r="A74" s="561" t="str">
        <f>'2 CONTEXTO E IDENTIFICACIÓN'!A20</f>
        <v>R12</v>
      </c>
      <c r="B74" s="564" t="str">
        <f>+'2 CONTEXTO E IDENTIFICACIÓN'!J20</f>
        <v xml:space="preserve"> por a causa de </v>
      </c>
      <c r="C74" s="546" t="str">
        <f>+'3 PROBABIL E IMPACTO INHERENTE'!E20</f>
        <v/>
      </c>
      <c r="D74" s="549" t="str">
        <f>+'3 PROBABIL E IMPACTO INHERENTE'!M20</f>
        <v/>
      </c>
      <c r="E74" s="281">
        <v>1</v>
      </c>
      <c r="F74" s="258"/>
      <c r="G74" s="52"/>
      <c r="H74" s="52"/>
      <c r="I74" s="220" t="str">
        <f t="shared" si="7"/>
        <v xml:space="preserve">  </v>
      </c>
      <c r="J74" s="193"/>
      <c r="K74" s="231" t="str">
        <f>+IFERROR(VLOOKUP($J74,'10 FORMULAS'!$B$51:$C$53,2,0),"")</f>
        <v/>
      </c>
      <c r="L74" s="231" t="e">
        <f>+IF(J74="Preventivo","Probabilidad",IF(J74="Detectivo","Probabilidad",IF(#REF!="Correctivo","Impacto","")))</f>
        <v>#REF!</v>
      </c>
      <c r="M74" s="278"/>
      <c r="N74" s="231" t="str">
        <f>+IFERROR(VLOOKUP($M74,'10 FORMULAS'!$B$54:$C$55,2,0),"")</f>
        <v/>
      </c>
      <c r="O74" s="279"/>
      <c r="P74" s="279"/>
      <c r="Q74" s="279"/>
      <c r="R74" s="279"/>
      <c r="S74" s="231" t="str">
        <f t="shared" si="8"/>
        <v/>
      </c>
      <c r="T74" s="231" t="str">
        <f t="shared" si="5"/>
        <v/>
      </c>
      <c r="U74" s="231" t="str">
        <f t="shared" si="6"/>
        <v/>
      </c>
      <c r="V74" s="542"/>
      <c r="W74" s="38"/>
      <c r="X74" s="227"/>
      <c r="Y74" s="228"/>
      <c r="Z74" s="228"/>
    </row>
    <row r="75" spans="1:26" ht="29.45" customHeight="1" x14ac:dyDescent="0.25">
      <c r="A75" s="562"/>
      <c r="B75" s="565"/>
      <c r="C75" s="547"/>
      <c r="D75" s="550"/>
      <c r="E75" s="277">
        <v>2</v>
      </c>
      <c r="F75" s="257"/>
      <c r="G75" s="193"/>
      <c r="H75" s="193"/>
      <c r="I75" s="220" t="str">
        <f t="shared" si="7"/>
        <v xml:space="preserve">  </v>
      </c>
      <c r="J75" s="193"/>
      <c r="K75" s="231" t="str">
        <f>+IFERROR(VLOOKUP($J75,'10 FORMULAS'!$B$51:$C$53,2,0),"")</f>
        <v/>
      </c>
      <c r="L75" s="231" t="e">
        <f>+IF(J75="Preventivo","Probabilidad",IF(J75="Detectivo","Probabilidad",IF(#REF!="Correctivo","Impacto","")))</f>
        <v>#REF!</v>
      </c>
      <c r="M75" s="278"/>
      <c r="N75" s="231" t="str">
        <f>+IFERROR(VLOOKUP($M75,'10 FORMULAS'!$B$54:$C$55,2,0),"")</f>
        <v/>
      </c>
      <c r="O75" s="279"/>
      <c r="P75" s="279"/>
      <c r="Q75" s="279"/>
      <c r="R75" s="279"/>
      <c r="S75" s="231" t="str">
        <f t="shared" si="8"/>
        <v/>
      </c>
      <c r="T75" s="231" t="str">
        <f t="shared" si="5"/>
        <v/>
      </c>
      <c r="U75" s="231" t="str">
        <f t="shared" si="6"/>
        <v/>
      </c>
      <c r="V75" s="544"/>
      <c r="W75" s="38"/>
      <c r="X75" s="227"/>
      <c r="Y75" s="228"/>
      <c r="Z75" s="228"/>
    </row>
    <row r="76" spans="1:26" ht="29.45" customHeight="1" x14ac:dyDescent="0.25">
      <c r="A76" s="562"/>
      <c r="B76" s="565"/>
      <c r="C76" s="547"/>
      <c r="D76" s="550"/>
      <c r="E76" s="277">
        <v>3</v>
      </c>
      <c r="F76" s="257"/>
      <c r="G76" s="193"/>
      <c r="H76" s="193"/>
      <c r="I76" s="220" t="str">
        <f t="shared" si="7"/>
        <v xml:space="preserve">  </v>
      </c>
      <c r="J76" s="193"/>
      <c r="K76" s="231" t="str">
        <f>+IFERROR(VLOOKUP($J76,'10 FORMULAS'!$B$51:$C$53,2,0),"")</f>
        <v/>
      </c>
      <c r="L76" s="231" t="e">
        <f>+IF(J76="Preventivo","Probabilidad",IF(J76="Detectivo","Probabilidad",IF(#REF!="Correctivo","Impacto","")))</f>
        <v>#REF!</v>
      </c>
      <c r="M76" s="278"/>
      <c r="N76" s="231" t="str">
        <f>+IFERROR(VLOOKUP($M76,'10 FORMULAS'!$B$54:$C$55,2,0),"")</f>
        <v/>
      </c>
      <c r="O76" s="279"/>
      <c r="P76" s="279"/>
      <c r="Q76" s="279"/>
      <c r="R76" s="279"/>
      <c r="S76" s="231" t="str">
        <f t="shared" si="8"/>
        <v/>
      </c>
      <c r="T76" s="231" t="str">
        <f t="shared" si="5"/>
        <v/>
      </c>
      <c r="U76" s="231" t="str">
        <f t="shared" si="6"/>
        <v/>
      </c>
      <c r="V76" s="544"/>
      <c r="W76" s="38"/>
      <c r="X76" s="227"/>
      <c r="Y76" s="228"/>
      <c r="Z76" s="228"/>
    </row>
    <row r="77" spans="1:26" ht="29.45" customHeight="1" x14ac:dyDescent="0.25">
      <c r="A77" s="562"/>
      <c r="B77" s="565"/>
      <c r="C77" s="547"/>
      <c r="D77" s="550"/>
      <c r="E77" s="277">
        <v>4</v>
      </c>
      <c r="F77" s="257"/>
      <c r="G77" s="193"/>
      <c r="H77" s="193"/>
      <c r="I77" s="220" t="str">
        <f t="shared" si="7"/>
        <v xml:space="preserve">  </v>
      </c>
      <c r="J77" s="193"/>
      <c r="K77" s="231" t="str">
        <f>+IFERROR(VLOOKUP($J77,'10 FORMULAS'!$B$51:$C$53,2,0),"")</f>
        <v/>
      </c>
      <c r="L77" s="231" t="e">
        <f>+IF(J77="Preventivo","Probabilidad",IF(J77="Detectivo","Probabilidad",IF(#REF!="Correctivo","Impacto","")))</f>
        <v>#REF!</v>
      </c>
      <c r="M77" s="278"/>
      <c r="N77" s="231" t="str">
        <f>+IFERROR(VLOOKUP($M77,'10 FORMULAS'!$B$54:$C$55,2,0),"")</f>
        <v/>
      </c>
      <c r="O77" s="279"/>
      <c r="P77" s="279"/>
      <c r="Q77" s="279"/>
      <c r="R77" s="279"/>
      <c r="S77" s="231" t="str">
        <f t="shared" si="8"/>
        <v/>
      </c>
      <c r="T77" s="231" t="str">
        <f t="shared" si="5"/>
        <v/>
      </c>
      <c r="U77" s="231" t="str">
        <f t="shared" si="6"/>
        <v/>
      </c>
      <c r="V77" s="544"/>
      <c r="W77" s="38"/>
      <c r="X77" s="227"/>
      <c r="Y77" s="228"/>
      <c r="Z77" s="228"/>
    </row>
    <row r="78" spans="1:26" ht="29.45" customHeight="1" x14ac:dyDescent="0.25">
      <c r="A78" s="562"/>
      <c r="B78" s="565"/>
      <c r="C78" s="547"/>
      <c r="D78" s="550"/>
      <c r="E78" s="277">
        <v>5</v>
      </c>
      <c r="F78" s="257"/>
      <c r="G78" s="193"/>
      <c r="H78" s="193"/>
      <c r="I78" s="220" t="str">
        <f t="shared" si="7"/>
        <v xml:space="preserve">  </v>
      </c>
      <c r="J78" s="193"/>
      <c r="K78" s="231" t="str">
        <f>+IFERROR(VLOOKUP($J78,'10 FORMULAS'!$B$51:$C$53,2,0),"")</f>
        <v/>
      </c>
      <c r="L78" s="231" t="e">
        <f>+IF(J78="Preventivo","Probabilidad",IF(J78="Detectivo","Probabilidad",IF(#REF!="Correctivo","Impacto","")))</f>
        <v>#REF!</v>
      </c>
      <c r="M78" s="278"/>
      <c r="N78" s="231" t="str">
        <f>+IFERROR(VLOOKUP($M78,'10 FORMULAS'!$B$54:$C$55,2,0),"")</f>
        <v/>
      </c>
      <c r="O78" s="279"/>
      <c r="P78" s="279"/>
      <c r="Q78" s="279"/>
      <c r="R78" s="279"/>
      <c r="S78" s="231" t="str">
        <f t="shared" si="8"/>
        <v/>
      </c>
      <c r="T78" s="231" t="str">
        <f t="shared" si="5"/>
        <v/>
      </c>
      <c r="U78" s="231" t="str">
        <f t="shared" si="6"/>
        <v/>
      </c>
      <c r="V78" s="544"/>
      <c r="W78" s="38"/>
      <c r="X78" s="227"/>
      <c r="Y78" s="228"/>
      <c r="Z78" s="228"/>
    </row>
    <row r="79" spans="1:26" ht="29.45" customHeight="1" thickBot="1" x14ac:dyDescent="0.3">
      <c r="A79" s="563"/>
      <c r="B79" s="566"/>
      <c r="C79" s="548"/>
      <c r="D79" s="551"/>
      <c r="E79" s="280">
        <v>6</v>
      </c>
      <c r="F79" s="260"/>
      <c r="G79" s="194"/>
      <c r="H79" s="194"/>
      <c r="I79" s="220" t="str">
        <f t="shared" si="7"/>
        <v xml:space="preserve">  </v>
      </c>
      <c r="J79" s="193"/>
      <c r="K79" s="231" t="str">
        <f>+IFERROR(VLOOKUP($J79,'10 FORMULAS'!$B$51:$C$53,2,0),"")</f>
        <v/>
      </c>
      <c r="L79" s="231" t="e">
        <f>+IF(J79="Preventivo","Probabilidad",IF(J79="Detectivo","Probabilidad",IF(#REF!="Correctivo","Impacto","")))</f>
        <v>#REF!</v>
      </c>
      <c r="M79" s="278"/>
      <c r="N79" s="231" t="str">
        <f>+IFERROR(VLOOKUP($M79,'10 FORMULAS'!$B$54:$C$55,2,0),"")</f>
        <v/>
      </c>
      <c r="O79" s="279"/>
      <c r="P79" s="279"/>
      <c r="Q79" s="279"/>
      <c r="R79" s="279"/>
      <c r="S79" s="231" t="str">
        <f t="shared" si="8"/>
        <v/>
      </c>
      <c r="T79" s="231" t="str">
        <f t="shared" si="5"/>
        <v/>
      </c>
      <c r="U79" s="231" t="str">
        <f t="shared" si="6"/>
        <v/>
      </c>
      <c r="V79" s="545"/>
      <c r="W79" s="38"/>
    </row>
    <row r="80" spans="1:26" ht="29.45" customHeight="1" x14ac:dyDescent="0.25">
      <c r="A80" s="561" t="str">
        <f>'2 CONTEXTO E IDENTIFICACIÓN'!A21</f>
        <v>R13</v>
      </c>
      <c r="B80" s="564" t="str">
        <f>+'2 CONTEXTO E IDENTIFICACIÓN'!J21</f>
        <v xml:space="preserve"> por a causa de </v>
      </c>
      <c r="C80" s="546" t="str">
        <f>+'3 PROBABIL E IMPACTO INHERENTE'!E21</f>
        <v/>
      </c>
      <c r="D80" s="549" t="str">
        <f>+'3 PROBABIL E IMPACTO INHERENTE'!M21</f>
        <v/>
      </c>
      <c r="E80" s="281">
        <v>1</v>
      </c>
      <c r="F80" s="258"/>
      <c r="G80" s="52"/>
      <c r="H80" s="52"/>
      <c r="I80" s="220" t="str">
        <f t="shared" si="7"/>
        <v xml:space="preserve">  </v>
      </c>
      <c r="J80" s="193"/>
      <c r="K80" s="231" t="str">
        <f>+IFERROR(VLOOKUP($J80,'10 FORMULAS'!$B$51:$C$53,2,0),"")</f>
        <v/>
      </c>
      <c r="L80" s="231" t="e">
        <f>+IF(J80="Preventivo","Probabilidad",IF(J80="Detectivo","Probabilidad",IF(#REF!="Correctivo","Impacto","")))</f>
        <v>#REF!</v>
      </c>
      <c r="M80" s="278"/>
      <c r="N80" s="231" t="str">
        <f>+IFERROR(VLOOKUP($M80,'10 FORMULAS'!$B$54:$C$55,2,0),"")</f>
        <v/>
      </c>
      <c r="O80" s="279"/>
      <c r="P80" s="279"/>
      <c r="Q80" s="279"/>
      <c r="R80" s="279"/>
      <c r="S80" s="231" t="str">
        <f t="shared" si="8"/>
        <v/>
      </c>
      <c r="T80" s="231" t="str">
        <f t="shared" si="5"/>
        <v/>
      </c>
      <c r="U80" s="231" t="str">
        <f t="shared" si="6"/>
        <v/>
      </c>
      <c r="V80" s="542"/>
      <c r="W80" s="38"/>
      <c r="X80" s="227"/>
      <c r="Y80" s="228"/>
      <c r="Z80" s="228"/>
    </row>
    <row r="81" spans="1:26" ht="29.45" customHeight="1" x14ac:dyDescent="0.25">
      <c r="A81" s="562"/>
      <c r="B81" s="565"/>
      <c r="C81" s="547"/>
      <c r="D81" s="550"/>
      <c r="E81" s="277">
        <v>2</v>
      </c>
      <c r="F81" s="257"/>
      <c r="G81" s="193"/>
      <c r="H81" s="193"/>
      <c r="I81" s="220" t="str">
        <f t="shared" si="7"/>
        <v xml:space="preserve">  </v>
      </c>
      <c r="J81" s="193"/>
      <c r="K81" s="231" t="str">
        <f>+IFERROR(VLOOKUP($J81,'10 FORMULAS'!$B$51:$C$53,2,0),"")</f>
        <v/>
      </c>
      <c r="L81" s="231" t="e">
        <f>+IF(J81="Preventivo","Probabilidad",IF(J81="Detectivo","Probabilidad",IF(#REF!="Correctivo","Impacto","")))</f>
        <v>#REF!</v>
      </c>
      <c r="M81" s="278"/>
      <c r="N81" s="231" t="str">
        <f>+IFERROR(VLOOKUP($M81,'10 FORMULAS'!$B$54:$C$55,2,0),"")</f>
        <v/>
      </c>
      <c r="O81" s="279"/>
      <c r="P81" s="279"/>
      <c r="Q81" s="279"/>
      <c r="R81" s="279"/>
      <c r="S81" s="231" t="str">
        <f t="shared" si="8"/>
        <v/>
      </c>
      <c r="T81" s="231" t="str">
        <f t="shared" si="5"/>
        <v/>
      </c>
      <c r="U81" s="231" t="str">
        <f t="shared" si="6"/>
        <v/>
      </c>
      <c r="V81" s="544"/>
      <c r="W81" s="38"/>
      <c r="X81" s="227"/>
      <c r="Y81" s="228"/>
      <c r="Z81" s="228"/>
    </row>
    <row r="82" spans="1:26" ht="29.45" customHeight="1" x14ac:dyDescent="0.25">
      <c r="A82" s="562"/>
      <c r="B82" s="565"/>
      <c r="C82" s="547"/>
      <c r="D82" s="550"/>
      <c r="E82" s="277">
        <v>3</v>
      </c>
      <c r="F82" s="257"/>
      <c r="G82" s="193"/>
      <c r="H82" s="193"/>
      <c r="I82" s="220" t="str">
        <f t="shared" si="7"/>
        <v xml:space="preserve">  </v>
      </c>
      <c r="J82" s="193"/>
      <c r="K82" s="231" t="str">
        <f>+IFERROR(VLOOKUP($J82,'10 FORMULAS'!$B$51:$C$53,2,0),"")</f>
        <v/>
      </c>
      <c r="L82" s="231" t="e">
        <f>+IF(J82="Preventivo","Probabilidad",IF(J82="Detectivo","Probabilidad",IF(#REF!="Correctivo","Impacto","")))</f>
        <v>#REF!</v>
      </c>
      <c r="M82" s="278"/>
      <c r="N82" s="231" t="str">
        <f>+IFERROR(VLOOKUP($M82,'10 FORMULAS'!$B$54:$C$55,2,0),"")</f>
        <v/>
      </c>
      <c r="O82" s="279"/>
      <c r="P82" s="279"/>
      <c r="Q82" s="279"/>
      <c r="R82" s="279"/>
      <c r="S82" s="231" t="str">
        <f t="shared" si="8"/>
        <v/>
      </c>
      <c r="T82" s="231" t="str">
        <f t="shared" si="5"/>
        <v/>
      </c>
      <c r="U82" s="231" t="str">
        <f t="shared" si="6"/>
        <v/>
      </c>
      <c r="V82" s="544"/>
      <c r="W82" s="38"/>
      <c r="X82" s="227"/>
      <c r="Y82" s="228"/>
      <c r="Z82" s="228"/>
    </row>
    <row r="83" spans="1:26" ht="29.45" customHeight="1" x14ac:dyDescent="0.25">
      <c r="A83" s="562"/>
      <c r="B83" s="565"/>
      <c r="C83" s="547"/>
      <c r="D83" s="550"/>
      <c r="E83" s="277">
        <v>4</v>
      </c>
      <c r="F83" s="257"/>
      <c r="G83" s="193"/>
      <c r="H83" s="193"/>
      <c r="I83" s="220" t="str">
        <f t="shared" si="7"/>
        <v xml:space="preserve">  </v>
      </c>
      <c r="J83" s="193"/>
      <c r="K83" s="231" t="str">
        <f>+IFERROR(VLOOKUP($J83,'10 FORMULAS'!$B$51:$C$53,2,0),"")</f>
        <v/>
      </c>
      <c r="L83" s="231" t="e">
        <f>+IF(J83="Preventivo","Probabilidad",IF(J83="Detectivo","Probabilidad",IF(#REF!="Correctivo","Impacto","")))</f>
        <v>#REF!</v>
      </c>
      <c r="M83" s="278"/>
      <c r="N83" s="231" t="str">
        <f>+IFERROR(VLOOKUP($M83,'10 FORMULAS'!$B$54:$C$55,2,0),"")</f>
        <v/>
      </c>
      <c r="O83" s="279"/>
      <c r="P83" s="279"/>
      <c r="Q83" s="279"/>
      <c r="R83" s="279"/>
      <c r="S83" s="231" t="str">
        <f t="shared" si="8"/>
        <v/>
      </c>
      <c r="T83" s="231" t="str">
        <f t="shared" si="5"/>
        <v/>
      </c>
      <c r="U83" s="231" t="str">
        <f t="shared" si="6"/>
        <v/>
      </c>
      <c r="V83" s="544"/>
      <c r="W83" s="38"/>
      <c r="X83" s="227"/>
      <c r="Y83" s="228"/>
      <c r="Z83" s="228"/>
    </row>
    <row r="84" spans="1:26" ht="29.45" customHeight="1" x14ac:dyDescent="0.25">
      <c r="A84" s="562"/>
      <c r="B84" s="565"/>
      <c r="C84" s="547"/>
      <c r="D84" s="550"/>
      <c r="E84" s="277">
        <v>5</v>
      </c>
      <c r="F84" s="257"/>
      <c r="G84" s="193"/>
      <c r="H84" s="193"/>
      <c r="I84" s="220" t="str">
        <f t="shared" si="7"/>
        <v xml:space="preserve">  </v>
      </c>
      <c r="J84" s="193"/>
      <c r="K84" s="231" t="str">
        <f>+IFERROR(VLOOKUP($J84,'10 FORMULAS'!$B$51:$C$53,2,0),"")</f>
        <v/>
      </c>
      <c r="L84" s="231" t="e">
        <f>+IF(J84="Preventivo","Probabilidad",IF(J84="Detectivo","Probabilidad",IF(#REF!="Correctivo","Impacto","")))</f>
        <v>#REF!</v>
      </c>
      <c r="M84" s="278"/>
      <c r="N84" s="231" t="str">
        <f>+IFERROR(VLOOKUP($M84,'10 FORMULAS'!$B$54:$C$55,2,0),"")</f>
        <v/>
      </c>
      <c r="O84" s="279"/>
      <c r="P84" s="279"/>
      <c r="Q84" s="279"/>
      <c r="R84" s="279"/>
      <c r="S84" s="231" t="str">
        <f t="shared" si="8"/>
        <v/>
      </c>
      <c r="T84" s="231" t="str">
        <f t="shared" ref="T84:T115" si="9">+IFERROR(C84*S84,"")</f>
        <v/>
      </c>
      <c r="U84" s="231" t="str">
        <f t="shared" ref="U84:U115" si="10">+IFERROR(S84-T84,"")</f>
        <v/>
      </c>
      <c r="V84" s="544"/>
      <c r="W84" s="38"/>
      <c r="X84" s="227"/>
      <c r="Y84" s="228"/>
      <c r="Z84" s="228"/>
    </row>
    <row r="85" spans="1:26" ht="29.45" customHeight="1" thickBot="1" x14ac:dyDescent="0.3">
      <c r="A85" s="563"/>
      <c r="B85" s="566"/>
      <c r="C85" s="548"/>
      <c r="D85" s="551"/>
      <c r="E85" s="280">
        <v>6</v>
      </c>
      <c r="F85" s="260"/>
      <c r="G85" s="194"/>
      <c r="H85" s="194"/>
      <c r="I85" s="220" t="str">
        <f t="shared" si="7"/>
        <v xml:space="preserve">  </v>
      </c>
      <c r="J85" s="193"/>
      <c r="K85" s="231" t="str">
        <f>+IFERROR(VLOOKUP($J85,'10 FORMULAS'!$B$51:$C$53,2,0),"")</f>
        <v/>
      </c>
      <c r="L85" s="231" t="e">
        <f>+IF(J85="Preventivo","Probabilidad",IF(J85="Detectivo","Probabilidad",IF(#REF!="Correctivo","Impacto","")))</f>
        <v>#REF!</v>
      </c>
      <c r="M85" s="278"/>
      <c r="N85" s="231" t="str">
        <f>+IFERROR(VLOOKUP($M85,'10 FORMULAS'!$B$54:$C$55,2,0),"")</f>
        <v/>
      </c>
      <c r="O85" s="279"/>
      <c r="P85" s="279"/>
      <c r="Q85" s="279"/>
      <c r="R85" s="279"/>
      <c r="S85" s="231" t="str">
        <f t="shared" si="8"/>
        <v/>
      </c>
      <c r="T85" s="231" t="str">
        <f t="shared" si="9"/>
        <v/>
      </c>
      <c r="U85" s="231" t="str">
        <f t="shared" si="10"/>
        <v/>
      </c>
      <c r="V85" s="545"/>
      <c r="W85" s="38"/>
    </row>
    <row r="86" spans="1:26" ht="29.45" customHeight="1" x14ac:dyDescent="0.25">
      <c r="A86" s="561" t="str">
        <f>'2 CONTEXTO E IDENTIFICACIÓN'!A22</f>
        <v>R14</v>
      </c>
      <c r="B86" s="564" t="str">
        <f>+'2 CONTEXTO E IDENTIFICACIÓN'!J22</f>
        <v xml:space="preserve"> por a causa de </v>
      </c>
      <c r="C86" s="546" t="str">
        <f>+'3 PROBABIL E IMPACTO INHERENTE'!E22</f>
        <v/>
      </c>
      <c r="D86" s="549" t="str">
        <f>+'3 PROBABIL E IMPACTO INHERENTE'!M22</f>
        <v/>
      </c>
      <c r="E86" s="281">
        <v>1</v>
      </c>
      <c r="F86" s="258"/>
      <c r="G86" s="52"/>
      <c r="H86" s="52"/>
      <c r="I86" s="220" t="str">
        <f t="shared" si="7"/>
        <v xml:space="preserve">  </v>
      </c>
      <c r="J86" s="193"/>
      <c r="K86" s="231" t="str">
        <f>+IFERROR(VLOOKUP($J86,'10 FORMULAS'!$B$51:$C$53,2,0),"")</f>
        <v/>
      </c>
      <c r="L86" s="231" t="e">
        <f>+IF(J86="Preventivo","Probabilidad",IF(J86="Detectivo","Probabilidad",IF(#REF!="Correctivo","Impacto","")))</f>
        <v>#REF!</v>
      </c>
      <c r="M86" s="278"/>
      <c r="N86" s="231" t="str">
        <f>+IFERROR(VLOOKUP($M86,'10 FORMULAS'!$B$54:$C$55,2,0),"")</f>
        <v/>
      </c>
      <c r="O86" s="279"/>
      <c r="P86" s="279"/>
      <c r="Q86" s="279"/>
      <c r="R86" s="279"/>
      <c r="S86" s="231" t="str">
        <f t="shared" si="8"/>
        <v/>
      </c>
      <c r="T86" s="231" t="str">
        <f t="shared" si="9"/>
        <v/>
      </c>
      <c r="U86" s="231" t="str">
        <f t="shared" si="10"/>
        <v/>
      </c>
      <c r="V86" s="542"/>
      <c r="W86" s="38"/>
      <c r="X86" s="227"/>
      <c r="Y86" s="228"/>
      <c r="Z86" s="228"/>
    </row>
    <row r="87" spans="1:26" ht="29.45" customHeight="1" x14ac:dyDescent="0.25">
      <c r="A87" s="562"/>
      <c r="B87" s="565"/>
      <c r="C87" s="547"/>
      <c r="D87" s="550"/>
      <c r="E87" s="277">
        <v>2</v>
      </c>
      <c r="F87" s="257"/>
      <c r="G87" s="193"/>
      <c r="H87" s="193"/>
      <c r="I87" s="220" t="str">
        <f t="shared" si="7"/>
        <v xml:space="preserve">  </v>
      </c>
      <c r="J87" s="193"/>
      <c r="K87" s="231" t="str">
        <f>+IFERROR(VLOOKUP($J87,'10 FORMULAS'!$B$51:$C$53,2,0),"")</f>
        <v/>
      </c>
      <c r="L87" s="231" t="e">
        <f>+IF(J87="Preventivo","Probabilidad",IF(J87="Detectivo","Probabilidad",IF(#REF!="Correctivo","Impacto","")))</f>
        <v>#REF!</v>
      </c>
      <c r="M87" s="278"/>
      <c r="N87" s="231" t="str">
        <f>+IFERROR(VLOOKUP($M87,'10 FORMULAS'!$B$54:$C$55,2,0),"")</f>
        <v/>
      </c>
      <c r="O87" s="279"/>
      <c r="P87" s="279"/>
      <c r="Q87" s="279"/>
      <c r="R87" s="279"/>
      <c r="S87" s="231" t="str">
        <f t="shared" si="8"/>
        <v/>
      </c>
      <c r="T87" s="231" t="str">
        <f t="shared" si="9"/>
        <v/>
      </c>
      <c r="U87" s="231" t="str">
        <f t="shared" si="10"/>
        <v/>
      </c>
      <c r="V87" s="544"/>
      <c r="W87" s="38"/>
      <c r="X87" s="227"/>
      <c r="Y87" s="228"/>
      <c r="Z87" s="228"/>
    </row>
    <row r="88" spans="1:26" ht="29.45" customHeight="1" x14ac:dyDescent="0.25">
      <c r="A88" s="562"/>
      <c r="B88" s="565"/>
      <c r="C88" s="547"/>
      <c r="D88" s="550"/>
      <c r="E88" s="277">
        <v>3</v>
      </c>
      <c r="F88" s="257"/>
      <c r="G88" s="193"/>
      <c r="H88" s="193"/>
      <c r="I88" s="220" t="str">
        <f t="shared" si="7"/>
        <v xml:space="preserve">  </v>
      </c>
      <c r="J88" s="193"/>
      <c r="K88" s="231" t="str">
        <f>+IFERROR(VLOOKUP($J88,'10 FORMULAS'!$B$51:$C$53,2,0),"")</f>
        <v/>
      </c>
      <c r="L88" s="231" t="e">
        <f>+IF(J88="Preventivo","Probabilidad",IF(J88="Detectivo","Probabilidad",IF(#REF!="Correctivo","Impacto","")))</f>
        <v>#REF!</v>
      </c>
      <c r="M88" s="278"/>
      <c r="N88" s="231" t="str">
        <f>+IFERROR(VLOOKUP($M88,'10 FORMULAS'!$B$54:$C$55,2,0),"")</f>
        <v/>
      </c>
      <c r="O88" s="279"/>
      <c r="P88" s="279"/>
      <c r="Q88" s="279"/>
      <c r="R88" s="279"/>
      <c r="S88" s="231" t="str">
        <f t="shared" si="8"/>
        <v/>
      </c>
      <c r="T88" s="231" t="str">
        <f t="shared" si="9"/>
        <v/>
      </c>
      <c r="U88" s="231" t="str">
        <f t="shared" si="10"/>
        <v/>
      </c>
      <c r="V88" s="544"/>
      <c r="W88" s="38"/>
      <c r="X88" s="227"/>
      <c r="Y88" s="228"/>
      <c r="Z88" s="228"/>
    </row>
    <row r="89" spans="1:26" ht="29.45" customHeight="1" x14ac:dyDescent="0.25">
      <c r="A89" s="562"/>
      <c r="B89" s="565"/>
      <c r="C89" s="547"/>
      <c r="D89" s="550"/>
      <c r="E89" s="277">
        <v>4</v>
      </c>
      <c r="F89" s="257"/>
      <c r="G89" s="193"/>
      <c r="H89" s="193"/>
      <c r="I89" s="220" t="str">
        <f t="shared" si="7"/>
        <v xml:space="preserve">  </v>
      </c>
      <c r="J89" s="193"/>
      <c r="K89" s="231" t="str">
        <f>+IFERROR(VLOOKUP($J89,'10 FORMULAS'!$B$51:$C$53,2,0),"")</f>
        <v/>
      </c>
      <c r="L89" s="231" t="e">
        <f>+IF(J89="Preventivo","Probabilidad",IF(J89="Detectivo","Probabilidad",IF(#REF!="Correctivo","Impacto","")))</f>
        <v>#REF!</v>
      </c>
      <c r="M89" s="278"/>
      <c r="N89" s="231" t="str">
        <f>+IFERROR(VLOOKUP($M89,'10 FORMULAS'!$B$54:$C$55,2,0),"")</f>
        <v/>
      </c>
      <c r="O89" s="279"/>
      <c r="P89" s="279"/>
      <c r="Q89" s="279"/>
      <c r="R89" s="279"/>
      <c r="S89" s="231" t="str">
        <f t="shared" si="8"/>
        <v/>
      </c>
      <c r="T89" s="231" t="str">
        <f t="shared" si="9"/>
        <v/>
      </c>
      <c r="U89" s="231" t="str">
        <f t="shared" si="10"/>
        <v/>
      </c>
      <c r="V89" s="544"/>
      <c r="W89" s="38"/>
      <c r="X89" s="227"/>
      <c r="Y89" s="228"/>
      <c r="Z89" s="228"/>
    </row>
    <row r="90" spans="1:26" ht="29.45" customHeight="1" x14ac:dyDescent="0.25">
      <c r="A90" s="562"/>
      <c r="B90" s="565"/>
      <c r="C90" s="547"/>
      <c r="D90" s="550"/>
      <c r="E90" s="277">
        <v>5</v>
      </c>
      <c r="F90" s="257"/>
      <c r="G90" s="193"/>
      <c r="H90" s="193"/>
      <c r="I90" s="220" t="str">
        <f t="shared" si="7"/>
        <v xml:space="preserve">  </v>
      </c>
      <c r="J90" s="193"/>
      <c r="K90" s="231" t="str">
        <f>+IFERROR(VLOOKUP($J90,'10 FORMULAS'!$B$51:$C$53,2,0),"")</f>
        <v/>
      </c>
      <c r="L90" s="231" t="e">
        <f>+IF(J90="Preventivo","Probabilidad",IF(J90="Detectivo","Probabilidad",IF(#REF!="Correctivo","Impacto","")))</f>
        <v>#REF!</v>
      </c>
      <c r="M90" s="278"/>
      <c r="N90" s="231" t="str">
        <f>+IFERROR(VLOOKUP($M90,'10 FORMULAS'!$B$54:$C$55,2,0),"")</f>
        <v/>
      </c>
      <c r="O90" s="279"/>
      <c r="P90" s="279"/>
      <c r="Q90" s="279"/>
      <c r="R90" s="279"/>
      <c r="S90" s="231" t="str">
        <f t="shared" si="8"/>
        <v/>
      </c>
      <c r="T90" s="231" t="str">
        <f t="shared" si="9"/>
        <v/>
      </c>
      <c r="U90" s="231" t="str">
        <f t="shared" si="10"/>
        <v/>
      </c>
      <c r="V90" s="544"/>
      <c r="W90" s="38"/>
      <c r="X90" s="227"/>
      <c r="Y90" s="228"/>
      <c r="Z90" s="228"/>
    </row>
    <row r="91" spans="1:26" ht="29.45" customHeight="1" thickBot="1" x14ac:dyDescent="0.3">
      <c r="A91" s="563"/>
      <c r="B91" s="566"/>
      <c r="C91" s="548"/>
      <c r="D91" s="551"/>
      <c r="E91" s="280">
        <v>6</v>
      </c>
      <c r="F91" s="260"/>
      <c r="G91" s="194"/>
      <c r="H91" s="194"/>
      <c r="I91" s="220" t="str">
        <f t="shared" si="7"/>
        <v xml:space="preserve">  </v>
      </c>
      <c r="J91" s="193"/>
      <c r="K91" s="231" t="str">
        <f>+IFERROR(VLOOKUP($J91,'10 FORMULAS'!$B$51:$C$53,2,0),"")</f>
        <v/>
      </c>
      <c r="L91" s="231" t="e">
        <f>+IF(J91="Preventivo","Probabilidad",IF(J91="Detectivo","Probabilidad",IF(#REF!="Correctivo","Impacto","")))</f>
        <v>#REF!</v>
      </c>
      <c r="M91" s="278"/>
      <c r="N91" s="231" t="str">
        <f>+IFERROR(VLOOKUP($M91,'10 FORMULAS'!$B$54:$C$55,2,0),"")</f>
        <v/>
      </c>
      <c r="O91" s="279"/>
      <c r="P91" s="279"/>
      <c r="Q91" s="279"/>
      <c r="R91" s="279"/>
      <c r="S91" s="231" t="str">
        <f t="shared" si="8"/>
        <v/>
      </c>
      <c r="T91" s="231" t="str">
        <f t="shared" si="9"/>
        <v/>
      </c>
      <c r="U91" s="231" t="str">
        <f t="shared" si="10"/>
        <v/>
      </c>
      <c r="V91" s="545"/>
      <c r="W91" s="38"/>
    </row>
    <row r="92" spans="1:26" ht="29.45" customHeight="1" x14ac:dyDescent="0.25">
      <c r="A92" s="561" t="str">
        <f>'2 CONTEXTO E IDENTIFICACIÓN'!A23</f>
        <v>R15</v>
      </c>
      <c r="B92" s="564" t="str">
        <f>+'2 CONTEXTO E IDENTIFICACIÓN'!J23</f>
        <v xml:space="preserve"> por a causa de </v>
      </c>
      <c r="C92" s="546" t="str">
        <f>+'3 PROBABIL E IMPACTO INHERENTE'!E23</f>
        <v/>
      </c>
      <c r="D92" s="549" t="str">
        <f>+'3 PROBABIL E IMPACTO INHERENTE'!M23</f>
        <v/>
      </c>
      <c r="E92" s="281">
        <v>1</v>
      </c>
      <c r="F92" s="258"/>
      <c r="G92" s="52"/>
      <c r="H92" s="52"/>
      <c r="I92" s="220" t="str">
        <f t="shared" si="7"/>
        <v xml:space="preserve">  </v>
      </c>
      <c r="J92" s="193"/>
      <c r="K92" s="231" t="str">
        <f>+IFERROR(VLOOKUP($J92,'10 FORMULAS'!$B$51:$C$53,2,0),"")</f>
        <v/>
      </c>
      <c r="L92" s="231" t="e">
        <f>+IF(J92="Preventivo","Probabilidad",IF(J92="Detectivo","Probabilidad",IF(#REF!="Correctivo","Impacto","")))</f>
        <v>#REF!</v>
      </c>
      <c r="M92" s="278"/>
      <c r="N92" s="231" t="str">
        <f>+IFERROR(VLOOKUP($M92,'10 FORMULAS'!$B$54:$C$55,2,0),"")</f>
        <v/>
      </c>
      <c r="O92" s="279"/>
      <c r="P92" s="279"/>
      <c r="Q92" s="279"/>
      <c r="R92" s="279"/>
      <c r="S92" s="231" t="str">
        <f t="shared" si="8"/>
        <v/>
      </c>
      <c r="T92" s="231" t="str">
        <f t="shared" si="9"/>
        <v/>
      </c>
      <c r="U92" s="231" t="str">
        <f t="shared" si="10"/>
        <v/>
      </c>
      <c r="V92" s="542"/>
      <c r="W92" s="38"/>
      <c r="X92" s="227"/>
      <c r="Y92" s="228"/>
      <c r="Z92" s="228"/>
    </row>
    <row r="93" spans="1:26" ht="29.45" customHeight="1" x14ac:dyDescent="0.25">
      <c r="A93" s="562"/>
      <c r="B93" s="565"/>
      <c r="C93" s="547"/>
      <c r="D93" s="550"/>
      <c r="E93" s="277">
        <v>2</v>
      </c>
      <c r="F93" s="257"/>
      <c r="G93" s="193"/>
      <c r="H93" s="193"/>
      <c r="I93" s="220" t="str">
        <f t="shared" si="7"/>
        <v xml:space="preserve">  </v>
      </c>
      <c r="J93" s="193"/>
      <c r="K93" s="231" t="str">
        <f>+IFERROR(VLOOKUP($J93,'10 FORMULAS'!$B$51:$C$53,2,0),"")</f>
        <v/>
      </c>
      <c r="L93" s="231" t="e">
        <f>+IF(J93="Preventivo","Probabilidad",IF(J93="Detectivo","Probabilidad",IF(#REF!="Correctivo","Impacto","")))</f>
        <v>#REF!</v>
      </c>
      <c r="M93" s="278"/>
      <c r="N93" s="231" t="str">
        <f>+IFERROR(VLOOKUP($M93,'10 FORMULAS'!$B$54:$C$55,2,0),"")</f>
        <v/>
      </c>
      <c r="O93" s="279"/>
      <c r="P93" s="279"/>
      <c r="Q93" s="279"/>
      <c r="R93" s="279"/>
      <c r="S93" s="231" t="str">
        <f t="shared" si="8"/>
        <v/>
      </c>
      <c r="T93" s="231" t="str">
        <f t="shared" si="9"/>
        <v/>
      </c>
      <c r="U93" s="231" t="str">
        <f t="shared" si="10"/>
        <v/>
      </c>
      <c r="V93" s="544"/>
      <c r="W93" s="38"/>
      <c r="X93" s="227"/>
      <c r="Y93" s="228"/>
      <c r="Z93" s="228"/>
    </row>
    <row r="94" spans="1:26" ht="29.45" customHeight="1" x14ac:dyDescent="0.25">
      <c r="A94" s="562"/>
      <c r="B94" s="565"/>
      <c r="C94" s="547"/>
      <c r="D94" s="550"/>
      <c r="E94" s="277">
        <v>3</v>
      </c>
      <c r="F94" s="257"/>
      <c r="G94" s="193"/>
      <c r="H94" s="193"/>
      <c r="I94" s="220" t="str">
        <f t="shared" si="7"/>
        <v xml:space="preserve">  </v>
      </c>
      <c r="J94" s="193"/>
      <c r="K94" s="231" t="str">
        <f>+IFERROR(VLOOKUP($J94,'10 FORMULAS'!$B$51:$C$53,2,0),"")</f>
        <v/>
      </c>
      <c r="L94" s="231" t="e">
        <f>+IF(J94="Preventivo","Probabilidad",IF(J94="Detectivo","Probabilidad",IF(#REF!="Correctivo","Impacto","")))</f>
        <v>#REF!</v>
      </c>
      <c r="M94" s="278"/>
      <c r="N94" s="231" t="str">
        <f>+IFERROR(VLOOKUP($M94,'10 FORMULAS'!$B$54:$C$55,2,0),"")</f>
        <v/>
      </c>
      <c r="O94" s="279"/>
      <c r="P94" s="279"/>
      <c r="Q94" s="279"/>
      <c r="R94" s="279"/>
      <c r="S94" s="231" t="str">
        <f t="shared" si="8"/>
        <v/>
      </c>
      <c r="T94" s="231" t="str">
        <f t="shared" si="9"/>
        <v/>
      </c>
      <c r="U94" s="231" t="str">
        <f t="shared" si="10"/>
        <v/>
      </c>
      <c r="V94" s="544"/>
      <c r="W94" s="38"/>
      <c r="X94" s="227"/>
      <c r="Y94" s="228"/>
      <c r="Z94" s="228"/>
    </row>
    <row r="95" spans="1:26" ht="29.45" customHeight="1" x14ac:dyDescent="0.25">
      <c r="A95" s="562"/>
      <c r="B95" s="565"/>
      <c r="C95" s="547"/>
      <c r="D95" s="550"/>
      <c r="E95" s="277">
        <v>4</v>
      </c>
      <c r="F95" s="257"/>
      <c r="G95" s="193"/>
      <c r="H95" s="193"/>
      <c r="I95" s="220" t="str">
        <f t="shared" si="7"/>
        <v xml:space="preserve">  </v>
      </c>
      <c r="J95" s="193"/>
      <c r="K95" s="231" t="str">
        <f>+IFERROR(VLOOKUP($J95,'10 FORMULAS'!$B$51:$C$53,2,0),"")</f>
        <v/>
      </c>
      <c r="L95" s="231" t="e">
        <f>+IF(J95="Preventivo","Probabilidad",IF(J95="Detectivo","Probabilidad",IF(#REF!="Correctivo","Impacto","")))</f>
        <v>#REF!</v>
      </c>
      <c r="M95" s="278"/>
      <c r="N95" s="231" t="str">
        <f>+IFERROR(VLOOKUP($M95,'10 FORMULAS'!$B$54:$C$55,2,0),"")</f>
        <v/>
      </c>
      <c r="O95" s="279"/>
      <c r="P95" s="279"/>
      <c r="Q95" s="279"/>
      <c r="R95" s="279"/>
      <c r="S95" s="231" t="str">
        <f t="shared" si="8"/>
        <v/>
      </c>
      <c r="T95" s="231" t="str">
        <f t="shared" si="9"/>
        <v/>
      </c>
      <c r="U95" s="231" t="str">
        <f t="shared" si="10"/>
        <v/>
      </c>
      <c r="V95" s="544"/>
      <c r="W95" s="38"/>
      <c r="X95" s="227"/>
      <c r="Y95" s="228"/>
      <c r="Z95" s="228"/>
    </row>
    <row r="96" spans="1:26" ht="29.45" customHeight="1" x14ac:dyDescent="0.25">
      <c r="A96" s="562"/>
      <c r="B96" s="565"/>
      <c r="C96" s="547"/>
      <c r="D96" s="550"/>
      <c r="E96" s="277">
        <v>5</v>
      </c>
      <c r="F96" s="257"/>
      <c r="G96" s="193"/>
      <c r="H96" s="193"/>
      <c r="I96" s="220" t="str">
        <f t="shared" si="7"/>
        <v xml:space="preserve">  </v>
      </c>
      <c r="J96" s="193"/>
      <c r="K96" s="231" t="str">
        <f>+IFERROR(VLOOKUP($J96,'10 FORMULAS'!$B$51:$C$53,2,0),"")</f>
        <v/>
      </c>
      <c r="L96" s="231" t="e">
        <f>+IF(J96="Preventivo","Probabilidad",IF(J96="Detectivo","Probabilidad",IF(#REF!="Correctivo","Impacto","")))</f>
        <v>#REF!</v>
      </c>
      <c r="M96" s="278"/>
      <c r="N96" s="231" t="str">
        <f>+IFERROR(VLOOKUP($M96,'10 FORMULAS'!$B$54:$C$55,2,0),"")</f>
        <v/>
      </c>
      <c r="O96" s="279"/>
      <c r="P96" s="279"/>
      <c r="Q96" s="279"/>
      <c r="R96" s="279"/>
      <c r="S96" s="231" t="str">
        <f t="shared" si="8"/>
        <v/>
      </c>
      <c r="T96" s="231" t="str">
        <f t="shared" si="9"/>
        <v/>
      </c>
      <c r="U96" s="231" t="str">
        <f t="shared" si="10"/>
        <v/>
      </c>
      <c r="V96" s="544"/>
      <c r="W96" s="38"/>
      <c r="X96" s="227"/>
      <c r="Y96" s="228"/>
      <c r="Z96" s="228"/>
    </row>
    <row r="97" spans="1:26" ht="29.45" customHeight="1" thickBot="1" x14ac:dyDescent="0.3">
      <c r="A97" s="563"/>
      <c r="B97" s="566"/>
      <c r="C97" s="548"/>
      <c r="D97" s="551"/>
      <c r="E97" s="280">
        <v>6</v>
      </c>
      <c r="F97" s="260"/>
      <c r="G97" s="194"/>
      <c r="H97" s="194"/>
      <c r="I97" s="220" t="str">
        <f t="shared" si="7"/>
        <v xml:space="preserve">  </v>
      </c>
      <c r="J97" s="193"/>
      <c r="K97" s="231" t="str">
        <f>+IFERROR(VLOOKUP($J97,'10 FORMULAS'!$B$51:$C$53,2,0),"")</f>
        <v/>
      </c>
      <c r="L97" s="231" t="e">
        <f>+IF(J97="Preventivo","Probabilidad",IF(J97="Detectivo","Probabilidad",IF(#REF!="Correctivo","Impacto","")))</f>
        <v>#REF!</v>
      </c>
      <c r="M97" s="278"/>
      <c r="N97" s="231" t="str">
        <f>+IFERROR(VLOOKUP($M97,'10 FORMULAS'!$B$54:$C$55,2,0),"")</f>
        <v/>
      </c>
      <c r="O97" s="279"/>
      <c r="P97" s="279"/>
      <c r="Q97" s="279"/>
      <c r="R97" s="279"/>
      <c r="S97" s="231" t="str">
        <f t="shared" si="8"/>
        <v/>
      </c>
      <c r="T97" s="231" t="str">
        <f t="shared" si="9"/>
        <v/>
      </c>
      <c r="U97" s="231" t="str">
        <f t="shared" si="10"/>
        <v/>
      </c>
      <c r="V97" s="545"/>
      <c r="W97" s="38"/>
    </row>
    <row r="98" spans="1:26" ht="29.45" customHeight="1" x14ac:dyDescent="0.25">
      <c r="A98" s="561" t="str">
        <f>'2 CONTEXTO E IDENTIFICACIÓN'!A24</f>
        <v>R16</v>
      </c>
      <c r="B98" s="564" t="str">
        <f>+'2 CONTEXTO E IDENTIFICACIÓN'!J24</f>
        <v xml:space="preserve"> por a causa de </v>
      </c>
      <c r="C98" s="546" t="str">
        <f>+'3 PROBABIL E IMPACTO INHERENTE'!E24</f>
        <v/>
      </c>
      <c r="D98" s="549" t="str">
        <f>+'3 PROBABIL E IMPACTO INHERENTE'!M24</f>
        <v/>
      </c>
      <c r="E98" s="281">
        <v>1</v>
      </c>
      <c r="F98" s="258"/>
      <c r="G98" s="52"/>
      <c r="H98" s="52"/>
      <c r="I98" s="220" t="str">
        <f t="shared" si="7"/>
        <v xml:space="preserve">  </v>
      </c>
      <c r="J98" s="193"/>
      <c r="K98" s="231" t="str">
        <f>+IFERROR(VLOOKUP($J98,'10 FORMULAS'!$B$51:$C$53,2,0),"")</f>
        <v/>
      </c>
      <c r="L98" s="231" t="e">
        <f>+IF(J98="Preventivo","Probabilidad",IF(J98="Detectivo","Probabilidad",IF(#REF!="Correctivo","Impacto","")))</f>
        <v>#REF!</v>
      </c>
      <c r="M98" s="278"/>
      <c r="N98" s="231" t="str">
        <f>+IFERROR(VLOOKUP($M98,'10 FORMULAS'!$B$54:$C$55,2,0),"")</f>
        <v/>
      </c>
      <c r="O98" s="279"/>
      <c r="P98" s="279"/>
      <c r="Q98" s="279"/>
      <c r="R98" s="279"/>
      <c r="S98" s="231" t="str">
        <f t="shared" si="8"/>
        <v/>
      </c>
      <c r="T98" s="231" t="str">
        <f t="shared" si="9"/>
        <v/>
      </c>
      <c r="U98" s="231" t="str">
        <f t="shared" si="10"/>
        <v/>
      </c>
      <c r="V98" s="542"/>
      <c r="W98" s="38"/>
      <c r="X98" s="227"/>
      <c r="Y98" s="228"/>
      <c r="Z98" s="228"/>
    </row>
    <row r="99" spans="1:26" ht="29.45" customHeight="1" x14ac:dyDescent="0.25">
      <c r="A99" s="562"/>
      <c r="B99" s="565"/>
      <c r="C99" s="547"/>
      <c r="D99" s="550"/>
      <c r="E99" s="277">
        <v>2</v>
      </c>
      <c r="F99" s="257"/>
      <c r="G99" s="193"/>
      <c r="H99" s="193"/>
      <c r="I99" s="220" t="str">
        <f t="shared" si="7"/>
        <v xml:space="preserve">  </v>
      </c>
      <c r="J99" s="193"/>
      <c r="K99" s="231" t="str">
        <f>+IFERROR(VLOOKUP($J99,'10 FORMULAS'!$B$51:$C$53,2,0),"")</f>
        <v/>
      </c>
      <c r="L99" s="231" t="e">
        <f>+IF(J99="Preventivo","Probabilidad",IF(J99="Detectivo","Probabilidad",IF(#REF!="Correctivo","Impacto","")))</f>
        <v>#REF!</v>
      </c>
      <c r="M99" s="278"/>
      <c r="N99" s="231" t="str">
        <f>+IFERROR(VLOOKUP($M99,'10 FORMULAS'!$B$54:$C$55,2,0),"")</f>
        <v/>
      </c>
      <c r="O99" s="279"/>
      <c r="P99" s="279"/>
      <c r="Q99" s="279"/>
      <c r="R99" s="279"/>
      <c r="S99" s="231" t="str">
        <f t="shared" si="8"/>
        <v/>
      </c>
      <c r="T99" s="231" t="str">
        <f t="shared" si="9"/>
        <v/>
      </c>
      <c r="U99" s="231" t="str">
        <f t="shared" si="10"/>
        <v/>
      </c>
      <c r="V99" s="544"/>
      <c r="W99" s="38"/>
      <c r="X99" s="227"/>
      <c r="Y99" s="228"/>
      <c r="Z99" s="228"/>
    </row>
    <row r="100" spans="1:26" ht="29.45" customHeight="1" x14ac:dyDescent="0.25">
      <c r="A100" s="562"/>
      <c r="B100" s="565"/>
      <c r="C100" s="547"/>
      <c r="D100" s="550"/>
      <c r="E100" s="277">
        <v>3</v>
      </c>
      <c r="F100" s="257"/>
      <c r="G100" s="193"/>
      <c r="H100" s="193"/>
      <c r="I100" s="220" t="str">
        <f t="shared" si="7"/>
        <v xml:space="preserve">  </v>
      </c>
      <c r="J100" s="193"/>
      <c r="K100" s="231" t="str">
        <f>+IFERROR(VLOOKUP($J100,'10 FORMULAS'!$B$51:$C$53,2,0),"")</f>
        <v/>
      </c>
      <c r="L100" s="231" t="e">
        <f>+IF(J100="Preventivo","Probabilidad",IF(J100="Detectivo","Probabilidad",IF(#REF!="Correctivo","Impacto","")))</f>
        <v>#REF!</v>
      </c>
      <c r="M100" s="278"/>
      <c r="N100" s="231" t="str">
        <f>+IFERROR(VLOOKUP($M100,'10 FORMULAS'!$B$54:$C$55,2,0),"")</f>
        <v/>
      </c>
      <c r="O100" s="279"/>
      <c r="P100" s="279"/>
      <c r="Q100" s="279"/>
      <c r="R100" s="279"/>
      <c r="S100" s="231" t="str">
        <f t="shared" si="8"/>
        <v/>
      </c>
      <c r="T100" s="231" t="str">
        <f t="shared" si="9"/>
        <v/>
      </c>
      <c r="U100" s="231" t="str">
        <f t="shared" si="10"/>
        <v/>
      </c>
      <c r="V100" s="544"/>
      <c r="W100" s="38"/>
      <c r="X100" s="227"/>
      <c r="Y100" s="228"/>
      <c r="Z100" s="228"/>
    </row>
    <row r="101" spans="1:26" ht="29.45" customHeight="1" x14ac:dyDescent="0.25">
      <c r="A101" s="562"/>
      <c r="B101" s="565"/>
      <c r="C101" s="547"/>
      <c r="D101" s="550"/>
      <c r="E101" s="277">
        <v>4</v>
      </c>
      <c r="F101" s="257"/>
      <c r="G101" s="193"/>
      <c r="H101" s="193"/>
      <c r="I101" s="220" t="str">
        <f t="shared" si="7"/>
        <v xml:space="preserve">  </v>
      </c>
      <c r="J101" s="193"/>
      <c r="K101" s="231" t="str">
        <f>+IFERROR(VLOOKUP($J101,'10 FORMULAS'!$B$51:$C$53,2,0),"")</f>
        <v/>
      </c>
      <c r="L101" s="231" t="e">
        <f>+IF(J101="Preventivo","Probabilidad",IF(J101="Detectivo","Probabilidad",IF(#REF!="Correctivo","Impacto","")))</f>
        <v>#REF!</v>
      </c>
      <c r="M101" s="278"/>
      <c r="N101" s="231" t="str">
        <f>+IFERROR(VLOOKUP($M101,'10 FORMULAS'!$B$54:$C$55,2,0),"")</f>
        <v/>
      </c>
      <c r="O101" s="279"/>
      <c r="P101" s="279"/>
      <c r="Q101" s="279"/>
      <c r="R101" s="279"/>
      <c r="S101" s="231" t="str">
        <f t="shared" si="8"/>
        <v/>
      </c>
      <c r="T101" s="231" t="str">
        <f t="shared" si="9"/>
        <v/>
      </c>
      <c r="U101" s="231" t="str">
        <f t="shared" si="10"/>
        <v/>
      </c>
      <c r="V101" s="544"/>
      <c r="W101" s="38"/>
      <c r="X101" s="227"/>
      <c r="Y101" s="228"/>
      <c r="Z101" s="228"/>
    </row>
    <row r="102" spans="1:26" ht="29.45" customHeight="1" x14ac:dyDescent="0.25">
      <c r="A102" s="562"/>
      <c r="B102" s="565"/>
      <c r="C102" s="547"/>
      <c r="D102" s="550"/>
      <c r="E102" s="277">
        <v>5</v>
      </c>
      <c r="F102" s="257"/>
      <c r="G102" s="193"/>
      <c r="H102" s="193"/>
      <c r="I102" s="220" t="str">
        <f t="shared" si="7"/>
        <v xml:space="preserve">  </v>
      </c>
      <c r="J102" s="193"/>
      <c r="K102" s="231" t="str">
        <f>+IFERROR(VLOOKUP($J102,'10 FORMULAS'!$B$51:$C$53,2,0),"")</f>
        <v/>
      </c>
      <c r="L102" s="231" t="e">
        <f>+IF(J102="Preventivo","Probabilidad",IF(J102="Detectivo","Probabilidad",IF(#REF!="Correctivo","Impacto","")))</f>
        <v>#REF!</v>
      </c>
      <c r="M102" s="278"/>
      <c r="N102" s="231" t="str">
        <f>+IFERROR(VLOOKUP($M102,'10 FORMULAS'!$B$54:$C$55,2,0),"")</f>
        <v/>
      </c>
      <c r="O102" s="279"/>
      <c r="P102" s="279"/>
      <c r="Q102" s="279"/>
      <c r="R102" s="279"/>
      <c r="S102" s="231" t="str">
        <f t="shared" si="8"/>
        <v/>
      </c>
      <c r="T102" s="231" t="str">
        <f t="shared" si="9"/>
        <v/>
      </c>
      <c r="U102" s="231" t="str">
        <f t="shared" si="10"/>
        <v/>
      </c>
      <c r="V102" s="544"/>
      <c r="W102" s="38"/>
      <c r="X102" s="227"/>
      <c r="Y102" s="228"/>
      <c r="Z102" s="228"/>
    </row>
    <row r="103" spans="1:26" ht="29.45" customHeight="1" thickBot="1" x14ac:dyDescent="0.3">
      <c r="A103" s="563"/>
      <c r="B103" s="566"/>
      <c r="C103" s="548"/>
      <c r="D103" s="551"/>
      <c r="E103" s="280">
        <v>6</v>
      </c>
      <c r="F103" s="260"/>
      <c r="G103" s="194"/>
      <c r="H103" s="194"/>
      <c r="I103" s="220" t="str">
        <f t="shared" si="7"/>
        <v xml:space="preserve">  </v>
      </c>
      <c r="J103" s="193"/>
      <c r="K103" s="231" t="str">
        <f>+IFERROR(VLOOKUP($J103,'10 FORMULAS'!$B$51:$C$53,2,0),"")</f>
        <v/>
      </c>
      <c r="L103" s="231" t="e">
        <f>+IF(J103="Preventivo","Probabilidad",IF(J103="Detectivo","Probabilidad",IF(#REF!="Correctivo","Impacto","")))</f>
        <v>#REF!</v>
      </c>
      <c r="M103" s="278"/>
      <c r="N103" s="231" t="str">
        <f>+IFERROR(VLOOKUP($M103,'10 FORMULAS'!$B$54:$C$55,2,0),"")</f>
        <v/>
      </c>
      <c r="O103" s="279"/>
      <c r="P103" s="279"/>
      <c r="Q103" s="279"/>
      <c r="R103" s="279"/>
      <c r="S103" s="231" t="str">
        <f t="shared" si="8"/>
        <v/>
      </c>
      <c r="T103" s="231" t="str">
        <f t="shared" si="9"/>
        <v/>
      </c>
      <c r="U103" s="231" t="str">
        <f t="shared" si="10"/>
        <v/>
      </c>
      <c r="V103" s="545"/>
      <c r="W103" s="38"/>
    </row>
    <row r="104" spans="1:26" ht="29.45" customHeight="1" x14ac:dyDescent="0.25">
      <c r="A104" s="561" t="str">
        <f>'2 CONTEXTO E IDENTIFICACIÓN'!A25</f>
        <v>R17</v>
      </c>
      <c r="B104" s="564" t="str">
        <f>+'2 CONTEXTO E IDENTIFICACIÓN'!J25</f>
        <v xml:space="preserve"> por a causa de </v>
      </c>
      <c r="C104" s="546" t="str">
        <f>+'3 PROBABIL E IMPACTO INHERENTE'!E25</f>
        <v/>
      </c>
      <c r="D104" s="549" t="str">
        <f>+'3 PROBABIL E IMPACTO INHERENTE'!M25</f>
        <v/>
      </c>
      <c r="E104" s="281">
        <v>1</v>
      </c>
      <c r="F104" s="258"/>
      <c r="G104" s="52"/>
      <c r="H104" s="52"/>
      <c r="I104" s="220" t="str">
        <f t="shared" si="7"/>
        <v xml:space="preserve">  </v>
      </c>
      <c r="J104" s="193"/>
      <c r="K104" s="231" t="str">
        <f>+IFERROR(VLOOKUP($J104,'10 FORMULAS'!$B$51:$C$53,2,0),"")</f>
        <v/>
      </c>
      <c r="L104" s="231" t="e">
        <f>+IF(J104="Preventivo","Probabilidad",IF(J104="Detectivo","Probabilidad",IF(#REF!="Correctivo","Impacto","")))</f>
        <v>#REF!</v>
      </c>
      <c r="M104" s="278"/>
      <c r="N104" s="231" t="str">
        <f>+IFERROR(VLOOKUP($M104,'10 FORMULAS'!$B$54:$C$55,2,0),"")</f>
        <v/>
      </c>
      <c r="O104" s="279"/>
      <c r="P104" s="279"/>
      <c r="Q104" s="279"/>
      <c r="R104" s="279"/>
      <c r="S104" s="231" t="str">
        <f t="shared" ref="S104:S127" si="11">+IFERROR($K104+$N104,"")</f>
        <v/>
      </c>
      <c r="T104" s="231" t="str">
        <f t="shared" si="9"/>
        <v/>
      </c>
      <c r="U104" s="231" t="str">
        <f t="shared" si="10"/>
        <v/>
      </c>
      <c r="V104" s="542"/>
      <c r="W104" s="38"/>
      <c r="X104" s="227"/>
      <c r="Y104" s="228"/>
      <c r="Z104" s="228"/>
    </row>
    <row r="105" spans="1:26" ht="29.45" customHeight="1" x14ac:dyDescent="0.25">
      <c r="A105" s="567"/>
      <c r="B105" s="568"/>
      <c r="C105" s="555"/>
      <c r="D105" s="553"/>
      <c r="E105" s="277">
        <v>2</v>
      </c>
      <c r="F105" s="256"/>
      <c r="G105" s="253"/>
      <c r="H105" s="253"/>
      <c r="I105" s="220" t="str">
        <f t="shared" si="7"/>
        <v xml:space="preserve">  </v>
      </c>
      <c r="J105" s="193"/>
      <c r="K105" s="231" t="str">
        <f>+IFERROR(VLOOKUP($J105,'10 FORMULAS'!$B$51:$C$53,2,0),"")</f>
        <v/>
      </c>
      <c r="L105" s="231" t="e">
        <f>+IF(J105="Preventivo","Probabilidad",IF(J105="Detectivo","Probabilidad",IF(#REF!="Correctivo","Impacto","")))</f>
        <v>#REF!</v>
      </c>
      <c r="M105" s="278"/>
      <c r="N105" s="231" t="str">
        <f>+IFERROR(VLOOKUP($M105,'10 FORMULAS'!$B$54:$C$55,2,0),"")</f>
        <v/>
      </c>
      <c r="O105" s="279"/>
      <c r="P105" s="279"/>
      <c r="Q105" s="279"/>
      <c r="R105" s="279"/>
      <c r="S105" s="231" t="str">
        <f t="shared" si="11"/>
        <v/>
      </c>
      <c r="T105" s="231" t="str">
        <f t="shared" si="9"/>
        <v/>
      </c>
      <c r="U105" s="231" t="str">
        <f t="shared" si="10"/>
        <v/>
      </c>
      <c r="V105" s="543"/>
      <c r="W105" s="38"/>
      <c r="X105" s="227"/>
      <c r="Y105" s="228"/>
      <c r="Z105" s="228"/>
    </row>
    <row r="106" spans="1:26" ht="29.45" customHeight="1" x14ac:dyDescent="0.25">
      <c r="A106" s="567"/>
      <c r="B106" s="568"/>
      <c r="C106" s="555"/>
      <c r="D106" s="553"/>
      <c r="E106" s="277">
        <v>3</v>
      </c>
      <c r="F106" s="256"/>
      <c r="G106" s="253"/>
      <c r="H106" s="253"/>
      <c r="I106" s="220" t="str">
        <f t="shared" si="7"/>
        <v xml:space="preserve">  </v>
      </c>
      <c r="J106" s="193"/>
      <c r="K106" s="231" t="str">
        <f>+IFERROR(VLOOKUP($J106,'10 FORMULAS'!$B$51:$C$53,2,0),"")</f>
        <v/>
      </c>
      <c r="L106" s="231" t="e">
        <f>+IF(J106="Preventivo","Probabilidad",IF(J106="Detectivo","Probabilidad",IF(#REF!="Correctivo","Impacto","")))</f>
        <v>#REF!</v>
      </c>
      <c r="M106" s="278"/>
      <c r="N106" s="231" t="str">
        <f>+IFERROR(VLOOKUP($M106,'10 FORMULAS'!$B$54:$C$55,2,0),"")</f>
        <v/>
      </c>
      <c r="O106" s="279"/>
      <c r="P106" s="279"/>
      <c r="Q106" s="279"/>
      <c r="R106" s="279"/>
      <c r="S106" s="231" t="str">
        <f t="shared" si="11"/>
        <v/>
      </c>
      <c r="T106" s="231" t="str">
        <f t="shared" si="9"/>
        <v/>
      </c>
      <c r="U106" s="231" t="str">
        <f t="shared" si="10"/>
        <v/>
      </c>
      <c r="V106" s="543"/>
      <c r="W106" s="38"/>
      <c r="X106" s="227"/>
      <c r="Y106" s="228"/>
      <c r="Z106" s="228"/>
    </row>
    <row r="107" spans="1:26" ht="29.45" customHeight="1" x14ac:dyDescent="0.25">
      <c r="A107" s="562"/>
      <c r="B107" s="565"/>
      <c r="C107" s="547"/>
      <c r="D107" s="550"/>
      <c r="E107" s="277">
        <v>4</v>
      </c>
      <c r="F107" s="257"/>
      <c r="G107" s="193"/>
      <c r="H107" s="193"/>
      <c r="I107" s="220" t="str">
        <f t="shared" si="7"/>
        <v xml:space="preserve">  </v>
      </c>
      <c r="J107" s="193"/>
      <c r="K107" s="231" t="str">
        <f>+IFERROR(VLOOKUP($J107,'10 FORMULAS'!$B$51:$C$53,2,0),"")</f>
        <v/>
      </c>
      <c r="L107" s="231" t="e">
        <f>+IF(J107="Preventivo","Probabilidad",IF(J107="Detectivo","Probabilidad",IF(#REF!="Correctivo","Impacto","")))</f>
        <v>#REF!</v>
      </c>
      <c r="M107" s="278"/>
      <c r="N107" s="231" t="str">
        <f>+IFERROR(VLOOKUP($M107,'10 FORMULAS'!$B$54:$C$55,2,0),"")</f>
        <v/>
      </c>
      <c r="O107" s="279"/>
      <c r="P107" s="279"/>
      <c r="Q107" s="279"/>
      <c r="R107" s="279"/>
      <c r="S107" s="231" t="str">
        <f t="shared" si="11"/>
        <v/>
      </c>
      <c r="T107" s="231" t="str">
        <f t="shared" si="9"/>
        <v/>
      </c>
      <c r="U107" s="231" t="str">
        <f t="shared" si="10"/>
        <v/>
      </c>
      <c r="V107" s="544"/>
      <c r="W107" s="38"/>
      <c r="X107" s="227"/>
      <c r="Y107" s="228"/>
      <c r="Z107" s="228"/>
    </row>
    <row r="108" spans="1:26" ht="29.45" customHeight="1" x14ac:dyDescent="0.25">
      <c r="A108" s="562"/>
      <c r="B108" s="565"/>
      <c r="C108" s="547"/>
      <c r="D108" s="550"/>
      <c r="E108" s="277">
        <v>5</v>
      </c>
      <c r="F108" s="257"/>
      <c r="G108" s="193"/>
      <c r="H108" s="193"/>
      <c r="I108" s="220" t="str">
        <f t="shared" si="7"/>
        <v xml:space="preserve">  </v>
      </c>
      <c r="J108" s="193"/>
      <c r="K108" s="231" t="str">
        <f>+IFERROR(VLOOKUP($J108,'10 FORMULAS'!$B$51:$C$53,2,0),"")</f>
        <v/>
      </c>
      <c r="L108" s="231" t="e">
        <f>+IF(J108="Preventivo","Probabilidad",IF(J108="Detectivo","Probabilidad",IF(#REF!="Correctivo","Impacto","")))</f>
        <v>#REF!</v>
      </c>
      <c r="M108" s="278"/>
      <c r="N108" s="231" t="str">
        <f>+IFERROR(VLOOKUP($M108,'10 FORMULAS'!$B$54:$C$55,2,0),"")</f>
        <v/>
      </c>
      <c r="O108" s="279"/>
      <c r="P108" s="279"/>
      <c r="Q108" s="279"/>
      <c r="R108" s="279"/>
      <c r="S108" s="231" t="str">
        <f t="shared" si="11"/>
        <v/>
      </c>
      <c r="T108" s="231" t="str">
        <f t="shared" si="9"/>
        <v/>
      </c>
      <c r="U108" s="231" t="str">
        <f t="shared" si="10"/>
        <v/>
      </c>
      <c r="V108" s="544"/>
      <c r="W108" s="38"/>
      <c r="X108" s="227"/>
      <c r="Y108" s="228"/>
      <c r="Z108" s="228"/>
    </row>
    <row r="109" spans="1:26" ht="29.45" customHeight="1" thickBot="1" x14ac:dyDescent="0.3">
      <c r="A109" s="563"/>
      <c r="B109" s="566"/>
      <c r="C109" s="548"/>
      <c r="D109" s="551"/>
      <c r="E109" s="280">
        <v>6</v>
      </c>
      <c r="F109" s="260"/>
      <c r="G109" s="194"/>
      <c r="H109" s="194"/>
      <c r="I109" s="220" t="str">
        <f t="shared" si="7"/>
        <v xml:space="preserve">  </v>
      </c>
      <c r="J109" s="193"/>
      <c r="K109" s="231" t="str">
        <f>+IFERROR(VLOOKUP($J109,'10 FORMULAS'!$B$51:$C$53,2,0),"")</f>
        <v/>
      </c>
      <c r="L109" s="231" t="e">
        <f>+IF(J109="Preventivo","Probabilidad",IF(J109="Detectivo","Probabilidad",IF(#REF!="Correctivo","Impacto","")))</f>
        <v>#REF!</v>
      </c>
      <c r="M109" s="278"/>
      <c r="N109" s="231" t="str">
        <f>+IFERROR(VLOOKUP($M109,'10 FORMULAS'!$B$54:$C$55,2,0),"")</f>
        <v/>
      </c>
      <c r="O109" s="279"/>
      <c r="P109" s="279"/>
      <c r="Q109" s="279"/>
      <c r="R109" s="279"/>
      <c r="S109" s="231" t="str">
        <f t="shared" si="11"/>
        <v/>
      </c>
      <c r="T109" s="231" t="str">
        <f t="shared" si="9"/>
        <v/>
      </c>
      <c r="U109" s="231" t="str">
        <f t="shared" si="10"/>
        <v/>
      </c>
      <c r="V109" s="545"/>
      <c r="W109" s="38"/>
    </row>
    <row r="110" spans="1:26" ht="29.45" customHeight="1" x14ac:dyDescent="0.25">
      <c r="A110" s="561" t="str">
        <f>'2 CONTEXTO E IDENTIFICACIÓN'!A26</f>
        <v>R18</v>
      </c>
      <c r="B110" s="564" t="str">
        <f>+'2 CONTEXTO E IDENTIFICACIÓN'!J26</f>
        <v xml:space="preserve"> por a causa de </v>
      </c>
      <c r="C110" s="546" t="str">
        <f>+'3 PROBABIL E IMPACTO INHERENTE'!E26</f>
        <v/>
      </c>
      <c r="D110" s="549" t="str">
        <f>+'3 PROBABIL E IMPACTO INHERENTE'!M26</f>
        <v/>
      </c>
      <c r="E110" s="281">
        <v>1</v>
      </c>
      <c r="F110" s="258"/>
      <c r="G110" s="52"/>
      <c r="H110" s="52"/>
      <c r="I110" s="220" t="str">
        <f t="shared" si="7"/>
        <v xml:space="preserve">  </v>
      </c>
      <c r="J110" s="193"/>
      <c r="K110" s="231" t="str">
        <f>+IFERROR(VLOOKUP($J110,'10 FORMULAS'!$B$51:$C$53,2,0),"")</f>
        <v/>
      </c>
      <c r="L110" s="231" t="e">
        <f>+IF(J110="Preventivo","Probabilidad",IF(J110="Detectivo","Probabilidad",IF(#REF!="Correctivo","Impacto","")))</f>
        <v>#REF!</v>
      </c>
      <c r="M110" s="278"/>
      <c r="N110" s="231" t="str">
        <f>+IFERROR(VLOOKUP($M110,'10 FORMULAS'!$B$54:$C$55,2,0),"")</f>
        <v/>
      </c>
      <c r="O110" s="279"/>
      <c r="P110" s="279"/>
      <c r="Q110" s="279"/>
      <c r="R110" s="279"/>
      <c r="S110" s="231" t="str">
        <f t="shared" si="11"/>
        <v/>
      </c>
      <c r="T110" s="231" t="str">
        <f t="shared" si="9"/>
        <v/>
      </c>
      <c r="U110" s="231" t="str">
        <f t="shared" si="10"/>
        <v/>
      </c>
      <c r="V110" s="542"/>
      <c r="W110" s="38"/>
      <c r="X110" s="227"/>
      <c r="Y110" s="228"/>
      <c r="Z110" s="228"/>
    </row>
    <row r="111" spans="1:26" ht="29.45" customHeight="1" x14ac:dyDescent="0.25">
      <c r="A111" s="567"/>
      <c r="B111" s="568"/>
      <c r="C111" s="555"/>
      <c r="D111" s="553"/>
      <c r="E111" s="277">
        <v>2</v>
      </c>
      <c r="F111" s="256"/>
      <c r="G111" s="253"/>
      <c r="H111" s="253"/>
      <c r="I111" s="220" t="str">
        <f t="shared" si="7"/>
        <v xml:space="preserve">  </v>
      </c>
      <c r="J111" s="193"/>
      <c r="K111" s="231" t="str">
        <f>+IFERROR(VLOOKUP($J111,'10 FORMULAS'!$B$51:$C$53,2,0),"")</f>
        <v/>
      </c>
      <c r="L111" s="231" t="e">
        <f>+IF(J111="Preventivo","Probabilidad",IF(J111="Detectivo","Probabilidad",IF(#REF!="Correctivo","Impacto","")))</f>
        <v>#REF!</v>
      </c>
      <c r="M111" s="278"/>
      <c r="N111" s="231" t="str">
        <f>+IFERROR(VLOOKUP($M111,'10 FORMULAS'!$B$54:$C$55,2,0),"")</f>
        <v/>
      </c>
      <c r="O111" s="279"/>
      <c r="P111" s="279"/>
      <c r="Q111" s="279"/>
      <c r="R111" s="279"/>
      <c r="S111" s="231" t="str">
        <f t="shared" si="11"/>
        <v/>
      </c>
      <c r="T111" s="231" t="str">
        <f t="shared" si="9"/>
        <v/>
      </c>
      <c r="U111" s="231" t="str">
        <f t="shared" si="10"/>
        <v/>
      </c>
      <c r="V111" s="543"/>
      <c r="W111" s="38"/>
      <c r="X111" s="227"/>
      <c r="Y111" s="228"/>
      <c r="Z111" s="228"/>
    </row>
    <row r="112" spans="1:26" ht="29.45" customHeight="1" x14ac:dyDescent="0.25">
      <c r="A112" s="567"/>
      <c r="B112" s="568"/>
      <c r="C112" s="555"/>
      <c r="D112" s="553"/>
      <c r="E112" s="277">
        <v>3</v>
      </c>
      <c r="F112" s="256"/>
      <c r="G112" s="253"/>
      <c r="H112" s="253"/>
      <c r="I112" s="220" t="str">
        <f t="shared" si="7"/>
        <v xml:space="preserve">  </v>
      </c>
      <c r="J112" s="193"/>
      <c r="K112" s="231" t="str">
        <f>+IFERROR(VLOOKUP($J112,'10 FORMULAS'!$B$51:$C$53,2,0),"")</f>
        <v/>
      </c>
      <c r="L112" s="231" t="e">
        <f>+IF(J112="Preventivo","Probabilidad",IF(J112="Detectivo","Probabilidad",IF(#REF!="Correctivo","Impacto","")))</f>
        <v>#REF!</v>
      </c>
      <c r="M112" s="278"/>
      <c r="N112" s="231" t="str">
        <f>+IFERROR(VLOOKUP($M112,'10 FORMULAS'!$B$54:$C$55,2,0),"")</f>
        <v/>
      </c>
      <c r="O112" s="279"/>
      <c r="P112" s="279"/>
      <c r="Q112" s="279"/>
      <c r="R112" s="279"/>
      <c r="S112" s="231" t="str">
        <f t="shared" si="11"/>
        <v/>
      </c>
      <c r="T112" s="231" t="str">
        <f t="shared" si="9"/>
        <v/>
      </c>
      <c r="U112" s="231" t="str">
        <f t="shared" si="10"/>
        <v/>
      </c>
      <c r="V112" s="543"/>
      <c r="W112" s="38"/>
      <c r="X112" s="227"/>
      <c r="Y112" s="228"/>
      <c r="Z112" s="228"/>
    </row>
    <row r="113" spans="1:26" ht="29.45" customHeight="1" x14ac:dyDescent="0.25">
      <c r="A113" s="562"/>
      <c r="B113" s="565"/>
      <c r="C113" s="547"/>
      <c r="D113" s="550"/>
      <c r="E113" s="277">
        <v>4</v>
      </c>
      <c r="F113" s="257"/>
      <c r="G113" s="193"/>
      <c r="H113" s="193"/>
      <c r="I113" s="220" t="str">
        <f t="shared" si="7"/>
        <v xml:space="preserve">  </v>
      </c>
      <c r="J113" s="193"/>
      <c r="K113" s="231" t="str">
        <f>+IFERROR(VLOOKUP($J113,'10 FORMULAS'!$B$51:$C$53,2,0),"")</f>
        <v/>
      </c>
      <c r="L113" s="231" t="e">
        <f>+IF(J113="Preventivo","Probabilidad",IF(J113="Detectivo","Probabilidad",IF(#REF!="Correctivo","Impacto","")))</f>
        <v>#REF!</v>
      </c>
      <c r="M113" s="278"/>
      <c r="N113" s="231" t="str">
        <f>+IFERROR(VLOOKUP($M113,'10 FORMULAS'!$B$54:$C$55,2,0),"")</f>
        <v/>
      </c>
      <c r="O113" s="279"/>
      <c r="P113" s="279"/>
      <c r="Q113" s="279"/>
      <c r="R113" s="279"/>
      <c r="S113" s="231" t="str">
        <f t="shared" si="11"/>
        <v/>
      </c>
      <c r="T113" s="231" t="str">
        <f t="shared" si="9"/>
        <v/>
      </c>
      <c r="U113" s="231" t="str">
        <f t="shared" si="10"/>
        <v/>
      </c>
      <c r="V113" s="544"/>
      <c r="W113" s="38"/>
      <c r="X113" s="227"/>
      <c r="Y113" s="228"/>
      <c r="Z113" s="228"/>
    </row>
    <row r="114" spans="1:26" ht="29.45" customHeight="1" x14ac:dyDescent="0.25">
      <c r="A114" s="562"/>
      <c r="B114" s="565"/>
      <c r="C114" s="547"/>
      <c r="D114" s="550"/>
      <c r="E114" s="277">
        <v>5</v>
      </c>
      <c r="F114" s="257"/>
      <c r="G114" s="193"/>
      <c r="H114" s="193"/>
      <c r="I114" s="220" t="str">
        <f t="shared" si="7"/>
        <v xml:space="preserve">  </v>
      </c>
      <c r="J114" s="193"/>
      <c r="K114" s="231" t="str">
        <f>+IFERROR(VLOOKUP($J114,'10 FORMULAS'!$B$51:$C$53,2,0),"")</f>
        <v/>
      </c>
      <c r="L114" s="231" t="e">
        <f>+IF(J114="Preventivo","Probabilidad",IF(J114="Detectivo","Probabilidad",IF(#REF!="Correctivo","Impacto","")))</f>
        <v>#REF!</v>
      </c>
      <c r="M114" s="278"/>
      <c r="N114" s="231" t="str">
        <f>+IFERROR(VLOOKUP($M114,'10 FORMULAS'!$B$54:$C$55,2,0),"")</f>
        <v/>
      </c>
      <c r="O114" s="279"/>
      <c r="P114" s="279"/>
      <c r="Q114" s="279"/>
      <c r="R114" s="279"/>
      <c r="S114" s="231" t="str">
        <f t="shared" si="11"/>
        <v/>
      </c>
      <c r="T114" s="231" t="str">
        <f t="shared" si="9"/>
        <v/>
      </c>
      <c r="U114" s="231" t="str">
        <f t="shared" si="10"/>
        <v/>
      </c>
      <c r="V114" s="544"/>
      <c r="W114" s="38"/>
      <c r="X114" s="227"/>
      <c r="Y114" s="228"/>
      <c r="Z114" s="228"/>
    </row>
    <row r="115" spans="1:26" ht="29.45" customHeight="1" thickBot="1" x14ac:dyDescent="0.3">
      <c r="A115" s="563"/>
      <c r="B115" s="566"/>
      <c r="C115" s="548"/>
      <c r="D115" s="551"/>
      <c r="E115" s="280">
        <v>6</v>
      </c>
      <c r="F115" s="260"/>
      <c r="G115" s="194"/>
      <c r="H115" s="194"/>
      <c r="I115" s="220" t="str">
        <f t="shared" si="7"/>
        <v xml:space="preserve">  </v>
      </c>
      <c r="J115" s="193"/>
      <c r="K115" s="231" t="str">
        <f>+IFERROR(VLOOKUP($J115,'10 FORMULAS'!$B$51:$C$53,2,0),"")</f>
        <v/>
      </c>
      <c r="L115" s="231" t="e">
        <f>+IF(J115="Preventivo","Probabilidad",IF(J115="Detectivo","Probabilidad",IF(#REF!="Correctivo","Impacto","")))</f>
        <v>#REF!</v>
      </c>
      <c r="M115" s="278"/>
      <c r="N115" s="231" t="str">
        <f>+IFERROR(VLOOKUP($M115,'10 FORMULAS'!$B$54:$C$55,2,0),"")</f>
        <v/>
      </c>
      <c r="O115" s="279"/>
      <c r="P115" s="279"/>
      <c r="Q115" s="279"/>
      <c r="R115" s="279"/>
      <c r="S115" s="231" t="str">
        <f t="shared" si="11"/>
        <v/>
      </c>
      <c r="T115" s="231" t="str">
        <f t="shared" si="9"/>
        <v/>
      </c>
      <c r="U115" s="231" t="str">
        <f t="shared" si="10"/>
        <v/>
      </c>
      <c r="V115" s="545"/>
      <c r="W115" s="38"/>
    </row>
    <row r="116" spans="1:26" ht="29.45" customHeight="1" x14ac:dyDescent="0.25">
      <c r="A116" s="561" t="str">
        <f>'2 CONTEXTO E IDENTIFICACIÓN'!A27</f>
        <v>R19</v>
      </c>
      <c r="B116" s="564" t="str">
        <f>+'2 CONTEXTO E IDENTIFICACIÓN'!J27</f>
        <v xml:space="preserve"> por a causa de </v>
      </c>
      <c r="C116" s="546" t="str">
        <f>+'3 PROBABIL E IMPACTO INHERENTE'!E27</f>
        <v/>
      </c>
      <c r="D116" s="549" t="str">
        <f>+'3 PROBABIL E IMPACTO INHERENTE'!M27</f>
        <v/>
      </c>
      <c r="E116" s="281">
        <v>1</v>
      </c>
      <c r="F116" s="258"/>
      <c r="G116" s="52"/>
      <c r="H116" s="52"/>
      <c r="I116" s="220" t="str">
        <f t="shared" si="7"/>
        <v xml:space="preserve">  </v>
      </c>
      <c r="J116" s="193"/>
      <c r="K116" s="231" t="str">
        <f>+IFERROR(VLOOKUP($J116,'10 FORMULAS'!$B$51:$C$53,2,0),"")</f>
        <v/>
      </c>
      <c r="L116" s="231" t="e">
        <f>+IF(J116="Preventivo","Probabilidad",IF(J116="Detectivo","Probabilidad",IF(#REF!="Correctivo","Impacto","")))</f>
        <v>#REF!</v>
      </c>
      <c r="M116" s="278"/>
      <c r="N116" s="231" t="str">
        <f>+IFERROR(VLOOKUP($M116,'10 FORMULAS'!$B$54:$C$55,2,0),"")</f>
        <v/>
      </c>
      <c r="O116" s="279"/>
      <c r="P116" s="279"/>
      <c r="Q116" s="279"/>
      <c r="R116" s="279"/>
      <c r="S116" s="231" t="str">
        <f t="shared" si="11"/>
        <v/>
      </c>
      <c r="T116" s="231" t="str">
        <f t="shared" ref="T116:T127" si="12">+IFERROR(C116*S116,"")</f>
        <v/>
      </c>
      <c r="U116" s="231" t="str">
        <f t="shared" ref="U116:U127" si="13">+IFERROR(S116-T116,"")</f>
        <v/>
      </c>
      <c r="V116" s="542"/>
      <c r="W116" s="38"/>
      <c r="X116" s="227"/>
      <c r="Y116" s="228"/>
      <c r="Z116" s="228"/>
    </row>
    <row r="117" spans="1:26" ht="29.45" customHeight="1" x14ac:dyDescent="0.25">
      <c r="A117" s="567"/>
      <c r="B117" s="568"/>
      <c r="C117" s="555"/>
      <c r="D117" s="553"/>
      <c r="E117" s="277">
        <v>2</v>
      </c>
      <c r="F117" s="256"/>
      <c r="G117" s="253"/>
      <c r="H117" s="253"/>
      <c r="I117" s="220" t="str">
        <f t="shared" si="7"/>
        <v xml:space="preserve">  </v>
      </c>
      <c r="J117" s="193"/>
      <c r="K117" s="231" t="str">
        <f>+IFERROR(VLOOKUP($J117,'10 FORMULAS'!$B$51:$C$53,2,0),"")</f>
        <v/>
      </c>
      <c r="L117" s="231" t="e">
        <f>+IF(J117="Preventivo","Probabilidad",IF(J117="Detectivo","Probabilidad",IF(#REF!="Correctivo","Impacto","")))</f>
        <v>#REF!</v>
      </c>
      <c r="M117" s="278"/>
      <c r="N117" s="231" t="str">
        <f>+IFERROR(VLOOKUP($M117,'10 FORMULAS'!$B$54:$C$55,2,0),"")</f>
        <v/>
      </c>
      <c r="O117" s="279"/>
      <c r="P117" s="279"/>
      <c r="Q117" s="279"/>
      <c r="R117" s="279"/>
      <c r="S117" s="231" t="str">
        <f t="shared" si="11"/>
        <v/>
      </c>
      <c r="T117" s="231" t="str">
        <f t="shared" si="12"/>
        <v/>
      </c>
      <c r="U117" s="231" t="str">
        <f t="shared" si="13"/>
        <v/>
      </c>
      <c r="V117" s="543"/>
      <c r="W117" s="38"/>
      <c r="X117" s="227"/>
      <c r="Y117" s="228"/>
      <c r="Z117" s="228"/>
    </row>
    <row r="118" spans="1:26" ht="29.45" customHeight="1" x14ac:dyDescent="0.25">
      <c r="A118" s="567"/>
      <c r="B118" s="568"/>
      <c r="C118" s="555"/>
      <c r="D118" s="553"/>
      <c r="E118" s="277">
        <v>3</v>
      </c>
      <c r="F118" s="256"/>
      <c r="G118" s="253"/>
      <c r="H118" s="253"/>
      <c r="I118" s="220" t="str">
        <f t="shared" si="7"/>
        <v xml:space="preserve">  </v>
      </c>
      <c r="J118" s="193"/>
      <c r="K118" s="231" t="str">
        <f>+IFERROR(VLOOKUP($J118,'10 FORMULAS'!$B$51:$C$53,2,0),"")</f>
        <v/>
      </c>
      <c r="L118" s="231" t="e">
        <f>+IF(J118="Preventivo","Probabilidad",IF(J118="Detectivo","Probabilidad",IF(#REF!="Correctivo","Impacto","")))</f>
        <v>#REF!</v>
      </c>
      <c r="M118" s="278"/>
      <c r="N118" s="231" t="str">
        <f>+IFERROR(VLOOKUP($M118,'10 FORMULAS'!$B$54:$C$55,2,0),"")</f>
        <v/>
      </c>
      <c r="O118" s="279"/>
      <c r="P118" s="279"/>
      <c r="Q118" s="279"/>
      <c r="R118" s="279"/>
      <c r="S118" s="231" t="str">
        <f t="shared" si="11"/>
        <v/>
      </c>
      <c r="T118" s="231" t="str">
        <f t="shared" si="12"/>
        <v/>
      </c>
      <c r="U118" s="231" t="str">
        <f t="shared" si="13"/>
        <v/>
      </c>
      <c r="V118" s="543"/>
      <c r="W118" s="38"/>
      <c r="X118" s="227"/>
      <c r="Y118" s="228"/>
      <c r="Z118" s="228"/>
    </row>
    <row r="119" spans="1:26" ht="29.45" customHeight="1" x14ac:dyDescent="0.25">
      <c r="A119" s="562"/>
      <c r="B119" s="565"/>
      <c r="C119" s="547"/>
      <c r="D119" s="550"/>
      <c r="E119" s="277">
        <v>4</v>
      </c>
      <c r="F119" s="257"/>
      <c r="G119" s="193"/>
      <c r="H119" s="193"/>
      <c r="I119" s="220" t="str">
        <f t="shared" si="7"/>
        <v xml:space="preserve">  </v>
      </c>
      <c r="J119" s="193"/>
      <c r="K119" s="231" t="str">
        <f>+IFERROR(VLOOKUP($J119,'10 FORMULAS'!$B$51:$C$53,2,0),"")</f>
        <v/>
      </c>
      <c r="L119" s="231" t="e">
        <f>+IF(J119="Preventivo","Probabilidad",IF(J119="Detectivo","Probabilidad",IF(#REF!="Correctivo","Impacto","")))</f>
        <v>#REF!</v>
      </c>
      <c r="M119" s="278"/>
      <c r="N119" s="231" t="str">
        <f>+IFERROR(VLOOKUP($M119,'10 FORMULAS'!$B$54:$C$55,2,0),"")</f>
        <v/>
      </c>
      <c r="O119" s="279"/>
      <c r="P119" s="279"/>
      <c r="Q119" s="279"/>
      <c r="R119" s="279"/>
      <c r="S119" s="231" t="str">
        <f t="shared" si="11"/>
        <v/>
      </c>
      <c r="T119" s="231" t="str">
        <f t="shared" si="12"/>
        <v/>
      </c>
      <c r="U119" s="231" t="str">
        <f t="shared" si="13"/>
        <v/>
      </c>
      <c r="V119" s="544"/>
      <c r="W119" s="38"/>
      <c r="X119" s="227"/>
      <c r="Y119" s="228"/>
      <c r="Z119" s="228"/>
    </row>
    <row r="120" spans="1:26" ht="29.45" customHeight="1" x14ac:dyDescent="0.25">
      <c r="A120" s="562"/>
      <c r="B120" s="565"/>
      <c r="C120" s="547"/>
      <c r="D120" s="550"/>
      <c r="E120" s="277">
        <v>5</v>
      </c>
      <c r="F120" s="257"/>
      <c r="G120" s="193"/>
      <c r="H120" s="193"/>
      <c r="I120" s="220" t="str">
        <f t="shared" si="7"/>
        <v xml:space="preserve">  </v>
      </c>
      <c r="J120" s="193"/>
      <c r="K120" s="231" t="str">
        <f>+IFERROR(VLOOKUP($J120,'10 FORMULAS'!$B$51:$C$53,2,0),"")</f>
        <v/>
      </c>
      <c r="L120" s="231" t="e">
        <f>+IF(J120="Preventivo","Probabilidad",IF(J120="Detectivo","Probabilidad",IF(#REF!="Correctivo","Impacto","")))</f>
        <v>#REF!</v>
      </c>
      <c r="M120" s="278"/>
      <c r="N120" s="231" t="str">
        <f>+IFERROR(VLOOKUP($M120,'10 FORMULAS'!$B$54:$C$55,2,0),"")</f>
        <v/>
      </c>
      <c r="O120" s="279"/>
      <c r="P120" s="279"/>
      <c r="Q120" s="279"/>
      <c r="R120" s="279"/>
      <c r="S120" s="231" t="str">
        <f t="shared" si="11"/>
        <v/>
      </c>
      <c r="T120" s="231" t="str">
        <f t="shared" si="12"/>
        <v/>
      </c>
      <c r="U120" s="231" t="str">
        <f t="shared" si="13"/>
        <v/>
      </c>
      <c r="V120" s="544"/>
      <c r="W120" s="38"/>
      <c r="X120" s="227"/>
      <c r="Y120" s="228"/>
      <c r="Z120" s="228"/>
    </row>
    <row r="121" spans="1:26" ht="29.45" customHeight="1" thickBot="1" x14ac:dyDescent="0.3">
      <c r="A121" s="563"/>
      <c r="B121" s="566"/>
      <c r="C121" s="548"/>
      <c r="D121" s="551"/>
      <c r="E121" s="280">
        <v>6</v>
      </c>
      <c r="F121" s="260"/>
      <c r="G121" s="194"/>
      <c r="H121" s="194"/>
      <c r="I121" s="220" t="str">
        <f t="shared" si="7"/>
        <v xml:space="preserve">  </v>
      </c>
      <c r="J121" s="193"/>
      <c r="K121" s="231" t="str">
        <f>+IFERROR(VLOOKUP($J121,'10 FORMULAS'!$B$51:$C$53,2,0),"")</f>
        <v/>
      </c>
      <c r="L121" s="231" t="e">
        <f>+IF(J121="Preventivo","Probabilidad",IF(J121="Detectivo","Probabilidad",IF(#REF!="Correctivo","Impacto","")))</f>
        <v>#REF!</v>
      </c>
      <c r="M121" s="278"/>
      <c r="N121" s="231" t="str">
        <f>+IFERROR(VLOOKUP($M121,'10 FORMULAS'!$B$54:$C$55,2,0),"")</f>
        <v/>
      </c>
      <c r="O121" s="279"/>
      <c r="P121" s="279"/>
      <c r="Q121" s="279"/>
      <c r="R121" s="279"/>
      <c r="S121" s="231" t="str">
        <f t="shared" si="11"/>
        <v/>
      </c>
      <c r="T121" s="231" t="str">
        <f t="shared" si="12"/>
        <v/>
      </c>
      <c r="U121" s="231" t="str">
        <f t="shared" si="13"/>
        <v/>
      </c>
      <c r="V121" s="545"/>
      <c r="W121" s="38"/>
    </row>
    <row r="122" spans="1:26" ht="29.45" customHeight="1" x14ac:dyDescent="0.25">
      <c r="A122" s="561" t="str">
        <f>'2 CONTEXTO E IDENTIFICACIÓN'!A28</f>
        <v>R20</v>
      </c>
      <c r="B122" s="564" t="str">
        <f>+'2 CONTEXTO E IDENTIFICACIÓN'!J28</f>
        <v xml:space="preserve"> por a causa de </v>
      </c>
      <c r="C122" s="546" t="str">
        <f>+'3 PROBABIL E IMPACTO INHERENTE'!E28</f>
        <v/>
      </c>
      <c r="D122" s="549" t="str">
        <f>+'3 PROBABIL E IMPACTO INHERENTE'!M28</f>
        <v/>
      </c>
      <c r="E122" s="281">
        <v>1</v>
      </c>
      <c r="F122" s="258"/>
      <c r="G122" s="52"/>
      <c r="H122" s="52"/>
      <c r="I122" s="220" t="str">
        <f t="shared" si="7"/>
        <v xml:space="preserve">  </v>
      </c>
      <c r="J122" s="193"/>
      <c r="K122" s="231" t="str">
        <f>+IFERROR(VLOOKUP($J122,'10 FORMULAS'!$B$51:$C$53,2,0),"")</f>
        <v/>
      </c>
      <c r="L122" s="231" t="e">
        <f>+IF(J122="Preventivo","Probabilidad",IF(J122="Detectivo","Probabilidad",IF(#REF!="Correctivo","Impacto","")))</f>
        <v>#REF!</v>
      </c>
      <c r="M122" s="278"/>
      <c r="N122" s="231" t="str">
        <f>+IFERROR(VLOOKUP($M122,'10 FORMULAS'!$B$54:$C$55,2,0),"")</f>
        <v/>
      </c>
      <c r="O122" s="279"/>
      <c r="P122" s="279"/>
      <c r="Q122" s="279"/>
      <c r="R122" s="279"/>
      <c r="S122" s="231" t="str">
        <f t="shared" si="11"/>
        <v/>
      </c>
      <c r="T122" s="231" t="str">
        <f t="shared" si="12"/>
        <v/>
      </c>
      <c r="U122" s="231" t="str">
        <f t="shared" si="13"/>
        <v/>
      </c>
      <c r="V122" s="542"/>
      <c r="W122" s="38"/>
      <c r="X122" s="227"/>
      <c r="Y122" s="228"/>
      <c r="Z122" s="228"/>
    </row>
    <row r="123" spans="1:26" ht="29.45" customHeight="1" x14ac:dyDescent="0.25">
      <c r="A123" s="567"/>
      <c r="B123" s="568"/>
      <c r="C123" s="555"/>
      <c r="D123" s="553"/>
      <c r="E123" s="277">
        <v>2</v>
      </c>
      <c r="F123" s="256"/>
      <c r="G123" s="253"/>
      <c r="H123" s="253"/>
      <c r="I123" s="220" t="str">
        <f t="shared" si="7"/>
        <v xml:space="preserve">  </v>
      </c>
      <c r="J123" s="193"/>
      <c r="K123" s="231" t="str">
        <f>+IFERROR(VLOOKUP($J123,'10 FORMULAS'!$B$51:$C$53,2,0),"")</f>
        <v/>
      </c>
      <c r="L123" s="231" t="e">
        <f>+IF(J123="Preventivo","Probabilidad",IF(J123="Detectivo","Probabilidad",IF(#REF!="Correctivo","Impacto","")))</f>
        <v>#REF!</v>
      </c>
      <c r="M123" s="278"/>
      <c r="N123" s="231" t="str">
        <f>+IFERROR(VLOOKUP($M123,'10 FORMULAS'!$B$54:$C$55,2,0),"")</f>
        <v/>
      </c>
      <c r="O123" s="279"/>
      <c r="P123" s="279"/>
      <c r="Q123" s="279"/>
      <c r="R123" s="279"/>
      <c r="S123" s="231" t="str">
        <f t="shared" si="11"/>
        <v/>
      </c>
      <c r="T123" s="231" t="str">
        <f t="shared" si="12"/>
        <v/>
      </c>
      <c r="U123" s="231" t="str">
        <f t="shared" si="13"/>
        <v/>
      </c>
      <c r="V123" s="543"/>
      <c r="W123" s="38"/>
      <c r="X123" s="227"/>
      <c r="Y123" s="228"/>
      <c r="Z123" s="228"/>
    </row>
    <row r="124" spans="1:26" ht="29.45" customHeight="1" x14ac:dyDescent="0.25">
      <c r="A124" s="567"/>
      <c r="B124" s="568"/>
      <c r="C124" s="555"/>
      <c r="D124" s="553"/>
      <c r="E124" s="277">
        <v>3</v>
      </c>
      <c r="F124" s="256"/>
      <c r="G124" s="253"/>
      <c r="H124" s="253"/>
      <c r="I124" s="220" t="str">
        <f t="shared" si="7"/>
        <v xml:space="preserve">  </v>
      </c>
      <c r="J124" s="193"/>
      <c r="K124" s="231" t="str">
        <f>+IFERROR(VLOOKUP($J124,'10 FORMULAS'!$B$51:$C$53,2,0),"")</f>
        <v/>
      </c>
      <c r="L124" s="231" t="e">
        <f>+IF(J124="Preventivo","Probabilidad",IF(J124="Detectivo","Probabilidad",IF(#REF!="Correctivo","Impacto","")))</f>
        <v>#REF!</v>
      </c>
      <c r="M124" s="278"/>
      <c r="N124" s="231" t="str">
        <f>+IFERROR(VLOOKUP($M124,'10 FORMULAS'!$B$54:$C$55,2,0),"")</f>
        <v/>
      </c>
      <c r="O124" s="279"/>
      <c r="P124" s="279"/>
      <c r="Q124" s="279"/>
      <c r="R124" s="279"/>
      <c r="S124" s="231" t="str">
        <f t="shared" si="11"/>
        <v/>
      </c>
      <c r="T124" s="231" t="str">
        <f t="shared" si="12"/>
        <v/>
      </c>
      <c r="U124" s="231" t="str">
        <f t="shared" si="13"/>
        <v/>
      </c>
      <c r="V124" s="543"/>
      <c r="W124" s="38"/>
      <c r="X124" s="227"/>
      <c r="Y124" s="228"/>
      <c r="Z124" s="228"/>
    </row>
    <row r="125" spans="1:26" ht="29.45" customHeight="1" x14ac:dyDescent="0.25">
      <c r="A125" s="562"/>
      <c r="B125" s="565"/>
      <c r="C125" s="547"/>
      <c r="D125" s="550"/>
      <c r="E125" s="277">
        <v>4</v>
      </c>
      <c r="F125" s="257"/>
      <c r="G125" s="193"/>
      <c r="H125" s="193"/>
      <c r="I125" s="220" t="str">
        <f t="shared" si="7"/>
        <v xml:space="preserve">  </v>
      </c>
      <c r="J125" s="193"/>
      <c r="K125" s="231" t="str">
        <f>+IFERROR(VLOOKUP($J125,'10 FORMULAS'!$B$51:$C$53,2,0),"")</f>
        <v/>
      </c>
      <c r="L125" s="231" t="e">
        <f>+IF(J125="Preventivo","Probabilidad",IF(J125="Detectivo","Probabilidad",IF(#REF!="Correctivo","Impacto","")))</f>
        <v>#REF!</v>
      </c>
      <c r="M125" s="278"/>
      <c r="N125" s="231" t="str">
        <f>+IFERROR(VLOOKUP($M125,'10 FORMULAS'!$B$54:$C$55,2,0),"")</f>
        <v/>
      </c>
      <c r="O125" s="279"/>
      <c r="P125" s="279"/>
      <c r="Q125" s="279"/>
      <c r="R125" s="279"/>
      <c r="S125" s="231" t="str">
        <f t="shared" si="11"/>
        <v/>
      </c>
      <c r="T125" s="231" t="str">
        <f t="shared" si="12"/>
        <v/>
      </c>
      <c r="U125" s="231" t="str">
        <f t="shared" si="13"/>
        <v/>
      </c>
      <c r="V125" s="544"/>
      <c r="W125" s="38"/>
      <c r="X125" s="227"/>
      <c r="Y125" s="228"/>
      <c r="Z125" s="228"/>
    </row>
    <row r="126" spans="1:26" ht="29.45" customHeight="1" x14ac:dyDescent="0.25">
      <c r="A126" s="562"/>
      <c r="B126" s="565"/>
      <c r="C126" s="547"/>
      <c r="D126" s="550"/>
      <c r="E126" s="277">
        <v>5</v>
      </c>
      <c r="F126" s="257"/>
      <c r="G126" s="193"/>
      <c r="H126" s="193"/>
      <c r="I126" s="220" t="str">
        <f t="shared" si="7"/>
        <v xml:space="preserve">  </v>
      </c>
      <c r="J126" s="193"/>
      <c r="K126" s="231" t="str">
        <f>+IFERROR(VLOOKUP($J126,'10 FORMULAS'!$B$51:$C$53,2,0),"")</f>
        <v/>
      </c>
      <c r="L126" s="231" t="e">
        <f>+IF(J126="Preventivo","Probabilidad",IF(J126="Detectivo","Probabilidad",IF(#REF!="Correctivo","Impacto","")))</f>
        <v>#REF!</v>
      </c>
      <c r="M126" s="278"/>
      <c r="N126" s="231" t="str">
        <f>+IFERROR(VLOOKUP($M126,'10 FORMULAS'!$B$54:$C$55,2,0),"")</f>
        <v/>
      </c>
      <c r="O126" s="279"/>
      <c r="P126" s="279"/>
      <c r="Q126" s="279"/>
      <c r="R126" s="279"/>
      <c r="S126" s="231" t="str">
        <f t="shared" si="11"/>
        <v/>
      </c>
      <c r="T126" s="231" t="str">
        <f t="shared" si="12"/>
        <v/>
      </c>
      <c r="U126" s="231" t="str">
        <f t="shared" si="13"/>
        <v/>
      </c>
      <c r="V126" s="544"/>
      <c r="W126" s="38"/>
      <c r="X126" s="227"/>
      <c r="Y126" s="228"/>
      <c r="Z126" s="228"/>
    </row>
    <row r="127" spans="1:26" ht="29.45" customHeight="1" thickBot="1" x14ac:dyDescent="0.3">
      <c r="A127" s="563"/>
      <c r="B127" s="566"/>
      <c r="C127" s="548"/>
      <c r="D127" s="551"/>
      <c r="E127" s="280">
        <v>6</v>
      </c>
      <c r="F127" s="260"/>
      <c r="G127" s="194"/>
      <c r="H127" s="194"/>
      <c r="I127" s="220" t="str">
        <f t="shared" si="7"/>
        <v xml:space="preserve">  </v>
      </c>
      <c r="J127" s="193"/>
      <c r="K127" s="231" t="str">
        <f>+IFERROR(VLOOKUP($J127,'10 FORMULAS'!$B$51:$C$53,2,0),"")</f>
        <v/>
      </c>
      <c r="L127" s="231" t="e">
        <f>+IF(J127="Preventivo","Probabilidad",IF(J127="Detectivo","Probabilidad",IF(#REF!="Correctivo","Impacto","")))</f>
        <v>#REF!</v>
      </c>
      <c r="M127" s="278"/>
      <c r="N127" s="231" t="str">
        <f>+IFERROR(VLOOKUP($M127,'10 FORMULAS'!$B$54:$C$55,2,0),"")</f>
        <v/>
      </c>
      <c r="O127" s="279"/>
      <c r="P127" s="279"/>
      <c r="Q127" s="279"/>
      <c r="R127" s="279"/>
      <c r="S127" s="231" t="str">
        <f t="shared" si="11"/>
        <v/>
      </c>
      <c r="T127" s="231" t="str">
        <f t="shared" si="12"/>
        <v/>
      </c>
      <c r="U127" s="231" t="str">
        <f t="shared" si="13"/>
        <v/>
      </c>
      <c r="V127" s="545"/>
      <c r="W127" s="38"/>
    </row>
    <row r="128" spans="1:26" x14ac:dyDescent="0.25">
      <c r="T128" s="232" t="str">
        <f>IF($J128="Preventivo",($C128*$S128),IF($J128="Detectivo",($C128*$S128),""))</f>
        <v/>
      </c>
    </row>
  </sheetData>
  <sheetProtection formatCells="0" formatColumns="0" formatRows="0" sort="0" autoFilter="0" pivotTables="0"/>
  <autoFilter ref="A7:W127" xr:uid="{00000000-0009-0000-0000-000005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31E2F28A-191C-454D-B7A7-3F97955A9C60}">
          <x14:formula1>
            <xm:f>'10 FORMULAS'!$B$54:$B$55</xm:f>
          </x14:formula1>
          <xm:sqref>M8:M127</xm:sqref>
        </x14:dataValidation>
        <x14:dataValidation type="list" allowBlank="1" showInputMessage="1" showErrorMessage="1" xr:uid="{C188ECD5-EAC7-4A49-9E3C-B4A5CA1A1D14}">
          <x14:formula1>
            <xm:f>'10 FORMULAS'!$B$60:$B$63</xm:f>
          </x14:formula1>
          <xm:sqref>O8:O127</xm:sqref>
        </x14:dataValidation>
        <x14:dataValidation type="list" allowBlank="1" showInputMessage="1" showErrorMessage="1" xr:uid="{7E62B212-EA54-4891-A055-317355C45970}">
          <x14:formula1>
            <xm:f>'10 FORMULAS'!$B$71:$B$73</xm:f>
          </x14:formula1>
          <xm:sqref>Q8:Q127</xm:sqref>
        </x14:dataValidation>
        <x14:dataValidation type="list" allowBlank="1" showInputMessage="1" showErrorMessage="1" xr:uid="{C4C4565C-2548-4172-B2F7-7BD649DFE406}">
          <x14:formula1>
            <xm:f>'10 FORMULAS'!$B$74:$B$76</xm:f>
          </x14:formula1>
          <xm:sqref>R8:R127</xm:sqref>
        </x14:dataValidation>
        <x14:dataValidation type="list" allowBlank="1" showInputMessage="1" showErrorMessage="1" xr:uid="{DEAEFC91-9745-43BA-9C25-0A9FDC25EA01}">
          <x14:formula1>
            <xm:f>'10 FORMULAS'!$B$64:$B$70</xm:f>
          </x14:formula1>
          <xm:sqref>P8:P127</xm:sqref>
        </x14:dataValidation>
        <x14:dataValidation type="list" allowBlank="1" showInputMessage="1" showErrorMessage="1" xr:uid="{954D3026-4783-408C-803F-9777EC42C3D1}">
          <x14:formula1>
            <xm:f>'10 FORMULAS'!$B$51:$B$52</xm:f>
          </x14:formula1>
          <xm:sqref>J8:J127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C5E6-1D06-4EB9-825A-F308ABAAAE66}">
  <sheetPr>
    <tabColor rgb="FFFFFF00"/>
  </sheetPr>
  <dimension ref="A1:Z127"/>
  <sheetViews>
    <sheetView showGridLines="0" zoomScale="70" zoomScaleNormal="70" zoomScaleSheetLayoutView="85" workbookViewId="0">
      <selection activeCell="D8" sqref="D8:D13"/>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2" customWidth="1"/>
    <col min="22" max="22" width="23" style="136"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515"/>
      <c r="B1" s="577" t="str">
        <f>+'2 CONTEXTO E IDENTIFICACIÓN'!A1</f>
        <v>MAPA DE RIESGOS INTEGRAL</v>
      </c>
      <c r="C1" s="525"/>
      <c r="D1" s="526"/>
      <c r="E1" s="229"/>
      <c r="F1" s="3"/>
      <c r="G1" s="201" t="str">
        <f>+'2 CONTEXTO E IDENTIFICACIÓN'!$I$4</f>
        <v>Elaboración o Actualización:</v>
      </c>
      <c r="H1" s="215">
        <f>'2 CONTEXTO E IDENTIFICACIÓN'!J4</f>
        <v>46035</v>
      </c>
      <c r="I1" s="13"/>
      <c r="J1" s="13"/>
      <c r="K1" s="13"/>
      <c r="L1" s="43"/>
      <c r="M1" s="42"/>
      <c r="N1" s="43"/>
      <c r="O1" s="43"/>
      <c r="P1" s="43"/>
      <c r="Q1" s="43"/>
      <c r="R1" s="43"/>
      <c r="S1" s="226"/>
      <c r="T1" s="226"/>
      <c r="U1" s="226"/>
      <c r="V1" s="136"/>
      <c r="W1" s="38"/>
      <c r="X1" s="4"/>
      <c r="Y1" s="4"/>
      <c r="Z1" s="4"/>
    </row>
    <row r="2" spans="1:26" s="40" customFormat="1" ht="45" customHeight="1" x14ac:dyDescent="0.2">
      <c r="A2" s="515"/>
      <c r="B2" s="578"/>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29"/>
      <c r="K2" s="229"/>
      <c r="L2" s="46"/>
      <c r="M2" s="45"/>
      <c r="N2" s="46"/>
      <c r="O2" s="46"/>
      <c r="P2" s="46"/>
      <c r="Q2" s="46"/>
      <c r="R2" s="46"/>
      <c r="S2" s="226"/>
      <c r="T2" s="226"/>
      <c r="U2" s="226"/>
      <c r="V2" s="225"/>
      <c r="W2" s="38"/>
      <c r="X2" s="3"/>
      <c r="Y2" s="3"/>
      <c r="Z2" s="3"/>
    </row>
    <row r="3" spans="1:26" s="40" customFormat="1" ht="15.75" thickBot="1" x14ac:dyDescent="0.25">
      <c r="A3" s="12" t="s">
        <v>46</v>
      </c>
      <c r="B3" s="517" t="str">
        <f>'2 CONTEXTO E IDENTIFICACIÓN'!B4</f>
        <v>UAERMV</v>
      </c>
      <c r="C3" s="517"/>
      <c r="D3" s="517"/>
      <c r="E3" s="275"/>
      <c r="F3" s="229"/>
      <c r="G3" s="275"/>
      <c r="H3" s="275"/>
      <c r="I3" s="275"/>
      <c r="J3" s="276"/>
      <c r="K3" s="276"/>
      <c r="L3" s="276"/>
      <c r="M3" s="275"/>
      <c r="N3" s="276"/>
      <c r="O3" s="276"/>
      <c r="P3" s="276"/>
      <c r="Q3" s="276"/>
      <c r="R3" s="276"/>
      <c r="S3" s="230"/>
      <c r="T3" s="230"/>
      <c r="U3" s="230"/>
      <c r="V3" s="136"/>
      <c r="W3" s="38"/>
      <c r="X3" s="3"/>
      <c r="Y3" s="3"/>
      <c r="Z3" s="3"/>
    </row>
    <row r="4" spans="1:26" s="48" customFormat="1" ht="16.5" customHeight="1" x14ac:dyDescent="0.25">
      <c r="A4" s="12" t="s">
        <v>47</v>
      </c>
      <c r="B4" s="517">
        <f>'2 CONTEXTO E IDENTIFICACIÓN'!F4</f>
        <v>0</v>
      </c>
      <c r="C4" s="518"/>
      <c r="D4" s="518"/>
      <c r="E4" s="47" t="s">
        <v>261</v>
      </c>
      <c r="F4" s="45" t="s">
        <v>262</v>
      </c>
      <c r="G4" s="47"/>
      <c r="H4" s="47"/>
      <c r="I4" s="47"/>
      <c r="J4" s="586" t="s">
        <v>315</v>
      </c>
      <c r="K4" s="587"/>
      <c r="L4" s="587"/>
      <c r="M4" s="587"/>
      <c r="N4" s="587"/>
      <c r="O4" s="587"/>
      <c r="P4" s="587"/>
      <c r="Q4" s="587"/>
      <c r="R4" s="588"/>
      <c r="S4" s="596" t="s">
        <v>263</v>
      </c>
      <c r="T4" s="583" t="s">
        <v>300</v>
      </c>
      <c r="U4" s="596"/>
      <c r="V4" s="599" t="s">
        <v>311</v>
      </c>
      <c r="W4" s="38"/>
      <c r="X4" s="508" t="s">
        <v>264</v>
      </c>
      <c r="Y4" s="509"/>
      <c r="Z4" s="510"/>
    </row>
    <row r="5" spans="1:26" s="48" customFormat="1" ht="33" customHeight="1" x14ac:dyDescent="0.25">
      <c r="A5" s="208"/>
      <c r="B5" s="207"/>
      <c r="C5" s="207"/>
      <c r="D5" s="136"/>
      <c r="E5" s="47"/>
      <c r="F5" s="47"/>
      <c r="G5" s="47"/>
      <c r="H5" s="47"/>
      <c r="I5" s="47"/>
      <c r="J5" s="589"/>
      <c r="K5" s="590"/>
      <c r="L5" s="590"/>
      <c r="M5" s="590"/>
      <c r="N5" s="590"/>
      <c r="O5" s="590"/>
      <c r="P5" s="590"/>
      <c r="Q5" s="590"/>
      <c r="R5" s="591"/>
      <c r="S5" s="597"/>
      <c r="T5" s="584"/>
      <c r="U5" s="597"/>
      <c r="V5" s="600"/>
      <c r="W5" s="38"/>
      <c r="X5" s="21" t="s">
        <v>225</v>
      </c>
      <c r="Y5" s="22" t="s">
        <v>266</v>
      </c>
      <c r="Z5" s="23" t="s">
        <v>267</v>
      </c>
    </row>
    <row r="6" spans="1:26" ht="29.25" customHeight="1" x14ac:dyDescent="0.25">
      <c r="A6" s="579" t="s">
        <v>219</v>
      </c>
      <c r="B6" s="579" t="s">
        <v>220</v>
      </c>
      <c r="C6" s="579" t="s">
        <v>268</v>
      </c>
      <c r="D6" s="579" t="s">
        <v>269</v>
      </c>
      <c r="E6" s="574" t="s">
        <v>270</v>
      </c>
      <c r="F6" s="572" t="s">
        <v>30</v>
      </c>
      <c r="G6" s="573"/>
      <c r="H6" s="573"/>
      <c r="I6" s="574"/>
      <c r="J6" s="570" t="s">
        <v>312</v>
      </c>
      <c r="K6" s="570"/>
      <c r="L6" s="570"/>
      <c r="M6" s="570"/>
      <c r="N6" s="571"/>
      <c r="O6" s="569" t="s">
        <v>314</v>
      </c>
      <c r="P6" s="570"/>
      <c r="Q6" s="570"/>
      <c r="R6" s="571"/>
      <c r="S6" s="598"/>
      <c r="T6" s="585"/>
      <c r="U6" s="598"/>
      <c r="V6" s="601"/>
      <c r="W6" s="38"/>
      <c r="X6" s="236" t="s">
        <v>233</v>
      </c>
      <c r="Y6" s="28">
        <v>0.01</v>
      </c>
      <c r="Z6" s="27">
        <v>0.2</v>
      </c>
    </row>
    <row r="7" spans="1:26" s="38" customFormat="1" ht="72" thickBot="1" x14ac:dyDescent="0.3">
      <c r="A7" s="580"/>
      <c r="B7" s="580"/>
      <c r="C7" s="580"/>
      <c r="D7" s="580"/>
      <c r="E7" s="581"/>
      <c r="F7" s="49" t="s">
        <v>271</v>
      </c>
      <c r="G7" s="135" t="s">
        <v>272</v>
      </c>
      <c r="H7" s="135" t="s">
        <v>273</v>
      </c>
      <c r="I7" s="135" t="s">
        <v>274</v>
      </c>
      <c r="J7" s="49" t="s">
        <v>304</v>
      </c>
      <c r="K7" s="50" t="s">
        <v>33</v>
      </c>
      <c r="L7" s="50" t="s">
        <v>35</v>
      </c>
      <c r="M7" s="49" t="s">
        <v>36</v>
      </c>
      <c r="N7" s="50" t="s">
        <v>38</v>
      </c>
      <c r="O7" s="50" t="s">
        <v>90</v>
      </c>
      <c r="P7" s="50" t="s">
        <v>91</v>
      </c>
      <c r="Q7" s="50" t="s">
        <v>275</v>
      </c>
      <c r="R7" s="50" t="s">
        <v>276</v>
      </c>
      <c r="S7" s="50" t="s">
        <v>306</v>
      </c>
      <c r="T7" s="50" t="s">
        <v>301</v>
      </c>
      <c r="U7" s="50" t="s">
        <v>302</v>
      </c>
      <c r="V7" s="323" t="s">
        <v>278</v>
      </c>
      <c r="X7" s="237" t="s">
        <v>236</v>
      </c>
      <c r="Y7" s="28">
        <v>0.21</v>
      </c>
      <c r="Z7" s="27">
        <v>0.4</v>
      </c>
    </row>
    <row r="8" spans="1:26" ht="27.75" customHeight="1" x14ac:dyDescent="0.25">
      <c r="A8" s="561" t="str">
        <f>'2 CONTEXTO E IDENTIFICACIÓN'!A9</f>
        <v>R1</v>
      </c>
      <c r="B8" s="564" t="str">
        <f>+'2 CONTEXTO E IDENTIFICACIÓN'!J9</f>
        <v xml:space="preserve"> por a causa de </v>
      </c>
      <c r="C8" s="546" t="str">
        <f>+'3 PROBABIL E IMPACTO INHERENTE'!E9</f>
        <v/>
      </c>
      <c r="D8" s="549" t="str">
        <f>+'3 PROBABIL E IMPACTO INHERENTE'!M9</f>
        <v/>
      </c>
      <c r="E8" s="342">
        <v>1</v>
      </c>
      <c r="F8" s="379"/>
      <c r="G8" s="380"/>
      <c r="H8" s="380"/>
      <c r="I8" s="355" t="str">
        <f t="shared" ref="I8:I71" si="0">+CONCATENATE(F8," ",G8," ",H8)</f>
        <v xml:space="preserve">  </v>
      </c>
      <c r="J8" s="381"/>
      <c r="K8" s="346" t="str">
        <f>+IFERROR(VLOOKUP($J8,'10 FORMULAS'!B53:C53,2,0),"")</f>
        <v/>
      </c>
      <c r="L8" s="346" t="str">
        <f>+IF(J8="Correctivo","Impacto","")</f>
        <v/>
      </c>
      <c r="M8" s="347"/>
      <c r="N8" s="346" t="str">
        <f>+IFERROR(VLOOKUP($M8,'10 FORMULAS'!$B$54:$C$55,2,0),"")</f>
        <v/>
      </c>
      <c r="O8" s="348"/>
      <c r="P8" s="348"/>
      <c r="Q8" s="348"/>
      <c r="R8" s="348"/>
      <c r="S8" s="346" t="str">
        <f>+IFERROR($K8+$N8,"")</f>
        <v/>
      </c>
      <c r="T8" s="346" t="str">
        <f>+IFERROR(D8*S8,"")</f>
        <v/>
      </c>
      <c r="U8" s="346" t="str">
        <f>+IFERROR(D8-T8,"")</f>
        <v/>
      </c>
      <c r="V8" s="556"/>
      <c r="W8" s="38"/>
      <c r="X8" s="238" t="s">
        <v>240</v>
      </c>
      <c r="Y8" s="28">
        <v>0.41</v>
      </c>
      <c r="Z8" s="27">
        <v>0.6</v>
      </c>
    </row>
    <row r="9" spans="1:26" ht="27.75" customHeight="1" x14ac:dyDescent="0.25">
      <c r="A9" s="562"/>
      <c r="B9" s="565"/>
      <c r="C9" s="547"/>
      <c r="D9" s="550"/>
      <c r="E9" s="277">
        <v>2</v>
      </c>
      <c r="F9" s="284"/>
      <c r="G9" s="285"/>
      <c r="H9" s="285"/>
      <c r="I9" s="283" t="str">
        <f t="shared" si="0"/>
        <v xml:space="preserve">  </v>
      </c>
      <c r="J9" s="282"/>
      <c r="K9" s="231" t="str">
        <f>+IFERROR(VLOOKUP($J9,'10 FORMULAS'!$B$53:$C$53,2,0),"")</f>
        <v/>
      </c>
      <c r="L9" s="231" t="str">
        <f t="shared" ref="L9:L72" si="1">+IF(J9="Correctivo","Impacto","")</f>
        <v/>
      </c>
      <c r="M9" s="278"/>
      <c r="N9" s="231" t="str">
        <f>+IFERROR(VLOOKUP($M9,'10 FORMULAS'!$B$54:$C$55,2,0),"")</f>
        <v/>
      </c>
      <c r="O9" s="279"/>
      <c r="P9" s="279"/>
      <c r="Q9" s="279"/>
      <c r="R9" s="279"/>
      <c r="S9" s="231" t="str">
        <f t="shared" ref="S9:S72" si="2">+IFERROR($K9+$N9,"")</f>
        <v/>
      </c>
      <c r="T9" s="231" t="str">
        <f>+IFERROR(U8*S9,"")</f>
        <v/>
      </c>
      <c r="U9" s="231" t="str">
        <f>+IFERROR(U8-T9,"")</f>
        <v/>
      </c>
      <c r="V9" s="557"/>
      <c r="W9" s="38"/>
      <c r="X9" s="32" t="s">
        <v>244</v>
      </c>
      <c r="Y9" s="28">
        <v>0.61</v>
      </c>
      <c r="Z9" s="27">
        <v>0.8</v>
      </c>
    </row>
    <row r="10" spans="1:26" ht="27.75" customHeight="1" x14ac:dyDescent="0.25">
      <c r="A10" s="562"/>
      <c r="B10" s="565"/>
      <c r="C10" s="547"/>
      <c r="D10" s="550"/>
      <c r="E10" s="277">
        <v>3</v>
      </c>
      <c r="F10" s="284"/>
      <c r="G10" s="285"/>
      <c r="H10" s="285"/>
      <c r="I10" s="283" t="str">
        <f t="shared" si="0"/>
        <v xml:space="preserve">  </v>
      </c>
      <c r="J10" s="282"/>
      <c r="K10" s="231" t="str">
        <f>+IFERROR(VLOOKUP($J10,'10 FORMULAS'!$B$53:$C$53,2,0),"")</f>
        <v/>
      </c>
      <c r="L10" s="231" t="str">
        <f t="shared" si="1"/>
        <v/>
      </c>
      <c r="M10" s="278"/>
      <c r="N10" s="231" t="str">
        <f>+IFERROR(VLOOKUP($M10,'10 FORMULAS'!$B$54:$C$55,2,0),"")</f>
        <v/>
      </c>
      <c r="O10" s="279"/>
      <c r="P10" s="279"/>
      <c r="Q10" s="279"/>
      <c r="R10" s="279"/>
      <c r="S10" s="231" t="str">
        <f>+IFERROR($K10+$N10,"")</f>
        <v/>
      </c>
      <c r="T10" s="231" t="str">
        <f>+IFERROR(U9*S10,"")</f>
        <v/>
      </c>
      <c r="U10" s="231" t="str">
        <f>+IFERROR(U9-T10,"")</f>
        <v/>
      </c>
      <c r="V10" s="557"/>
      <c r="W10" s="38"/>
      <c r="X10" s="239" t="s">
        <v>248</v>
      </c>
      <c r="Y10" s="28">
        <v>0.81</v>
      </c>
      <c r="Z10" s="27">
        <v>1</v>
      </c>
    </row>
    <row r="11" spans="1:26" ht="27.75" customHeight="1" x14ac:dyDescent="0.25">
      <c r="A11" s="562"/>
      <c r="B11" s="565"/>
      <c r="C11" s="547"/>
      <c r="D11" s="550"/>
      <c r="E11" s="277">
        <v>4</v>
      </c>
      <c r="F11" s="284"/>
      <c r="G11" s="285"/>
      <c r="H11" s="285"/>
      <c r="I11" s="283" t="str">
        <f t="shared" si="0"/>
        <v xml:space="preserve">  </v>
      </c>
      <c r="J11" s="282"/>
      <c r="K11" s="231" t="str">
        <f>+IFERROR(VLOOKUP($J11,'10 FORMULAS'!$B$53:$C$53,2,0),"")</f>
        <v/>
      </c>
      <c r="L11" s="231" t="str">
        <f t="shared" si="1"/>
        <v/>
      </c>
      <c r="M11" s="278"/>
      <c r="N11" s="231" t="str">
        <f>+IFERROR(VLOOKUP($M11,'10 FORMULAS'!$B$54:$C$55,2,0),"")</f>
        <v/>
      </c>
      <c r="O11" s="279"/>
      <c r="P11" s="279"/>
      <c r="Q11" s="279"/>
      <c r="R11" s="279"/>
      <c r="S11" s="231" t="str">
        <f t="shared" si="2"/>
        <v/>
      </c>
      <c r="T11" s="231" t="str">
        <f>+IFERROR(U10*S11,"")</f>
        <v/>
      </c>
      <c r="U11" s="231" t="str">
        <f>+IFERROR(U10-T11,"")</f>
        <v/>
      </c>
      <c r="V11" s="557"/>
      <c r="W11" s="38"/>
      <c r="X11" s="227"/>
      <c r="Y11" s="227"/>
      <c r="Z11" s="227"/>
    </row>
    <row r="12" spans="1:26" ht="29.45" customHeight="1" x14ac:dyDescent="0.25">
      <c r="A12" s="562"/>
      <c r="B12" s="565"/>
      <c r="C12" s="547"/>
      <c r="D12" s="550"/>
      <c r="E12" s="277">
        <v>5</v>
      </c>
      <c r="F12" s="284"/>
      <c r="G12" s="285"/>
      <c r="H12" s="285"/>
      <c r="I12" s="220" t="str">
        <f t="shared" si="0"/>
        <v xml:space="preserve">  </v>
      </c>
      <c r="J12" s="282"/>
      <c r="K12" s="231" t="str">
        <f>+IFERROR(VLOOKUP($J12,'10 FORMULAS'!$B$53:$C$53,2,0),"")</f>
        <v/>
      </c>
      <c r="L12" s="231" t="str">
        <f t="shared" si="1"/>
        <v/>
      </c>
      <c r="M12" s="278"/>
      <c r="N12" s="231" t="str">
        <f>+IFERROR(VLOOKUP($M12,'10 FORMULAS'!$B$54:$C$55,2,0),"")</f>
        <v/>
      </c>
      <c r="O12" s="279"/>
      <c r="P12" s="279"/>
      <c r="Q12" s="279"/>
      <c r="R12" s="279"/>
      <c r="S12" s="231" t="str">
        <f t="shared" si="2"/>
        <v/>
      </c>
      <c r="T12" s="231" t="str">
        <f>+IFERROR(U11*S12,"")</f>
        <v/>
      </c>
      <c r="U12" s="231" t="str">
        <f>+IFERROR(U11-T12,"")</f>
        <v/>
      </c>
      <c r="V12" s="557"/>
      <c r="W12" s="38"/>
      <c r="X12" s="227"/>
      <c r="Y12" s="227"/>
      <c r="Z12" s="227"/>
    </row>
    <row r="13" spans="1:26" ht="29.45" customHeight="1" thickBot="1" x14ac:dyDescent="0.3">
      <c r="A13" s="563"/>
      <c r="B13" s="566"/>
      <c r="C13" s="548"/>
      <c r="D13" s="551"/>
      <c r="E13" s="280">
        <v>6</v>
      </c>
      <c r="F13" s="286"/>
      <c r="G13" s="287"/>
      <c r="H13" s="287"/>
      <c r="I13" s="349" t="str">
        <f t="shared" si="0"/>
        <v xml:space="preserve">  </v>
      </c>
      <c r="J13" s="382"/>
      <c r="K13" s="350" t="str">
        <f>+IFERROR(VLOOKUP($J13,'10 FORMULAS'!$B$53:$C$53,2,0),"")</f>
        <v/>
      </c>
      <c r="L13" s="350" t="str">
        <f t="shared" si="1"/>
        <v/>
      </c>
      <c r="M13" s="351"/>
      <c r="N13" s="350" t="str">
        <f>+IFERROR(VLOOKUP($M13,'10 FORMULAS'!$B$54:$C$55,2,0),"")</f>
        <v/>
      </c>
      <c r="O13" s="352"/>
      <c r="P13" s="352"/>
      <c r="Q13" s="352"/>
      <c r="R13" s="352"/>
      <c r="S13" s="350" t="str">
        <f t="shared" si="2"/>
        <v/>
      </c>
      <c r="T13" s="350" t="str">
        <f>+IFERROR(U12*S13,"")</f>
        <v/>
      </c>
      <c r="U13" s="350" t="str">
        <f>+IFERROR(U12-T13,"")</f>
        <v/>
      </c>
      <c r="V13" s="558"/>
      <c r="W13" s="38"/>
      <c r="X13" s="227"/>
      <c r="Y13" s="227"/>
      <c r="Z13" s="227"/>
    </row>
    <row r="14" spans="1:26" ht="29.45" customHeight="1" x14ac:dyDescent="0.25">
      <c r="A14" s="561" t="str">
        <f>'2 CONTEXTO E IDENTIFICACIÓN'!A10</f>
        <v>R2</v>
      </c>
      <c r="B14" s="564" t="str">
        <f>+'2 CONTEXTO E IDENTIFICACIÓN'!J10</f>
        <v xml:space="preserve"> por a causa de </v>
      </c>
      <c r="C14" s="593" t="str">
        <f>+'3 PROBABIL E IMPACTO INHERENTE'!E10</f>
        <v/>
      </c>
      <c r="D14" s="549" t="str">
        <f>+'3 PROBABIL E IMPACTO INHERENTE'!M10</f>
        <v/>
      </c>
      <c r="E14" s="342">
        <v>1</v>
      </c>
      <c r="F14" s="258"/>
      <c r="G14" s="52"/>
      <c r="H14" s="52"/>
      <c r="I14" s="345" t="str">
        <f t="shared" si="0"/>
        <v xml:space="preserve">  </v>
      </c>
      <c r="J14" s="381"/>
      <c r="K14" s="346" t="str">
        <f>+IFERROR(VLOOKUP($J14,'10 FORMULAS'!$B$53:$C$53,2,0),"")</f>
        <v/>
      </c>
      <c r="L14" s="346" t="str">
        <f t="shared" si="1"/>
        <v/>
      </c>
      <c r="M14" s="347"/>
      <c r="N14" s="346" t="str">
        <f>+IFERROR(VLOOKUP($M14,'10 FORMULAS'!$B$54:$C$55,2,0),"")</f>
        <v/>
      </c>
      <c r="O14" s="348"/>
      <c r="P14" s="348"/>
      <c r="Q14" s="348"/>
      <c r="R14" s="348"/>
      <c r="S14" s="346" t="str">
        <f t="shared" si="2"/>
        <v/>
      </c>
      <c r="T14" s="346" t="str">
        <f>+IFERROR(D14*S14,"")</f>
        <v/>
      </c>
      <c r="U14" s="346" t="str">
        <f>+IFERROR(D14-T14,"")</f>
        <v/>
      </c>
      <c r="V14" s="556"/>
      <c r="W14" s="38"/>
      <c r="X14" s="227"/>
      <c r="Y14" s="228"/>
      <c r="Z14" s="228"/>
    </row>
    <row r="15" spans="1:26" ht="29.45" customHeight="1" x14ac:dyDescent="0.25">
      <c r="A15" s="562"/>
      <c r="B15" s="565"/>
      <c r="C15" s="552"/>
      <c r="D15" s="550"/>
      <c r="E15" s="277">
        <v>2</v>
      </c>
      <c r="F15" s="257"/>
      <c r="G15" s="193"/>
      <c r="H15" s="193"/>
      <c r="I15" s="220" t="str">
        <f t="shared" si="0"/>
        <v xml:space="preserve">  </v>
      </c>
      <c r="J15" s="282"/>
      <c r="K15" s="231" t="str">
        <f>+IFERROR(VLOOKUP($J15,'10 FORMULAS'!$B$53:$C$53,2,0),"")</f>
        <v/>
      </c>
      <c r="L15" s="231" t="str">
        <f t="shared" si="1"/>
        <v/>
      </c>
      <c r="M15" s="278"/>
      <c r="N15" s="231" t="str">
        <f>+IFERROR(VLOOKUP($M15,'10 FORMULAS'!$B$54:$C$55,2,0),"")</f>
        <v/>
      </c>
      <c r="O15" s="279"/>
      <c r="P15" s="279"/>
      <c r="Q15" s="279"/>
      <c r="R15" s="279"/>
      <c r="S15" s="231" t="str">
        <f t="shared" si="2"/>
        <v/>
      </c>
      <c r="T15" s="231" t="str">
        <f>+IFERROR(U14*S15,"")</f>
        <v/>
      </c>
      <c r="U15" s="231" t="str">
        <f>+IFERROR(U14-T15,"")</f>
        <v/>
      </c>
      <c r="V15" s="557"/>
      <c r="W15" s="38"/>
      <c r="X15" s="227"/>
      <c r="Y15" s="228"/>
      <c r="Z15" s="228"/>
    </row>
    <row r="16" spans="1:26" ht="29.45" customHeight="1" x14ac:dyDescent="0.25">
      <c r="A16" s="562"/>
      <c r="B16" s="565"/>
      <c r="C16" s="552"/>
      <c r="D16" s="550"/>
      <c r="E16" s="277">
        <v>3</v>
      </c>
      <c r="F16" s="257"/>
      <c r="G16" s="193"/>
      <c r="H16" s="193"/>
      <c r="I16" s="220" t="str">
        <f t="shared" si="0"/>
        <v xml:space="preserve">  </v>
      </c>
      <c r="J16" s="282"/>
      <c r="K16" s="231" t="str">
        <f>+IFERROR(VLOOKUP($J16,'10 FORMULAS'!$B$53:$C$53,2,0),"")</f>
        <v/>
      </c>
      <c r="L16" s="231" t="str">
        <f t="shared" si="1"/>
        <v/>
      </c>
      <c r="M16" s="278"/>
      <c r="N16" s="231" t="str">
        <f>+IFERROR(VLOOKUP($M16,'10 FORMULAS'!$B$54:$C$55,2,0),"")</f>
        <v/>
      </c>
      <c r="O16" s="279"/>
      <c r="P16" s="279"/>
      <c r="Q16" s="279"/>
      <c r="R16" s="279"/>
      <c r="S16" s="231" t="str">
        <f t="shared" si="2"/>
        <v/>
      </c>
      <c r="T16" s="231" t="str">
        <f>+IFERROR(U15*S16,"")</f>
        <v/>
      </c>
      <c r="U16" s="231" t="str">
        <f>+IFERROR(U15-T16,"")</f>
        <v/>
      </c>
      <c r="V16" s="557"/>
      <c r="W16" s="38"/>
      <c r="X16" s="227"/>
      <c r="Y16" s="228"/>
      <c r="Z16" s="228"/>
    </row>
    <row r="17" spans="1:26" ht="29.45" customHeight="1" x14ac:dyDescent="0.25">
      <c r="A17" s="575"/>
      <c r="B17" s="576"/>
      <c r="C17" s="552"/>
      <c r="D17" s="554"/>
      <c r="E17" s="277">
        <v>4</v>
      </c>
      <c r="F17" s="259"/>
      <c r="G17" s="254"/>
      <c r="H17" s="254"/>
      <c r="I17" s="220" t="str">
        <f t="shared" si="0"/>
        <v xml:space="preserve">  </v>
      </c>
      <c r="J17" s="282"/>
      <c r="K17" s="231" t="str">
        <f>+IFERROR(VLOOKUP($J17,'10 FORMULAS'!$B$53:$C$53,2,0),"")</f>
        <v/>
      </c>
      <c r="L17" s="231" t="str">
        <f t="shared" si="1"/>
        <v/>
      </c>
      <c r="M17" s="278"/>
      <c r="N17" s="231" t="str">
        <f>+IFERROR(VLOOKUP($M17,'10 FORMULAS'!$B$54:$C$55,2,0),"")</f>
        <v/>
      </c>
      <c r="O17" s="279"/>
      <c r="P17" s="279"/>
      <c r="Q17" s="279"/>
      <c r="R17" s="279"/>
      <c r="S17" s="231" t="str">
        <f t="shared" si="2"/>
        <v/>
      </c>
      <c r="T17" s="231" t="str">
        <f>+IFERROR(U16*S17,"")</f>
        <v/>
      </c>
      <c r="U17" s="231" t="str">
        <f>+IFERROR(U16-T17,"")</f>
        <v/>
      </c>
      <c r="V17" s="595"/>
      <c r="W17" s="38"/>
      <c r="X17" s="227"/>
      <c r="Y17" s="228"/>
      <c r="Z17" s="228"/>
    </row>
    <row r="18" spans="1:26" ht="29.45" customHeight="1" x14ac:dyDescent="0.25">
      <c r="A18" s="575"/>
      <c r="B18" s="576"/>
      <c r="C18" s="552"/>
      <c r="D18" s="554"/>
      <c r="E18" s="277">
        <v>5</v>
      </c>
      <c r="F18" s="259"/>
      <c r="G18" s="254"/>
      <c r="H18" s="254"/>
      <c r="I18" s="220" t="str">
        <f t="shared" si="0"/>
        <v xml:space="preserve">  </v>
      </c>
      <c r="J18" s="282"/>
      <c r="K18" s="231" t="str">
        <f>+IFERROR(VLOOKUP($J18,'10 FORMULAS'!$B$53:$C$53,2,0),"")</f>
        <v/>
      </c>
      <c r="L18" s="231" t="str">
        <f t="shared" si="1"/>
        <v/>
      </c>
      <c r="M18" s="278"/>
      <c r="N18" s="231" t="str">
        <f>+IFERROR(VLOOKUP($M18,'10 FORMULAS'!$B$54:$C$55,2,0),"")</f>
        <v/>
      </c>
      <c r="O18" s="279"/>
      <c r="P18" s="279"/>
      <c r="Q18" s="279"/>
      <c r="R18" s="279"/>
      <c r="S18" s="231" t="str">
        <f t="shared" si="2"/>
        <v/>
      </c>
      <c r="T18" s="231" t="str">
        <f>+IFERROR(U17*S18,"")</f>
        <v/>
      </c>
      <c r="U18" s="231" t="str">
        <f>+IFERROR(U17-T18,"")</f>
        <v/>
      </c>
      <c r="V18" s="595"/>
      <c r="W18" s="38"/>
      <c r="X18" s="227"/>
      <c r="Y18" s="228"/>
      <c r="Z18" s="228"/>
    </row>
    <row r="19" spans="1:26" ht="29.45" customHeight="1" thickBot="1" x14ac:dyDescent="0.3">
      <c r="A19" s="563"/>
      <c r="B19" s="566"/>
      <c r="C19" s="594"/>
      <c r="D19" s="551"/>
      <c r="E19" s="280">
        <v>6</v>
      </c>
      <c r="F19" s="260"/>
      <c r="G19" s="194"/>
      <c r="H19" s="194"/>
      <c r="I19" s="349" t="str">
        <f t="shared" si="0"/>
        <v xml:space="preserve">  </v>
      </c>
      <c r="J19" s="382"/>
      <c r="K19" s="350" t="str">
        <f>+IFERROR(VLOOKUP($J19,'10 FORMULAS'!$B$53:$C$53,2,0),"")</f>
        <v/>
      </c>
      <c r="L19" s="350" t="str">
        <f t="shared" si="1"/>
        <v/>
      </c>
      <c r="M19" s="351"/>
      <c r="N19" s="350" t="str">
        <f>+IFERROR(VLOOKUP($M19,'10 FORMULAS'!$B$54:$C$55,2,0),"")</f>
        <v/>
      </c>
      <c r="O19" s="352"/>
      <c r="P19" s="352"/>
      <c r="Q19" s="352"/>
      <c r="R19" s="352"/>
      <c r="S19" s="350" t="str">
        <f t="shared" si="2"/>
        <v/>
      </c>
      <c r="T19" s="350" t="str">
        <f>+IFERROR(U18*S19,"")</f>
        <v/>
      </c>
      <c r="U19" s="350" t="str">
        <f>+IFERROR(U18-T19,"")</f>
        <v/>
      </c>
      <c r="V19" s="558"/>
      <c r="W19" s="38"/>
    </row>
    <row r="20" spans="1:26" ht="29.45" customHeight="1" x14ac:dyDescent="0.25">
      <c r="A20" s="561" t="str">
        <f>'2 CONTEXTO E IDENTIFICACIÓN'!A11</f>
        <v>R3</v>
      </c>
      <c r="B20" s="564" t="str">
        <f>+'2 CONTEXTO E IDENTIFICACIÓN'!J11</f>
        <v xml:space="preserve"> por a causa de </v>
      </c>
      <c r="C20" s="546" t="str">
        <f>+'3 PROBABIL E IMPACTO INHERENTE'!E11</f>
        <v/>
      </c>
      <c r="D20" s="549" t="str">
        <f>+'3 PROBABIL E IMPACTO INHERENTE'!M11</f>
        <v/>
      </c>
      <c r="E20" s="342">
        <v>1</v>
      </c>
      <c r="F20" s="258"/>
      <c r="G20" s="52"/>
      <c r="H20" s="52"/>
      <c r="I20" s="345" t="str">
        <f t="shared" si="0"/>
        <v xml:space="preserve">  </v>
      </c>
      <c r="J20" s="381"/>
      <c r="K20" s="346" t="str">
        <f>+IFERROR(VLOOKUP($J20,'10 FORMULAS'!$B$53:$C$53,2,0),"")</f>
        <v/>
      </c>
      <c r="L20" s="346" t="str">
        <f t="shared" si="1"/>
        <v/>
      </c>
      <c r="M20" s="347"/>
      <c r="N20" s="346" t="str">
        <f>+IFERROR(VLOOKUP($M20,'10 FORMULAS'!$B$54:$C$55,2,0),"")</f>
        <v/>
      </c>
      <c r="O20" s="348"/>
      <c r="P20" s="348"/>
      <c r="Q20" s="348"/>
      <c r="R20" s="348"/>
      <c r="S20" s="346" t="str">
        <f t="shared" si="2"/>
        <v/>
      </c>
      <c r="T20" s="346" t="str">
        <f t="shared" ref="T20:T51" si="3">+IFERROR(D20*S20,"")</f>
        <v/>
      </c>
      <c r="U20" s="346" t="str">
        <f t="shared" ref="U20:U51" si="4">+IFERROR(D20-T20,"")</f>
        <v/>
      </c>
      <c r="V20" s="556"/>
      <c r="W20" s="38"/>
      <c r="X20" s="227"/>
      <c r="Y20" s="228"/>
      <c r="Z20" s="228"/>
    </row>
    <row r="21" spans="1:26" ht="29.45" customHeight="1" x14ac:dyDescent="0.25">
      <c r="A21" s="562"/>
      <c r="B21" s="565"/>
      <c r="C21" s="547"/>
      <c r="D21" s="550"/>
      <c r="E21" s="277">
        <v>2</v>
      </c>
      <c r="F21" s="257"/>
      <c r="G21" s="193"/>
      <c r="H21" s="193"/>
      <c r="I21" s="220" t="str">
        <f t="shared" si="0"/>
        <v xml:space="preserve">  </v>
      </c>
      <c r="J21" s="282"/>
      <c r="K21" s="231" t="str">
        <f>+IFERROR(VLOOKUP($J21,'10 FORMULAS'!$B$53:$C$53,2,0),"")</f>
        <v/>
      </c>
      <c r="L21" s="231" t="str">
        <f t="shared" si="1"/>
        <v/>
      </c>
      <c r="M21" s="278"/>
      <c r="N21" s="231" t="str">
        <f>+IFERROR(VLOOKUP($M21,'10 FORMULAS'!$B$54:$C$55,2,0),"")</f>
        <v/>
      </c>
      <c r="O21" s="279"/>
      <c r="P21" s="279"/>
      <c r="Q21" s="279"/>
      <c r="R21" s="279"/>
      <c r="S21" s="231" t="str">
        <f t="shared" si="2"/>
        <v/>
      </c>
      <c r="T21" s="231" t="str">
        <f t="shared" si="3"/>
        <v/>
      </c>
      <c r="U21" s="231" t="str">
        <f t="shared" si="4"/>
        <v/>
      </c>
      <c r="V21" s="557"/>
      <c r="W21" s="38"/>
      <c r="X21" s="227"/>
      <c r="Y21" s="228"/>
      <c r="Z21" s="228"/>
    </row>
    <row r="22" spans="1:26" ht="29.45" customHeight="1" x14ac:dyDescent="0.25">
      <c r="A22" s="562"/>
      <c r="B22" s="565"/>
      <c r="C22" s="547"/>
      <c r="D22" s="550"/>
      <c r="E22" s="277">
        <v>3</v>
      </c>
      <c r="F22" s="257"/>
      <c r="G22" s="193"/>
      <c r="H22" s="193"/>
      <c r="I22" s="220" t="str">
        <f t="shared" si="0"/>
        <v xml:space="preserve">  </v>
      </c>
      <c r="J22" s="282"/>
      <c r="K22" s="231" t="str">
        <f>+IFERROR(VLOOKUP($J22,'10 FORMULAS'!$B$53:$C$53,2,0),"")</f>
        <v/>
      </c>
      <c r="L22" s="231" t="str">
        <f t="shared" si="1"/>
        <v/>
      </c>
      <c r="M22" s="278"/>
      <c r="N22" s="231" t="str">
        <f>+IFERROR(VLOOKUP($M22,'10 FORMULAS'!$B$54:$C$55,2,0),"")</f>
        <v/>
      </c>
      <c r="O22" s="279"/>
      <c r="P22" s="279"/>
      <c r="Q22" s="279"/>
      <c r="R22" s="279"/>
      <c r="S22" s="231" t="str">
        <f t="shared" si="2"/>
        <v/>
      </c>
      <c r="T22" s="231" t="str">
        <f t="shared" si="3"/>
        <v/>
      </c>
      <c r="U22" s="231" t="str">
        <f t="shared" si="4"/>
        <v/>
      </c>
      <c r="V22" s="557"/>
      <c r="W22" s="38"/>
      <c r="X22" s="227"/>
      <c r="Y22" s="228"/>
      <c r="Z22" s="228"/>
    </row>
    <row r="23" spans="1:26" ht="29.45" customHeight="1" x14ac:dyDescent="0.25">
      <c r="A23" s="562"/>
      <c r="B23" s="565"/>
      <c r="C23" s="547"/>
      <c r="D23" s="550"/>
      <c r="E23" s="277">
        <v>4</v>
      </c>
      <c r="F23" s="257"/>
      <c r="G23" s="193"/>
      <c r="H23" s="193"/>
      <c r="I23" s="220" t="str">
        <f t="shared" si="0"/>
        <v xml:space="preserve">  </v>
      </c>
      <c r="J23" s="282"/>
      <c r="K23" s="231" t="str">
        <f>+IFERROR(VLOOKUP($J23,'10 FORMULAS'!$B$53:$C$53,2,0),"")</f>
        <v/>
      </c>
      <c r="L23" s="231" t="str">
        <f t="shared" si="1"/>
        <v/>
      </c>
      <c r="M23" s="278"/>
      <c r="N23" s="231" t="str">
        <f>+IFERROR(VLOOKUP($M23,'10 FORMULAS'!$B$54:$C$55,2,0),"")</f>
        <v/>
      </c>
      <c r="O23" s="279"/>
      <c r="P23" s="279"/>
      <c r="Q23" s="279"/>
      <c r="R23" s="279"/>
      <c r="S23" s="231" t="str">
        <f t="shared" si="2"/>
        <v/>
      </c>
      <c r="T23" s="231" t="str">
        <f t="shared" si="3"/>
        <v/>
      </c>
      <c r="U23" s="231" t="str">
        <f t="shared" si="4"/>
        <v/>
      </c>
      <c r="V23" s="557"/>
      <c r="W23" s="38"/>
      <c r="X23" s="227"/>
      <c r="Y23" s="228"/>
      <c r="Z23" s="228"/>
    </row>
    <row r="24" spans="1:26" ht="29.45" customHeight="1" x14ac:dyDescent="0.25">
      <c r="A24" s="562"/>
      <c r="B24" s="565"/>
      <c r="C24" s="547"/>
      <c r="D24" s="550"/>
      <c r="E24" s="277">
        <v>5</v>
      </c>
      <c r="F24" s="257"/>
      <c r="G24" s="193"/>
      <c r="H24" s="193"/>
      <c r="I24" s="220" t="str">
        <f t="shared" si="0"/>
        <v xml:space="preserve">  </v>
      </c>
      <c r="J24" s="282"/>
      <c r="K24" s="231" t="str">
        <f>+IFERROR(VLOOKUP($J24,'10 FORMULAS'!$B$53:$C$53,2,0),"")</f>
        <v/>
      </c>
      <c r="L24" s="231" t="str">
        <f t="shared" si="1"/>
        <v/>
      </c>
      <c r="M24" s="278"/>
      <c r="N24" s="231" t="str">
        <f>+IFERROR(VLOOKUP($M24,'10 FORMULAS'!$B$54:$C$55,2,0),"")</f>
        <v/>
      </c>
      <c r="O24" s="279"/>
      <c r="P24" s="279"/>
      <c r="Q24" s="279"/>
      <c r="R24" s="279"/>
      <c r="S24" s="231" t="str">
        <f t="shared" si="2"/>
        <v/>
      </c>
      <c r="T24" s="231" t="str">
        <f t="shared" si="3"/>
        <v/>
      </c>
      <c r="U24" s="231" t="str">
        <f t="shared" si="4"/>
        <v/>
      </c>
      <c r="V24" s="557"/>
      <c r="W24" s="38"/>
      <c r="X24" s="227"/>
      <c r="Y24" s="228"/>
      <c r="Z24" s="228"/>
    </row>
    <row r="25" spans="1:26" ht="29.45" customHeight="1" thickBot="1" x14ac:dyDescent="0.3">
      <c r="A25" s="563"/>
      <c r="B25" s="566"/>
      <c r="C25" s="548"/>
      <c r="D25" s="551"/>
      <c r="E25" s="280">
        <v>6</v>
      </c>
      <c r="F25" s="260"/>
      <c r="G25" s="194"/>
      <c r="H25" s="194"/>
      <c r="I25" s="349" t="str">
        <f t="shared" si="0"/>
        <v xml:space="preserve">  </v>
      </c>
      <c r="J25" s="382"/>
      <c r="K25" s="350" t="str">
        <f>+IFERROR(VLOOKUP($J25,'10 FORMULAS'!$B$53:$C$53,2,0),"")</f>
        <v/>
      </c>
      <c r="L25" s="350" t="str">
        <f t="shared" si="1"/>
        <v/>
      </c>
      <c r="M25" s="351"/>
      <c r="N25" s="350" t="str">
        <f>+IFERROR(VLOOKUP($M25,'10 FORMULAS'!$B$54:$C$55,2,0),"")</f>
        <v/>
      </c>
      <c r="O25" s="352"/>
      <c r="P25" s="352"/>
      <c r="Q25" s="352"/>
      <c r="R25" s="352"/>
      <c r="S25" s="350" t="str">
        <f t="shared" si="2"/>
        <v/>
      </c>
      <c r="T25" s="350" t="str">
        <f t="shared" si="3"/>
        <v/>
      </c>
      <c r="U25" s="350" t="str">
        <f t="shared" si="4"/>
        <v/>
      </c>
      <c r="V25" s="558"/>
      <c r="W25" s="38"/>
    </row>
    <row r="26" spans="1:26" ht="29.45" customHeight="1" x14ac:dyDescent="0.25">
      <c r="A26" s="561" t="str">
        <f>'2 CONTEXTO E IDENTIFICACIÓN'!A12</f>
        <v>R4</v>
      </c>
      <c r="B26" s="564" t="str">
        <f>+'2 CONTEXTO E IDENTIFICACIÓN'!J12</f>
        <v xml:space="preserve"> por a causa de </v>
      </c>
      <c r="C26" s="546" t="str">
        <f>+'3 PROBABIL E IMPACTO INHERENTE'!E12</f>
        <v/>
      </c>
      <c r="D26" s="549" t="str">
        <f>+'3 PROBABIL E IMPACTO INHERENTE'!M12</f>
        <v/>
      </c>
      <c r="E26" s="342">
        <v>1</v>
      </c>
      <c r="F26" s="258"/>
      <c r="G26" s="52"/>
      <c r="H26" s="52"/>
      <c r="I26" s="345" t="str">
        <f t="shared" si="0"/>
        <v xml:space="preserve">  </v>
      </c>
      <c r="J26" s="381"/>
      <c r="K26" s="346" t="str">
        <f>+IFERROR(VLOOKUP($J26,'10 FORMULAS'!$B$53:$C$53,2,0),"")</f>
        <v/>
      </c>
      <c r="L26" s="346" t="str">
        <f t="shared" si="1"/>
        <v/>
      </c>
      <c r="M26" s="347"/>
      <c r="N26" s="346" t="str">
        <f>+IFERROR(VLOOKUP($M26,'10 FORMULAS'!$B$54:$C$55,2,0),"")</f>
        <v/>
      </c>
      <c r="O26" s="348"/>
      <c r="P26" s="348"/>
      <c r="Q26" s="348"/>
      <c r="R26" s="348"/>
      <c r="S26" s="346" t="str">
        <f t="shared" si="2"/>
        <v/>
      </c>
      <c r="T26" s="346" t="str">
        <f t="shared" si="3"/>
        <v/>
      </c>
      <c r="U26" s="346" t="str">
        <f t="shared" si="4"/>
        <v/>
      </c>
      <c r="V26" s="556"/>
      <c r="W26" s="38"/>
      <c r="X26" s="227"/>
      <c r="Y26" s="228"/>
      <c r="Z26" s="228"/>
    </row>
    <row r="27" spans="1:26" ht="29.45" customHeight="1" x14ac:dyDescent="0.25">
      <c r="A27" s="562"/>
      <c r="B27" s="565"/>
      <c r="C27" s="547"/>
      <c r="D27" s="550"/>
      <c r="E27" s="277">
        <v>2</v>
      </c>
      <c r="F27" s="257"/>
      <c r="G27" s="193"/>
      <c r="H27" s="193"/>
      <c r="I27" s="220" t="str">
        <f t="shared" si="0"/>
        <v xml:space="preserve">  </v>
      </c>
      <c r="J27" s="282"/>
      <c r="K27" s="231" t="str">
        <f>+IFERROR(VLOOKUP($J27,'10 FORMULAS'!$B$53:$C$53,2,0),"")</f>
        <v/>
      </c>
      <c r="L27" s="231" t="str">
        <f t="shared" si="1"/>
        <v/>
      </c>
      <c r="M27" s="278"/>
      <c r="N27" s="231" t="str">
        <f>+IFERROR(VLOOKUP($M27,'10 FORMULAS'!$B$54:$C$55,2,0),"")</f>
        <v/>
      </c>
      <c r="O27" s="279"/>
      <c r="P27" s="279"/>
      <c r="Q27" s="279"/>
      <c r="R27" s="279"/>
      <c r="S27" s="231" t="str">
        <f t="shared" si="2"/>
        <v/>
      </c>
      <c r="T27" s="231" t="str">
        <f t="shared" si="3"/>
        <v/>
      </c>
      <c r="U27" s="231" t="str">
        <f t="shared" si="4"/>
        <v/>
      </c>
      <c r="V27" s="557"/>
      <c r="W27" s="38"/>
      <c r="X27" s="227"/>
      <c r="Y27" s="228"/>
      <c r="Z27" s="228"/>
    </row>
    <row r="28" spans="1:26" ht="29.45" customHeight="1" x14ac:dyDescent="0.25">
      <c r="A28" s="562"/>
      <c r="B28" s="565"/>
      <c r="C28" s="547"/>
      <c r="D28" s="550"/>
      <c r="E28" s="277">
        <v>3</v>
      </c>
      <c r="F28" s="257"/>
      <c r="G28" s="193"/>
      <c r="H28" s="193"/>
      <c r="I28" s="220" t="str">
        <f t="shared" si="0"/>
        <v xml:space="preserve">  </v>
      </c>
      <c r="J28" s="282"/>
      <c r="K28" s="231" t="str">
        <f>+IFERROR(VLOOKUP($J28,'10 FORMULAS'!$B$53:$C$53,2,0),"")</f>
        <v/>
      </c>
      <c r="L28" s="231" t="str">
        <f t="shared" si="1"/>
        <v/>
      </c>
      <c r="M28" s="278"/>
      <c r="N28" s="231" t="str">
        <f>+IFERROR(VLOOKUP($M28,'10 FORMULAS'!$B$54:$C$55,2,0),"")</f>
        <v/>
      </c>
      <c r="O28" s="279"/>
      <c r="P28" s="279"/>
      <c r="Q28" s="279"/>
      <c r="R28" s="279"/>
      <c r="S28" s="231" t="str">
        <f t="shared" si="2"/>
        <v/>
      </c>
      <c r="T28" s="231" t="str">
        <f t="shared" si="3"/>
        <v/>
      </c>
      <c r="U28" s="231" t="str">
        <f t="shared" si="4"/>
        <v/>
      </c>
      <c r="V28" s="557"/>
      <c r="W28" s="38"/>
      <c r="X28" s="227"/>
      <c r="Y28" s="228"/>
      <c r="Z28" s="228"/>
    </row>
    <row r="29" spans="1:26" ht="29.45" customHeight="1" x14ac:dyDescent="0.25">
      <c r="A29" s="562"/>
      <c r="B29" s="565"/>
      <c r="C29" s="547"/>
      <c r="D29" s="550"/>
      <c r="E29" s="277">
        <v>4</v>
      </c>
      <c r="F29" s="257"/>
      <c r="G29" s="193"/>
      <c r="H29" s="193"/>
      <c r="I29" s="220" t="str">
        <f t="shared" si="0"/>
        <v xml:space="preserve">  </v>
      </c>
      <c r="J29" s="282"/>
      <c r="K29" s="231" t="str">
        <f>+IFERROR(VLOOKUP($J29,'10 FORMULAS'!$B$53:$C$53,2,0),"")</f>
        <v/>
      </c>
      <c r="L29" s="231" t="str">
        <f t="shared" si="1"/>
        <v/>
      </c>
      <c r="M29" s="278"/>
      <c r="N29" s="231" t="str">
        <f>+IFERROR(VLOOKUP($M29,'10 FORMULAS'!$B$54:$C$55,2,0),"")</f>
        <v/>
      </c>
      <c r="O29" s="279"/>
      <c r="P29" s="279"/>
      <c r="Q29" s="279"/>
      <c r="R29" s="279"/>
      <c r="S29" s="231" t="str">
        <f t="shared" si="2"/>
        <v/>
      </c>
      <c r="T29" s="231" t="str">
        <f t="shared" si="3"/>
        <v/>
      </c>
      <c r="U29" s="231" t="str">
        <f t="shared" si="4"/>
        <v/>
      </c>
      <c r="V29" s="557"/>
      <c r="W29" s="38"/>
      <c r="X29" s="227"/>
      <c r="Y29" s="228"/>
      <c r="Z29" s="228"/>
    </row>
    <row r="30" spans="1:26" ht="29.45" customHeight="1" x14ac:dyDescent="0.25">
      <c r="A30" s="562"/>
      <c r="B30" s="565"/>
      <c r="C30" s="547"/>
      <c r="D30" s="550"/>
      <c r="E30" s="277">
        <v>5</v>
      </c>
      <c r="F30" s="257"/>
      <c r="G30" s="193"/>
      <c r="H30" s="193"/>
      <c r="I30" s="220" t="str">
        <f t="shared" si="0"/>
        <v xml:space="preserve">  </v>
      </c>
      <c r="J30" s="282"/>
      <c r="K30" s="231" t="str">
        <f>+IFERROR(VLOOKUP($J30,'10 FORMULAS'!$B$53:$C$53,2,0),"")</f>
        <v/>
      </c>
      <c r="L30" s="231" t="str">
        <f t="shared" si="1"/>
        <v/>
      </c>
      <c r="M30" s="278"/>
      <c r="N30" s="231" t="str">
        <f>+IFERROR(VLOOKUP($M30,'10 FORMULAS'!$B$54:$C$55,2,0),"")</f>
        <v/>
      </c>
      <c r="O30" s="279"/>
      <c r="P30" s="279"/>
      <c r="Q30" s="279"/>
      <c r="R30" s="279"/>
      <c r="S30" s="231" t="str">
        <f t="shared" si="2"/>
        <v/>
      </c>
      <c r="T30" s="231" t="str">
        <f t="shared" si="3"/>
        <v/>
      </c>
      <c r="U30" s="231" t="str">
        <f t="shared" si="4"/>
        <v/>
      </c>
      <c r="V30" s="557"/>
      <c r="W30" s="38"/>
      <c r="X30" s="227"/>
      <c r="Y30" s="228"/>
      <c r="Z30" s="228"/>
    </row>
    <row r="31" spans="1:26" ht="29.45" customHeight="1" thickBot="1" x14ac:dyDescent="0.3">
      <c r="A31" s="563"/>
      <c r="B31" s="566"/>
      <c r="C31" s="548"/>
      <c r="D31" s="551"/>
      <c r="E31" s="280">
        <v>6</v>
      </c>
      <c r="F31" s="260"/>
      <c r="G31" s="194"/>
      <c r="H31" s="194"/>
      <c r="I31" s="349" t="str">
        <f t="shared" si="0"/>
        <v xml:space="preserve">  </v>
      </c>
      <c r="J31" s="382"/>
      <c r="K31" s="350" t="str">
        <f>+IFERROR(VLOOKUP($J31,'10 FORMULAS'!$B$53:$C$53,2,0),"")</f>
        <v/>
      </c>
      <c r="L31" s="350" t="str">
        <f t="shared" si="1"/>
        <v/>
      </c>
      <c r="M31" s="351"/>
      <c r="N31" s="350" t="str">
        <f>+IFERROR(VLOOKUP($M31,'10 FORMULAS'!$B$54:$C$55,2,0),"")</f>
        <v/>
      </c>
      <c r="O31" s="352"/>
      <c r="P31" s="352"/>
      <c r="Q31" s="352"/>
      <c r="R31" s="352"/>
      <c r="S31" s="350" t="str">
        <f t="shared" si="2"/>
        <v/>
      </c>
      <c r="T31" s="350" t="str">
        <f t="shared" si="3"/>
        <v/>
      </c>
      <c r="U31" s="350" t="str">
        <f t="shared" si="4"/>
        <v/>
      </c>
      <c r="V31" s="558"/>
      <c r="W31" s="38"/>
    </row>
    <row r="32" spans="1:26" ht="29.45" customHeight="1" x14ac:dyDescent="0.25">
      <c r="A32" s="561" t="str">
        <f>'2 CONTEXTO E IDENTIFICACIÓN'!A13</f>
        <v>R5</v>
      </c>
      <c r="B32" s="564" t="str">
        <f>+'2 CONTEXTO E IDENTIFICACIÓN'!J13</f>
        <v xml:space="preserve"> por a causa de </v>
      </c>
      <c r="C32" s="546" t="str">
        <f>+'3 PROBABIL E IMPACTO INHERENTE'!E13</f>
        <v/>
      </c>
      <c r="D32" s="549" t="str">
        <f>+'3 PROBABIL E IMPACTO INHERENTE'!M13</f>
        <v/>
      </c>
      <c r="E32" s="342">
        <v>1</v>
      </c>
      <c r="F32" s="258"/>
      <c r="G32" s="52"/>
      <c r="H32" s="52"/>
      <c r="I32" s="345" t="str">
        <f t="shared" si="0"/>
        <v xml:space="preserve">  </v>
      </c>
      <c r="J32" s="381"/>
      <c r="K32" s="346" t="str">
        <f>+IFERROR(VLOOKUP($J32,'10 FORMULAS'!$B$53:$C$53,2,0),"")</f>
        <v/>
      </c>
      <c r="L32" s="346" t="str">
        <f t="shared" si="1"/>
        <v/>
      </c>
      <c r="M32" s="347"/>
      <c r="N32" s="346" t="str">
        <f>+IFERROR(VLOOKUP($M32,'10 FORMULAS'!$B$54:$C$55,2,0),"")</f>
        <v/>
      </c>
      <c r="O32" s="348"/>
      <c r="P32" s="348"/>
      <c r="Q32" s="348"/>
      <c r="R32" s="348"/>
      <c r="S32" s="346" t="str">
        <f t="shared" si="2"/>
        <v/>
      </c>
      <c r="T32" s="346" t="str">
        <f t="shared" si="3"/>
        <v/>
      </c>
      <c r="U32" s="346" t="str">
        <f t="shared" si="4"/>
        <v/>
      </c>
      <c r="V32" s="556"/>
      <c r="W32" s="38"/>
      <c r="X32" s="227"/>
      <c r="Y32" s="228"/>
      <c r="Z32" s="228"/>
    </row>
    <row r="33" spans="1:26" ht="29.45" customHeight="1" x14ac:dyDescent="0.25">
      <c r="A33" s="567"/>
      <c r="B33" s="568"/>
      <c r="C33" s="555"/>
      <c r="D33" s="553"/>
      <c r="E33" s="277">
        <v>2</v>
      </c>
      <c r="F33" s="256"/>
      <c r="G33" s="253"/>
      <c r="H33" s="253"/>
      <c r="I33" s="220" t="str">
        <f t="shared" si="0"/>
        <v xml:space="preserve">  </v>
      </c>
      <c r="J33" s="282"/>
      <c r="K33" s="231" t="str">
        <f>+IFERROR(VLOOKUP($J33,'10 FORMULAS'!$B$53:$C$53,2,0),"")</f>
        <v/>
      </c>
      <c r="L33" s="231" t="str">
        <f t="shared" si="1"/>
        <v/>
      </c>
      <c r="M33" s="278"/>
      <c r="N33" s="231" t="str">
        <f>+IFERROR(VLOOKUP($M33,'10 FORMULAS'!$B$54:$C$55,2,0),"")</f>
        <v/>
      </c>
      <c r="O33" s="279"/>
      <c r="P33" s="279"/>
      <c r="Q33" s="279"/>
      <c r="R33" s="279"/>
      <c r="S33" s="231" t="str">
        <f t="shared" si="2"/>
        <v/>
      </c>
      <c r="T33" s="231" t="str">
        <f t="shared" si="3"/>
        <v/>
      </c>
      <c r="U33" s="231" t="str">
        <f t="shared" si="4"/>
        <v/>
      </c>
      <c r="V33" s="592"/>
      <c r="W33" s="38"/>
      <c r="X33" s="227"/>
      <c r="Y33" s="228"/>
      <c r="Z33" s="228"/>
    </row>
    <row r="34" spans="1:26" ht="29.45" customHeight="1" x14ac:dyDescent="0.25">
      <c r="A34" s="567"/>
      <c r="B34" s="568"/>
      <c r="C34" s="555"/>
      <c r="D34" s="553"/>
      <c r="E34" s="277">
        <v>3</v>
      </c>
      <c r="F34" s="256"/>
      <c r="G34" s="253"/>
      <c r="H34" s="253"/>
      <c r="I34" s="220" t="str">
        <f t="shared" si="0"/>
        <v xml:space="preserve">  </v>
      </c>
      <c r="J34" s="282"/>
      <c r="K34" s="231" t="str">
        <f>+IFERROR(VLOOKUP($J34,'10 FORMULAS'!$B$53:$C$53,2,0),"")</f>
        <v/>
      </c>
      <c r="L34" s="231" t="str">
        <f t="shared" si="1"/>
        <v/>
      </c>
      <c r="M34" s="278"/>
      <c r="N34" s="231" t="str">
        <f>+IFERROR(VLOOKUP($M34,'10 FORMULAS'!$B$54:$C$55,2,0),"")</f>
        <v/>
      </c>
      <c r="O34" s="279"/>
      <c r="P34" s="279"/>
      <c r="Q34" s="279"/>
      <c r="R34" s="279"/>
      <c r="S34" s="231" t="str">
        <f t="shared" si="2"/>
        <v/>
      </c>
      <c r="T34" s="231" t="str">
        <f t="shared" si="3"/>
        <v/>
      </c>
      <c r="U34" s="231" t="str">
        <f t="shared" si="4"/>
        <v/>
      </c>
      <c r="V34" s="592"/>
      <c r="W34" s="38"/>
      <c r="X34" s="227"/>
      <c r="Y34" s="228"/>
      <c r="Z34" s="228"/>
    </row>
    <row r="35" spans="1:26" ht="29.45" customHeight="1" x14ac:dyDescent="0.25">
      <c r="A35" s="562"/>
      <c r="B35" s="565"/>
      <c r="C35" s="547"/>
      <c r="D35" s="550"/>
      <c r="E35" s="277">
        <v>4</v>
      </c>
      <c r="F35" s="257"/>
      <c r="G35" s="193"/>
      <c r="H35" s="193"/>
      <c r="I35" s="220" t="str">
        <f t="shared" si="0"/>
        <v xml:space="preserve">  </v>
      </c>
      <c r="J35" s="282"/>
      <c r="K35" s="231" t="str">
        <f>+IFERROR(VLOOKUP($J35,'10 FORMULAS'!$B$53:$C$53,2,0),"")</f>
        <v/>
      </c>
      <c r="L35" s="231" t="str">
        <f t="shared" si="1"/>
        <v/>
      </c>
      <c r="M35" s="278"/>
      <c r="N35" s="231" t="str">
        <f>+IFERROR(VLOOKUP($M35,'10 FORMULAS'!$B$54:$C$55,2,0),"")</f>
        <v/>
      </c>
      <c r="O35" s="279"/>
      <c r="P35" s="279"/>
      <c r="Q35" s="279"/>
      <c r="R35" s="279"/>
      <c r="S35" s="231" t="str">
        <f t="shared" si="2"/>
        <v/>
      </c>
      <c r="T35" s="231" t="str">
        <f t="shared" si="3"/>
        <v/>
      </c>
      <c r="U35" s="231" t="str">
        <f t="shared" si="4"/>
        <v/>
      </c>
      <c r="V35" s="557"/>
      <c r="W35" s="38"/>
      <c r="X35" s="227"/>
      <c r="Y35" s="228"/>
      <c r="Z35" s="228"/>
    </row>
    <row r="36" spans="1:26" ht="29.45" customHeight="1" x14ac:dyDescent="0.25">
      <c r="A36" s="562"/>
      <c r="B36" s="565"/>
      <c r="C36" s="547"/>
      <c r="D36" s="550"/>
      <c r="E36" s="277">
        <v>5</v>
      </c>
      <c r="F36" s="257"/>
      <c r="G36" s="193"/>
      <c r="H36" s="193"/>
      <c r="I36" s="220" t="str">
        <f t="shared" si="0"/>
        <v xml:space="preserve">  </v>
      </c>
      <c r="J36" s="282"/>
      <c r="K36" s="231" t="str">
        <f>+IFERROR(VLOOKUP($J36,'10 FORMULAS'!$B$53:$C$53,2,0),"")</f>
        <v/>
      </c>
      <c r="L36" s="231" t="str">
        <f t="shared" si="1"/>
        <v/>
      </c>
      <c r="M36" s="278"/>
      <c r="N36" s="231" t="str">
        <f>+IFERROR(VLOOKUP($M36,'10 FORMULAS'!$B$54:$C$55,2,0),"")</f>
        <v/>
      </c>
      <c r="O36" s="279"/>
      <c r="P36" s="279"/>
      <c r="Q36" s="279"/>
      <c r="R36" s="279"/>
      <c r="S36" s="231" t="str">
        <f t="shared" si="2"/>
        <v/>
      </c>
      <c r="T36" s="231" t="str">
        <f t="shared" si="3"/>
        <v/>
      </c>
      <c r="U36" s="231" t="str">
        <f t="shared" si="4"/>
        <v/>
      </c>
      <c r="V36" s="557"/>
      <c r="W36" s="38"/>
      <c r="X36" s="227"/>
      <c r="Y36" s="228"/>
      <c r="Z36" s="228"/>
    </row>
    <row r="37" spans="1:26" ht="29.45" customHeight="1" thickBot="1" x14ac:dyDescent="0.3">
      <c r="A37" s="563"/>
      <c r="B37" s="566"/>
      <c r="C37" s="548"/>
      <c r="D37" s="551"/>
      <c r="E37" s="280">
        <v>6</v>
      </c>
      <c r="F37" s="260"/>
      <c r="G37" s="194"/>
      <c r="H37" s="194"/>
      <c r="I37" s="349" t="str">
        <f t="shared" si="0"/>
        <v xml:space="preserve">  </v>
      </c>
      <c r="J37" s="382"/>
      <c r="K37" s="350" t="str">
        <f>+IFERROR(VLOOKUP($J37,'10 FORMULAS'!$B$53:$C$53,2,0),"")</f>
        <v/>
      </c>
      <c r="L37" s="350" t="str">
        <f t="shared" si="1"/>
        <v/>
      </c>
      <c r="M37" s="351"/>
      <c r="N37" s="350" t="str">
        <f>+IFERROR(VLOOKUP($M37,'10 FORMULAS'!$B$54:$C$55,2,0),"")</f>
        <v/>
      </c>
      <c r="O37" s="352"/>
      <c r="P37" s="352"/>
      <c r="Q37" s="352"/>
      <c r="R37" s="352"/>
      <c r="S37" s="350" t="str">
        <f t="shared" si="2"/>
        <v/>
      </c>
      <c r="T37" s="350" t="str">
        <f t="shared" si="3"/>
        <v/>
      </c>
      <c r="U37" s="350" t="str">
        <f t="shared" si="4"/>
        <v/>
      </c>
      <c r="V37" s="558"/>
      <c r="W37" s="38"/>
    </row>
    <row r="38" spans="1:26" ht="29.45" customHeight="1" x14ac:dyDescent="0.25">
      <c r="A38" s="561" t="str">
        <f>'2 CONTEXTO E IDENTIFICACIÓN'!A14</f>
        <v>R6</v>
      </c>
      <c r="B38" s="564" t="str">
        <f>+'2 CONTEXTO E IDENTIFICACIÓN'!J14</f>
        <v xml:space="preserve"> por a causa de </v>
      </c>
      <c r="C38" s="546" t="str">
        <f>+'3 PROBABIL E IMPACTO INHERENTE'!E14</f>
        <v/>
      </c>
      <c r="D38" s="549" t="str">
        <f>+'3 PROBABIL E IMPACTO INHERENTE'!M14</f>
        <v/>
      </c>
      <c r="E38" s="342">
        <v>1</v>
      </c>
      <c r="F38" s="258"/>
      <c r="G38" s="52"/>
      <c r="H38" s="52"/>
      <c r="I38" s="345" t="str">
        <f t="shared" si="0"/>
        <v xml:space="preserve">  </v>
      </c>
      <c r="J38" s="381"/>
      <c r="K38" s="346" t="str">
        <f>+IFERROR(VLOOKUP($J38,'10 FORMULAS'!$B$53:$C$53,2,0),"")</f>
        <v/>
      </c>
      <c r="L38" s="346" t="str">
        <f t="shared" si="1"/>
        <v/>
      </c>
      <c r="M38" s="347"/>
      <c r="N38" s="346" t="str">
        <f>+IFERROR(VLOOKUP($M38,'10 FORMULAS'!$B$54:$C$55,2,0),"")</f>
        <v/>
      </c>
      <c r="O38" s="348"/>
      <c r="P38" s="348"/>
      <c r="Q38" s="348"/>
      <c r="R38" s="348"/>
      <c r="S38" s="346" t="str">
        <f t="shared" si="2"/>
        <v/>
      </c>
      <c r="T38" s="346" t="str">
        <f t="shared" si="3"/>
        <v/>
      </c>
      <c r="U38" s="346" t="str">
        <f t="shared" si="4"/>
        <v/>
      </c>
      <c r="V38" s="556"/>
      <c r="W38" s="38"/>
      <c r="X38" s="227"/>
      <c r="Y38" s="228"/>
      <c r="Z38" s="228"/>
    </row>
    <row r="39" spans="1:26" ht="29.45" customHeight="1" x14ac:dyDescent="0.25">
      <c r="A39" s="567"/>
      <c r="B39" s="568"/>
      <c r="C39" s="555"/>
      <c r="D39" s="553"/>
      <c r="E39" s="277">
        <v>2</v>
      </c>
      <c r="F39" s="256"/>
      <c r="G39" s="253"/>
      <c r="H39" s="253"/>
      <c r="I39" s="220" t="str">
        <f t="shared" si="0"/>
        <v xml:space="preserve">  </v>
      </c>
      <c r="J39" s="282"/>
      <c r="K39" s="231" t="str">
        <f>+IFERROR(VLOOKUP($J39,'10 FORMULAS'!$B$53:$C$53,2,0),"")</f>
        <v/>
      </c>
      <c r="L39" s="231" t="str">
        <f t="shared" si="1"/>
        <v/>
      </c>
      <c r="M39" s="278"/>
      <c r="N39" s="231" t="str">
        <f>+IFERROR(VLOOKUP($M39,'10 FORMULAS'!$B$54:$C$55,2,0),"")</f>
        <v/>
      </c>
      <c r="O39" s="279"/>
      <c r="P39" s="279"/>
      <c r="Q39" s="279"/>
      <c r="R39" s="279"/>
      <c r="S39" s="231" t="str">
        <f t="shared" si="2"/>
        <v/>
      </c>
      <c r="T39" s="231" t="str">
        <f t="shared" si="3"/>
        <v/>
      </c>
      <c r="U39" s="231" t="str">
        <f t="shared" si="4"/>
        <v/>
      </c>
      <c r="V39" s="592"/>
      <c r="W39" s="38"/>
      <c r="X39" s="227"/>
      <c r="Y39" s="228"/>
      <c r="Z39" s="228"/>
    </row>
    <row r="40" spans="1:26" ht="29.45" customHeight="1" x14ac:dyDescent="0.25">
      <c r="A40" s="567"/>
      <c r="B40" s="568"/>
      <c r="C40" s="555"/>
      <c r="D40" s="553"/>
      <c r="E40" s="277">
        <v>3</v>
      </c>
      <c r="F40" s="256"/>
      <c r="G40" s="253"/>
      <c r="H40" s="253"/>
      <c r="I40" s="220" t="str">
        <f t="shared" si="0"/>
        <v xml:space="preserve">  </v>
      </c>
      <c r="J40" s="282"/>
      <c r="K40" s="231" t="str">
        <f>+IFERROR(VLOOKUP($J40,'10 FORMULAS'!$B$53:$C$53,2,0),"")</f>
        <v/>
      </c>
      <c r="L40" s="231" t="str">
        <f t="shared" si="1"/>
        <v/>
      </c>
      <c r="M40" s="278"/>
      <c r="N40" s="231" t="str">
        <f>+IFERROR(VLOOKUP($M40,'10 FORMULAS'!$B$54:$C$55,2,0),"")</f>
        <v/>
      </c>
      <c r="O40" s="279"/>
      <c r="P40" s="279"/>
      <c r="Q40" s="279"/>
      <c r="R40" s="279"/>
      <c r="S40" s="231" t="str">
        <f t="shared" si="2"/>
        <v/>
      </c>
      <c r="T40" s="231" t="str">
        <f t="shared" si="3"/>
        <v/>
      </c>
      <c r="U40" s="231" t="str">
        <f t="shared" si="4"/>
        <v/>
      </c>
      <c r="V40" s="592"/>
      <c r="W40" s="38"/>
      <c r="X40" s="227"/>
      <c r="Y40" s="228"/>
      <c r="Z40" s="228"/>
    </row>
    <row r="41" spans="1:26" ht="29.45" customHeight="1" x14ac:dyDescent="0.25">
      <c r="A41" s="562"/>
      <c r="B41" s="565"/>
      <c r="C41" s="547"/>
      <c r="D41" s="550"/>
      <c r="E41" s="277">
        <v>4</v>
      </c>
      <c r="F41" s="257"/>
      <c r="G41" s="193"/>
      <c r="H41" s="193"/>
      <c r="I41" s="220" t="str">
        <f t="shared" si="0"/>
        <v xml:space="preserve">  </v>
      </c>
      <c r="J41" s="282"/>
      <c r="K41" s="231" t="str">
        <f>+IFERROR(VLOOKUP($J41,'10 FORMULAS'!$B$53:$C$53,2,0),"")</f>
        <v/>
      </c>
      <c r="L41" s="231" t="str">
        <f t="shared" si="1"/>
        <v/>
      </c>
      <c r="M41" s="278"/>
      <c r="N41" s="231" t="str">
        <f>+IFERROR(VLOOKUP($M41,'10 FORMULAS'!$B$54:$C$55,2,0),"")</f>
        <v/>
      </c>
      <c r="O41" s="279"/>
      <c r="P41" s="279"/>
      <c r="Q41" s="279"/>
      <c r="R41" s="279"/>
      <c r="S41" s="231" t="str">
        <f t="shared" si="2"/>
        <v/>
      </c>
      <c r="T41" s="231" t="str">
        <f t="shared" si="3"/>
        <v/>
      </c>
      <c r="U41" s="231" t="str">
        <f t="shared" si="4"/>
        <v/>
      </c>
      <c r="V41" s="557"/>
      <c r="W41" s="38"/>
      <c r="X41" s="227"/>
      <c r="Y41" s="228"/>
      <c r="Z41" s="228"/>
    </row>
    <row r="42" spans="1:26" ht="29.45" customHeight="1" x14ac:dyDescent="0.25">
      <c r="A42" s="562"/>
      <c r="B42" s="565"/>
      <c r="C42" s="547"/>
      <c r="D42" s="550"/>
      <c r="E42" s="277">
        <v>5</v>
      </c>
      <c r="F42" s="257"/>
      <c r="G42" s="193"/>
      <c r="H42" s="193"/>
      <c r="I42" s="220" t="str">
        <f t="shared" si="0"/>
        <v xml:space="preserve">  </v>
      </c>
      <c r="J42" s="282"/>
      <c r="K42" s="231" t="str">
        <f>+IFERROR(VLOOKUP($J42,'10 FORMULAS'!$B$53:$C$53,2,0),"")</f>
        <v/>
      </c>
      <c r="L42" s="231" t="str">
        <f t="shared" si="1"/>
        <v/>
      </c>
      <c r="M42" s="278"/>
      <c r="N42" s="231" t="str">
        <f>+IFERROR(VLOOKUP($M42,'10 FORMULAS'!$B$54:$C$55,2,0),"")</f>
        <v/>
      </c>
      <c r="O42" s="279"/>
      <c r="P42" s="279"/>
      <c r="Q42" s="279"/>
      <c r="R42" s="279"/>
      <c r="S42" s="231" t="str">
        <f t="shared" si="2"/>
        <v/>
      </c>
      <c r="T42" s="231" t="str">
        <f t="shared" si="3"/>
        <v/>
      </c>
      <c r="U42" s="231" t="str">
        <f t="shared" si="4"/>
        <v/>
      </c>
      <c r="V42" s="557"/>
      <c r="W42" s="38"/>
      <c r="X42" s="227"/>
      <c r="Y42" s="228"/>
      <c r="Z42" s="228"/>
    </row>
    <row r="43" spans="1:26" ht="29.45" customHeight="1" thickBot="1" x14ac:dyDescent="0.3">
      <c r="A43" s="563"/>
      <c r="B43" s="566"/>
      <c r="C43" s="548"/>
      <c r="D43" s="551"/>
      <c r="E43" s="280">
        <v>6</v>
      </c>
      <c r="F43" s="260"/>
      <c r="G43" s="194"/>
      <c r="H43" s="194"/>
      <c r="I43" s="349" t="str">
        <f t="shared" si="0"/>
        <v xml:space="preserve">  </v>
      </c>
      <c r="J43" s="382"/>
      <c r="K43" s="350" t="str">
        <f>+IFERROR(VLOOKUP($J43,'10 FORMULAS'!$B$53:$C$53,2,0),"")</f>
        <v/>
      </c>
      <c r="L43" s="350" t="str">
        <f t="shared" si="1"/>
        <v/>
      </c>
      <c r="M43" s="351"/>
      <c r="N43" s="350" t="str">
        <f>+IFERROR(VLOOKUP($M43,'10 FORMULAS'!$B$54:$C$55,2,0),"")</f>
        <v/>
      </c>
      <c r="O43" s="352"/>
      <c r="P43" s="352"/>
      <c r="Q43" s="352"/>
      <c r="R43" s="352"/>
      <c r="S43" s="350" t="str">
        <f t="shared" si="2"/>
        <v/>
      </c>
      <c r="T43" s="350" t="str">
        <f t="shared" si="3"/>
        <v/>
      </c>
      <c r="U43" s="350" t="str">
        <f t="shared" si="4"/>
        <v/>
      </c>
      <c r="V43" s="558"/>
      <c r="W43" s="38"/>
    </row>
    <row r="44" spans="1:26" ht="29.45" customHeight="1" x14ac:dyDescent="0.25">
      <c r="A44" s="561" t="str">
        <f>'2 CONTEXTO E IDENTIFICACIÓN'!A15</f>
        <v>R7</v>
      </c>
      <c r="B44" s="564" t="str">
        <f>+'2 CONTEXTO E IDENTIFICACIÓN'!J15</f>
        <v xml:space="preserve"> por a causa de </v>
      </c>
      <c r="C44" s="546" t="str">
        <f>+'3 PROBABIL E IMPACTO INHERENTE'!E15</f>
        <v/>
      </c>
      <c r="D44" s="549" t="str">
        <f>+'3 PROBABIL E IMPACTO INHERENTE'!M15</f>
        <v/>
      </c>
      <c r="E44" s="342">
        <v>1</v>
      </c>
      <c r="F44" s="258"/>
      <c r="G44" s="52"/>
      <c r="H44" s="52"/>
      <c r="I44" s="345" t="str">
        <f t="shared" si="0"/>
        <v xml:space="preserve">  </v>
      </c>
      <c r="J44" s="381"/>
      <c r="K44" s="346" t="str">
        <f>+IFERROR(VLOOKUP($J44,'10 FORMULAS'!$B$53:$C$53,2,0),"")</f>
        <v/>
      </c>
      <c r="L44" s="346" t="str">
        <f t="shared" si="1"/>
        <v/>
      </c>
      <c r="M44" s="347"/>
      <c r="N44" s="346" t="str">
        <f>+IFERROR(VLOOKUP($M44,'10 FORMULAS'!$B$54:$C$55,2,0),"")</f>
        <v/>
      </c>
      <c r="O44" s="348"/>
      <c r="P44" s="348"/>
      <c r="Q44" s="348"/>
      <c r="R44" s="348"/>
      <c r="S44" s="346" t="str">
        <f t="shared" si="2"/>
        <v/>
      </c>
      <c r="T44" s="346" t="str">
        <f t="shared" si="3"/>
        <v/>
      </c>
      <c r="U44" s="346" t="str">
        <f t="shared" si="4"/>
        <v/>
      </c>
      <c r="V44" s="556"/>
      <c r="W44" s="38"/>
      <c r="X44" s="227"/>
      <c r="Y44" s="228"/>
      <c r="Z44" s="228"/>
    </row>
    <row r="45" spans="1:26" ht="29.45" customHeight="1" x14ac:dyDescent="0.25">
      <c r="A45" s="562"/>
      <c r="B45" s="565"/>
      <c r="C45" s="547"/>
      <c r="D45" s="550"/>
      <c r="E45" s="277">
        <v>2</v>
      </c>
      <c r="F45" s="257"/>
      <c r="G45" s="193"/>
      <c r="H45" s="193"/>
      <c r="I45" s="220" t="str">
        <f t="shared" si="0"/>
        <v xml:space="preserve">  </v>
      </c>
      <c r="J45" s="282"/>
      <c r="K45" s="231" t="str">
        <f>+IFERROR(VLOOKUP($J45,'10 FORMULAS'!$B$53:$C$53,2,0),"")</f>
        <v/>
      </c>
      <c r="L45" s="231" t="str">
        <f t="shared" si="1"/>
        <v/>
      </c>
      <c r="M45" s="278"/>
      <c r="N45" s="231" t="str">
        <f>+IFERROR(VLOOKUP($M45,'10 FORMULAS'!$B$54:$C$55,2,0),"")</f>
        <v/>
      </c>
      <c r="O45" s="279"/>
      <c r="P45" s="279"/>
      <c r="Q45" s="279"/>
      <c r="R45" s="279"/>
      <c r="S45" s="231" t="str">
        <f t="shared" si="2"/>
        <v/>
      </c>
      <c r="T45" s="231" t="str">
        <f t="shared" si="3"/>
        <v/>
      </c>
      <c r="U45" s="231" t="str">
        <f t="shared" si="4"/>
        <v/>
      </c>
      <c r="V45" s="557"/>
      <c r="W45" s="38"/>
      <c r="X45" s="227"/>
      <c r="Y45" s="228"/>
      <c r="Z45" s="228"/>
    </row>
    <row r="46" spans="1:26" ht="29.45" customHeight="1" x14ac:dyDescent="0.25">
      <c r="A46" s="562"/>
      <c r="B46" s="565"/>
      <c r="C46" s="547"/>
      <c r="D46" s="550"/>
      <c r="E46" s="277">
        <v>3</v>
      </c>
      <c r="F46" s="257"/>
      <c r="G46" s="193"/>
      <c r="H46" s="193"/>
      <c r="I46" s="220" t="str">
        <f t="shared" si="0"/>
        <v xml:space="preserve">  </v>
      </c>
      <c r="J46" s="282"/>
      <c r="K46" s="231" t="str">
        <f>+IFERROR(VLOOKUP($J46,'10 FORMULAS'!$B$53:$C$53,2,0),"")</f>
        <v/>
      </c>
      <c r="L46" s="231" t="str">
        <f t="shared" si="1"/>
        <v/>
      </c>
      <c r="M46" s="278"/>
      <c r="N46" s="231" t="str">
        <f>+IFERROR(VLOOKUP($M46,'10 FORMULAS'!$B$54:$C$55,2,0),"")</f>
        <v/>
      </c>
      <c r="O46" s="279"/>
      <c r="P46" s="279"/>
      <c r="Q46" s="279"/>
      <c r="R46" s="279"/>
      <c r="S46" s="231" t="str">
        <f t="shared" si="2"/>
        <v/>
      </c>
      <c r="T46" s="231" t="str">
        <f t="shared" si="3"/>
        <v/>
      </c>
      <c r="U46" s="231" t="str">
        <f t="shared" si="4"/>
        <v/>
      </c>
      <c r="V46" s="557"/>
      <c r="W46" s="38"/>
      <c r="X46" s="227"/>
      <c r="Y46" s="228"/>
      <c r="Z46" s="228"/>
    </row>
    <row r="47" spans="1:26" ht="29.45" customHeight="1" x14ac:dyDescent="0.25">
      <c r="A47" s="562"/>
      <c r="B47" s="565"/>
      <c r="C47" s="547"/>
      <c r="D47" s="550"/>
      <c r="E47" s="277">
        <v>4</v>
      </c>
      <c r="F47" s="257"/>
      <c r="G47" s="193"/>
      <c r="H47" s="193"/>
      <c r="I47" s="220" t="str">
        <f t="shared" si="0"/>
        <v xml:space="preserve">  </v>
      </c>
      <c r="J47" s="282"/>
      <c r="K47" s="231" t="str">
        <f>+IFERROR(VLOOKUP($J47,'10 FORMULAS'!$B$53:$C$53,2,0),"")</f>
        <v/>
      </c>
      <c r="L47" s="231" t="str">
        <f t="shared" si="1"/>
        <v/>
      </c>
      <c r="M47" s="278"/>
      <c r="N47" s="231" t="str">
        <f>+IFERROR(VLOOKUP($M47,'10 FORMULAS'!$B$54:$C$55,2,0),"")</f>
        <v/>
      </c>
      <c r="O47" s="279"/>
      <c r="P47" s="279"/>
      <c r="Q47" s="279"/>
      <c r="R47" s="279"/>
      <c r="S47" s="231" t="str">
        <f t="shared" si="2"/>
        <v/>
      </c>
      <c r="T47" s="231" t="str">
        <f t="shared" si="3"/>
        <v/>
      </c>
      <c r="U47" s="231" t="str">
        <f t="shared" si="4"/>
        <v/>
      </c>
      <c r="V47" s="557"/>
      <c r="W47" s="38"/>
      <c r="X47" s="227"/>
      <c r="Y47" s="228"/>
      <c r="Z47" s="228"/>
    </row>
    <row r="48" spans="1:26" ht="29.45" customHeight="1" x14ac:dyDescent="0.25">
      <c r="A48" s="562"/>
      <c r="B48" s="565"/>
      <c r="C48" s="547"/>
      <c r="D48" s="550"/>
      <c r="E48" s="277">
        <v>5</v>
      </c>
      <c r="F48" s="257"/>
      <c r="G48" s="193"/>
      <c r="H48" s="193"/>
      <c r="I48" s="220" t="str">
        <f t="shared" si="0"/>
        <v xml:space="preserve">  </v>
      </c>
      <c r="J48" s="282"/>
      <c r="K48" s="231" t="str">
        <f>+IFERROR(VLOOKUP($J48,'10 FORMULAS'!$B$53:$C$53,2,0),"")</f>
        <v/>
      </c>
      <c r="L48" s="231" t="str">
        <f t="shared" si="1"/>
        <v/>
      </c>
      <c r="M48" s="278"/>
      <c r="N48" s="231" t="str">
        <f>+IFERROR(VLOOKUP($M48,'10 FORMULAS'!$B$54:$C$55,2,0),"")</f>
        <v/>
      </c>
      <c r="O48" s="279"/>
      <c r="P48" s="279"/>
      <c r="Q48" s="279"/>
      <c r="R48" s="279"/>
      <c r="S48" s="231" t="str">
        <f t="shared" si="2"/>
        <v/>
      </c>
      <c r="T48" s="231" t="str">
        <f t="shared" si="3"/>
        <v/>
      </c>
      <c r="U48" s="231" t="str">
        <f t="shared" si="4"/>
        <v/>
      </c>
      <c r="V48" s="557"/>
      <c r="W48" s="38"/>
      <c r="X48" s="227"/>
      <c r="Y48" s="228"/>
      <c r="Z48" s="228"/>
    </row>
    <row r="49" spans="1:26" ht="29.45" customHeight="1" thickBot="1" x14ac:dyDescent="0.3">
      <c r="A49" s="563"/>
      <c r="B49" s="566"/>
      <c r="C49" s="548"/>
      <c r="D49" s="551"/>
      <c r="E49" s="280">
        <v>6</v>
      </c>
      <c r="F49" s="260"/>
      <c r="G49" s="194"/>
      <c r="H49" s="194"/>
      <c r="I49" s="349" t="str">
        <f t="shared" si="0"/>
        <v xml:space="preserve">  </v>
      </c>
      <c r="J49" s="382"/>
      <c r="K49" s="350" t="str">
        <f>+IFERROR(VLOOKUP($J49,'10 FORMULAS'!$B$53:$C$53,2,0),"")</f>
        <v/>
      </c>
      <c r="L49" s="350" t="str">
        <f t="shared" si="1"/>
        <v/>
      </c>
      <c r="M49" s="351"/>
      <c r="N49" s="350" t="str">
        <f>+IFERROR(VLOOKUP($M49,'10 FORMULAS'!$B$54:$C$55,2,0),"")</f>
        <v/>
      </c>
      <c r="O49" s="352"/>
      <c r="P49" s="352"/>
      <c r="Q49" s="352"/>
      <c r="R49" s="352"/>
      <c r="S49" s="350" t="str">
        <f t="shared" si="2"/>
        <v/>
      </c>
      <c r="T49" s="350" t="str">
        <f t="shared" si="3"/>
        <v/>
      </c>
      <c r="U49" s="350" t="str">
        <f t="shared" si="4"/>
        <v/>
      </c>
      <c r="V49" s="558"/>
      <c r="W49" s="38"/>
    </row>
    <row r="50" spans="1:26" ht="29.45" customHeight="1" x14ac:dyDescent="0.25">
      <c r="A50" s="567" t="str">
        <f>'2 CONTEXTO E IDENTIFICACIÓN'!A16</f>
        <v>R8</v>
      </c>
      <c r="B50" s="568" t="str">
        <f>+'2 CONTEXTO E IDENTIFICACIÓN'!J16</f>
        <v xml:space="preserve"> por a causa de </v>
      </c>
      <c r="C50" s="555" t="str">
        <f>+'3 PROBABIL E IMPACTO INHERENTE'!E16</f>
        <v/>
      </c>
      <c r="D50" s="553" t="str">
        <f>+'3 PROBABIL E IMPACTO INHERENTE'!M16</f>
        <v/>
      </c>
      <c r="E50" s="281">
        <v>1</v>
      </c>
      <c r="F50" s="256"/>
      <c r="G50" s="253"/>
      <c r="H50" s="253"/>
      <c r="I50" s="338" t="str">
        <f t="shared" si="0"/>
        <v xml:space="preserve">  </v>
      </c>
      <c r="J50" s="378"/>
      <c r="K50" s="339" t="str">
        <f>+IFERROR(VLOOKUP($J50,'10 FORMULAS'!$B$53:$C$53,2,0),"")</f>
        <v/>
      </c>
      <c r="L50" s="339" t="str">
        <f t="shared" si="1"/>
        <v/>
      </c>
      <c r="M50" s="340"/>
      <c r="N50" s="339" t="str">
        <f>+IFERROR(VLOOKUP($M50,'10 FORMULAS'!$B$54:$C$55,2,0),"")</f>
        <v/>
      </c>
      <c r="O50" s="341"/>
      <c r="P50" s="341"/>
      <c r="Q50" s="341"/>
      <c r="R50" s="341"/>
      <c r="S50" s="339" t="str">
        <f t="shared" si="2"/>
        <v/>
      </c>
      <c r="T50" s="339" t="str">
        <f t="shared" si="3"/>
        <v/>
      </c>
      <c r="U50" s="339" t="str">
        <f t="shared" si="4"/>
        <v/>
      </c>
      <c r="V50" s="592"/>
      <c r="W50" s="38"/>
      <c r="X50" s="227"/>
      <c r="Y50" s="228"/>
      <c r="Z50" s="228"/>
    </row>
    <row r="51" spans="1:26" ht="29.45" customHeight="1" x14ac:dyDescent="0.25">
      <c r="A51" s="562"/>
      <c r="B51" s="565"/>
      <c r="C51" s="547"/>
      <c r="D51" s="550"/>
      <c r="E51" s="277">
        <v>2</v>
      </c>
      <c r="F51" s="257"/>
      <c r="G51" s="193"/>
      <c r="H51" s="193"/>
      <c r="I51" s="220" t="str">
        <f t="shared" si="0"/>
        <v xml:space="preserve">  </v>
      </c>
      <c r="J51" s="282"/>
      <c r="K51" s="231" t="str">
        <f>+IFERROR(VLOOKUP($J51,'10 FORMULAS'!$B$53:$C$53,2,0),"")</f>
        <v/>
      </c>
      <c r="L51" s="231" t="str">
        <f t="shared" si="1"/>
        <v/>
      </c>
      <c r="M51" s="278"/>
      <c r="N51" s="231" t="str">
        <f>+IFERROR(VLOOKUP($M51,'10 FORMULAS'!$B$54:$C$55,2,0),"")</f>
        <v/>
      </c>
      <c r="O51" s="279"/>
      <c r="P51" s="279"/>
      <c r="Q51" s="279"/>
      <c r="R51" s="279"/>
      <c r="S51" s="231" t="str">
        <f t="shared" si="2"/>
        <v/>
      </c>
      <c r="T51" s="231" t="str">
        <f t="shared" si="3"/>
        <v/>
      </c>
      <c r="U51" s="231" t="str">
        <f t="shared" si="4"/>
        <v/>
      </c>
      <c r="V51" s="557"/>
      <c r="W51" s="38"/>
      <c r="X51" s="227"/>
      <c r="Y51" s="228"/>
      <c r="Z51" s="228"/>
    </row>
    <row r="52" spans="1:26" ht="29.45" customHeight="1" x14ac:dyDescent="0.25">
      <c r="A52" s="562"/>
      <c r="B52" s="565"/>
      <c r="C52" s="547"/>
      <c r="D52" s="550"/>
      <c r="E52" s="277">
        <v>3</v>
      </c>
      <c r="F52" s="257"/>
      <c r="G52" s="193"/>
      <c r="H52" s="193"/>
      <c r="I52" s="220" t="str">
        <f t="shared" si="0"/>
        <v xml:space="preserve">  </v>
      </c>
      <c r="J52" s="282"/>
      <c r="K52" s="231" t="str">
        <f>+IFERROR(VLOOKUP($J52,'10 FORMULAS'!$B$53:$C$53,2,0),"")</f>
        <v/>
      </c>
      <c r="L52" s="231" t="str">
        <f t="shared" si="1"/>
        <v/>
      </c>
      <c r="M52" s="278"/>
      <c r="N52" s="231" t="str">
        <f>+IFERROR(VLOOKUP($M52,'10 FORMULAS'!$B$54:$C$55,2,0),"")</f>
        <v/>
      </c>
      <c r="O52" s="279"/>
      <c r="P52" s="279"/>
      <c r="Q52" s="279"/>
      <c r="R52" s="279"/>
      <c r="S52" s="231" t="str">
        <f t="shared" si="2"/>
        <v/>
      </c>
      <c r="T52" s="231" t="str">
        <f t="shared" ref="T52:T83" si="5">+IFERROR(D52*S52,"")</f>
        <v/>
      </c>
      <c r="U52" s="231" t="str">
        <f t="shared" ref="U52:U83" si="6">+IFERROR(D52-T52,"")</f>
        <v/>
      </c>
      <c r="V52" s="557"/>
      <c r="W52" s="38"/>
      <c r="X52" s="227"/>
      <c r="Y52" s="228"/>
      <c r="Z52" s="228"/>
    </row>
    <row r="53" spans="1:26" ht="29.45" customHeight="1" x14ac:dyDescent="0.25">
      <c r="A53" s="562"/>
      <c r="B53" s="565"/>
      <c r="C53" s="547"/>
      <c r="D53" s="550"/>
      <c r="E53" s="277">
        <v>4</v>
      </c>
      <c r="F53" s="257"/>
      <c r="G53" s="193"/>
      <c r="H53" s="193"/>
      <c r="I53" s="220" t="str">
        <f t="shared" si="0"/>
        <v xml:space="preserve">  </v>
      </c>
      <c r="J53" s="282"/>
      <c r="K53" s="231" t="str">
        <f>+IFERROR(VLOOKUP($J53,'10 FORMULAS'!$B$53:$C$53,2,0),"")</f>
        <v/>
      </c>
      <c r="L53" s="231" t="str">
        <f t="shared" si="1"/>
        <v/>
      </c>
      <c r="M53" s="278"/>
      <c r="N53" s="231" t="str">
        <f>+IFERROR(VLOOKUP($M53,'10 FORMULAS'!$B$54:$C$55,2,0),"")</f>
        <v/>
      </c>
      <c r="O53" s="279"/>
      <c r="P53" s="279"/>
      <c r="Q53" s="279"/>
      <c r="R53" s="279"/>
      <c r="S53" s="231" t="str">
        <f t="shared" si="2"/>
        <v/>
      </c>
      <c r="T53" s="231" t="str">
        <f t="shared" si="5"/>
        <v/>
      </c>
      <c r="U53" s="231" t="str">
        <f t="shared" si="6"/>
        <v/>
      </c>
      <c r="V53" s="557"/>
      <c r="W53" s="38"/>
      <c r="X53" s="227"/>
      <c r="Y53" s="228"/>
      <c r="Z53" s="228"/>
    </row>
    <row r="54" spans="1:26" ht="29.45" customHeight="1" x14ac:dyDescent="0.25">
      <c r="A54" s="562"/>
      <c r="B54" s="565"/>
      <c r="C54" s="547"/>
      <c r="D54" s="550"/>
      <c r="E54" s="277">
        <v>5</v>
      </c>
      <c r="F54" s="257"/>
      <c r="G54" s="193"/>
      <c r="H54" s="193"/>
      <c r="I54" s="220" t="str">
        <f t="shared" si="0"/>
        <v xml:space="preserve">  </v>
      </c>
      <c r="J54" s="282"/>
      <c r="K54" s="231" t="str">
        <f>+IFERROR(VLOOKUP($J54,'10 FORMULAS'!$B$53:$C$53,2,0),"")</f>
        <v/>
      </c>
      <c r="L54" s="231" t="str">
        <f t="shared" si="1"/>
        <v/>
      </c>
      <c r="M54" s="278"/>
      <c r="N54" s="231" t="str">
        <f>+IFERROR(VLOOKUP($M54,'10 FORMULAS'!$B$54:$C$55,2,0),"")</f>
        <v/>
      </c>
      <c r="O54" s="279"/>
      <c r="P54" s="279"/>
      <c r="Q54" s="279"/>
      <c r="R54" s="279"/>
      <c r="S54" s="231" t="str">
        <f t="shared" si="2"/>
        <v/>
      </c>
      <c r="T54" s="231" t="str">
        <f t="shared" si="5"/>
        <v/>
      </c>
      <c r="U54" s="231" t="str">
        <f t="shared" si="6"/>
        <v/>
      </c>
      <c r="V54" s="557"/>
      <c r="W54" s="38"/>
      <c r="X54" s="227"/>
      <c r="Y54" s="228"/>
      <c r="Z54" s="228"/>
    </row>
    <row r="55" spans="1:26" ht="29.45" customHeight="1" thickBot="1" x14ac:dyDescent="0.3">
      <c r="A55" s="563"/>
      <c r="B55" s="566"/>
      <c r="C55" s="548"/>
      <c r="D55" s="551"/>
      <c r="E55" s="280">
        <v>6</v>
      </c>
      <c r="F55" s="260"/>
      <c r="G55" s="194"/>
      <c r="H55" s="194"/>
      <c r="I55" s="220" t="str">
        <f t="shared" si="0"/>
        <v xml:space="preserve">  </v>
      </c>
      <c r="J55" s="282"/>
      <c r="K55" s="231" t="str">
        <f>+IFERROR(VLOOKUP($J55,'10 FORMULAS'!$B$53:$C$53,2,0),"")</f>
        <v/>
      </c>
      <c r="L55" s="231" t="str">
        <f t="shared" si="1"/>
        <v/>
      </c>
      <c r="M55" s="278"/>
      <c r="N55" s="231" t="str">
        <f>+IFERROR(VLOOKUP($M55,'10 FORMULAS'!$B$54:$C$55,2,0),"")</f>
        <v/>
      </c>
      <c r="O55" s="279"/>
      <c r="P55" s="279"/>
      <c r="Q55" s="279"/>
      <c r="R55" s="279"/>
      <c r="S55" s="231" t="str">
        <f t="shared" si="2"/>
        <v/>
      </c>
      <c r="T55" s="231" t="str">
        <f t="shared" si="5"/>
        <v/>
      </c>
      <c r="U55" s="231" t="str">
        <f t="shared" si="6"/>
        <v/>
      </c>
      <c r="V55" s="558"/>
      <c r="W55" s="38"/>
    </row>
    <row r="56" spans="1:26" ht="29.45" customHeight="1" x14ac:dyDescent="0.25">
      <c r="A56" s="561" t="str">
        <f>'2 CONTEXTO E IDENTIFICACIÓN'!A17</f>
        <v>R9</v>
      </c>
      <c r="B56" s="564" t="str">
        <f>+'2 CONTEXTO E IDENTIFICACIÓN'!J17</f>
        <v xml:space="preserve"> por a causa de </v>
      </c>
      <c r="C56" s="546" t="str">
        <f>+'3 PROBABIL E IMPACTO INHERENTE'!E17</f>
        <v/>
      </c>
      <c r="D56" s="549" t="str">
        <f>+'3 PROBABIL E IMPACTO INHERENTE'!M17</f>
        <v/>
      </c>
      <c r="E56" s="281">
        <v>1</v>
      </c>
      <c r="F56" s="258"/>
      <c r="G56" s="52"/>
      <c r="H56" s="52"/>
      <c r="I56" s="220" t="str">
        <f t="shared" si="0"/>
        <v xml:space="preserve">  </v>
      </c>
      <c r="J56" s="282"/>
      <c r="K56" s="231" t="str">
        <f>+IFERROR(VLOOKUP($J56,'10 FORMULAS'!$B$53:$C$53,2,0),"")</f>
        <v/>
      </c>
      <c r="L56" s="231" t="str">
        <f t="shared" si="1"/>
        <v/>
      </c>
      <c r="M56" s="278"/>
      <c r="N56" s="231" t="str">
        <f>+IFERROR(VLOOKUP($M56,'10 FORMULAS'!$B$54:$C$55,2,0),"")</f>
        <v/>
      </c>
      <c r="O56" s="279"/>
      <c r="P56" s="279"/>
      <c r="Q56" s="279"/>
      <c r="R56" s="279"/>
      <c r="S56" s="231" t="str">
        <f t="shared" si="2"/>
        <v/>
      </c>
      <c r="T56" s="231" t="str">
        <f t="shared" si="5"/>
        <v/>
      </c>
      <c r="U56" s="231" t="str">
        <f t="shared" si="6"/>
        <v/>
      </c>
      <c r="V56" s="556"/>
      <c r="W56" s="38"/>
      <c r="X56" s="227"/>
      <c r="Y56" s="228"/>
      <c r="Z56" s="228"/>
    </row>
    <row r="57" spans="1:26" ht="29.45" customHeight="1" x14ac:dyDescent="0.25">
      <c r="A57" s="562"/>
      <c r="B57" s="565"/>
      <c r="C57" s="547"/>
      <c r="D57" s="550"/>
      <c r="E57" s="277">
        <v>2</v>
      </c>
      <c r="F57" s="257"/>
      <c r="G57" s="193"/>
      <c r="H57" s="193"/>
      <c r="I57" s="220" t="str">
        <f t="shared" si="0"/>
        <v xml:space="preserve">  </v>
      </c>
      <c r="J57" s="282"/>
      <c r="K57" s="231" t="str">
        <f>+IFERROR(VLOOKUP($J57,'10 FORMULAS'!$B$53:$C$53,2,0),"")</f>
        <v/>
      </c>
      <c r="L57" s="231" t="str">
        <f t="shared" si="1"/>
        <v/>
      </c>
      <c r="M57" s="278"/>
      <c r="N57" s="231" t="str">
        <f>+IFERROR(VLOOKUP($M57,'10 FORMULAS'!$B$54:$C$55,2,0),"")</f>
        <v/>
      </c>
      <c r="O57" s="279"/>
      <c r="P57" s="279"/>
      <c r="Q57" s="279"/>
      <c r="R57" s="279"/>
      <c r="S57" s="231" t="str">
        <f t="shared" si="2"/>
        <v/>
      </c>
      <c r="T57" s="231" t="str">
        <f t="shared" si="5"/>
        <v/>
      </c>
      <c r="U57" s="231" t="str">
        <f t="shared" si="6"/>
        <v/>
      </c>
      <c r="V57" s="557"/>
      <c r="W57" s="38"/>
      <c r="X57" s="227"/>
      <c r="Y57" s="228"/>
      <c r="Z57" s="228"/>
    </row>
    <row r="58" spans="1:26" ht="29.45" customHeight="1" x14ac:dyDescent="0.25">
      <c r="A58" s="562"/>
      <c r="B58" s="565"/>
      <c r="C58" s="547"/>
      <c r="D58" s="550"/>
      <c r="E58" s="277">
        <v>3</v>
      </c>
      <c r="F58" s="257"/>
      <c r="G58" s="193"/>
      <c r="H58" s="193"/>
      <c r="I58" s="220" t="str">
        <f t="shared" si="0"/>
        <v xml:space="preserve">  </v>
      </c>
      <c r="J58" s="282"/>
      <c r="K58" s="231" t="str">
        <f>+IFERROR(VLOOKUP($J58,'10 FORMULAS'!$B$53:$C$53,2,0),"")</f>
        <v/>
      </c>
      <c r="L58" s="231" t="str">
        <f t="shared" si="1"/>
        <v/>
      </c>
      <c r="M58" s="278"/>
      <c r="N58" s="231" t="str">
        <f>+IFERROR(VLOOKUP($M58,'10 FORMULAS'!$B$54:$C$55,2,0),"")</f>
        <v/>
      </c>
      <c r="O58" s="279"/>
      <c r="P58" s="279"/>
      <c r="Q58" s="279"/>
      <c r="R58" s="279"/>
      <c r="S58" s="231" t="str">
        <f t="shared" si="2"/>
        <v/>
      </c>
      <c r="T58" s="231" t="str">
        <f t="shared" si="5"/>
        <v/>
      </c>
      <c r="U58" s="231" t="str">
        <f t="shared" si="6"/>
        <v/>
      </c>
      <c r="V58" s="557"/>
      <c r="W58" s="38"/>
      <c r="X58" s="227"/>
      <c r="Y58" s="228"/>
      <c r="Z58" s="228"/>
    </row>
    <row r="59" spans="1:26" ht="29.45" customHeight="1" x14ac:dyDescent="0.25">
      <c r="A59" s="562"/>
      <c r="B59" s="565"/>
      <c r="C59" s="547"/>
      <c r="D59" s="550"/>
      <c r="E59" s="277">
        <v>4</v>
      </c>
      <c r="F59" s="257"/>
      <c r="G59" s="193"/>
      <c r="H59" s="193"/>
      <c r="I59" s="220" t="str">
        <f t="shared" si="0"/>
        <v xml:space="preserve">  </v>
      </c>
      <c r="J59" s="282"/>
      <c r="K59" s="231" t="str">
        <f>+IFERROR(VLOOKUP($J59,'10 FORMULAS'!$B$53:$C$53,2,0),"")</f>
        <v/>
      </c>
      <c r="L59" s="231" t="str">
        <f t="shared" si="1"/>
        <v/>
      </c>
      <c r="M59" s="278"/>
      <c r="N59" s="231" t="str">
        <f>+IFERROR(VLOOKUP($M59,'10 FORMULAS'!$B$54:$C$55,2,0),"")</f>
        <v/>
      </c>
      <c r="O59" s="279"/>
      <c r="P59" s="279"/>
      <c r="Q59" s="279"/>
      <c r="R59" s="279"/>
      <c r="S59" s="231" t="str">
        <f t="shared" si="2"/>
        <v/>
      </c>
      <c r="T59" s="231" t="str">
        <f t="shared" si="5"/>
        <v/>
      </c>
      <c r="U59" s="231" t="str">
        <f t="shared" si="6"/>
        <v/>
      </c>
      <c r="V59" s="557"/>
      <c r="W59" s="38"/>
      <c r="X59" s="227"/>
      <c r="Y59" s="228"/>
      <c r="Z59" s="228"/>
    </row>
    <row r="60" spans="1:26" ht="29.45" customHeight="1" x14ac:dyDescent="0.25">
      <c r="A60" s="562"/>
      <c r="B60" s="565"/>
      <c r="C60" s="547"/>
      <c r="D60" s="550"/>
      <c r="E60" s="277">
        <v>5</v>
      </c>
      <c r="F60" s="257"/>
      <c r="G60" s="193"/>
      <c r="H60" s="193"/>
      <c r="I60" s="220" t="str">
        <f t="shared" si="0"/>
        <v xml:space="preserve">  </v>
      </c>
      <c r="J60" s="282"/>
      <c r="K60" s="231" t="str">
        <f>+IFERROR(VLOOKUP($J60,'10 FORMULAS'!$B$53:$C$53,2,0),"")</f>
        <v/>
      </c>
      <c r="L60" s="231" t="str">
        <f t="shared" si="1"/>
        <v/>
      </c>
      <c r="M60" s="278"/>
      <c r="N60" s="231" t="str">
        <f>+IFERROR(VLOOKUP($M60,'10 FORMULAS'!$B$54:$C$55,2,0),"")</f>
        <v/>
      </c>
      <c r="O60" s="279"/>
      <c r="P60" s="279"/>
      <c r="Q60" s="279"/>
      <c r="R60" s="279"/>
      <c r="S60" s="231" t="str">
        <f t="shared" si="2"/>
        <v/>
      </c>
      <c r="T60" s="231" t="str">
        <f t="shared" si="5"/>
        <v/>
      </c>
      <c r="U60" s="231" t="str">
        <f t="shared" si="6"/>
        <v/>
      </c>
      <c r="V60" s="557"/>
      <c r="W60" s="38"/>
      <c r="X60" s="227"/>
      <c r="Y60" s="228"/>
      <c r="Z60" s="228"/>
    </row>
    <row r="61" spans="1:26" ht="29.45" customHeight="1" thickBot="1" x14ac:dyDescent="0.3">
      <c r="A61" s="563"/>
      <c r="B61" s="566"/>
      <c r="C61" s="548"/>
      <c r="D61" s="551"/>
      <c r="E61" s="280">
        <v>6</v>
      </c>
      <c r="F61" s="260"/>
      <c r="G61" s="194"/>
      <c r="H61" s="194"/>
      <c r="I61" s="220" t="str">
        <f t="shared" si="0"/>
        <v xml:space="preserve">  </v>
      </c>
      <c r="J61" s="282"/>
      <c r="K61" s="231" t="str">
        <f>+IFERROR(VLOOKUP($J61,'10 FORMULAS'!$B$53:$C$53,2,0),"")</f>
        <v/>
      </c>
      <c r="L61" s="231" t="str">
        <f t="shared" si="1"/>
        <v/>
      </c>
      <c r="M61" s="278"/>
      <c r="N61" s="231" t="str">
        <f>+IFERROR(VLOOKUP($M61,'10 FORMULAS'!$B$54:$C$55,2,0),"")</f>
        <v/>
      </c>
      <c r="O61" s="279"/>
      <c r="P61" s="279"/>
      <c r="Q61" s="279"/>
      <c r="R61" s="279"/>
      <c r="S61" s="231" t="str">
        <f t="shared" si="2"/>
        <v/>
      </c>
      <c r="T61" s="231" t="str">
        <f t="shared" si="5"/>
        <v/>
      </c>
      <c r="U61" s="231" t="str">
        <f t="shared" si="6"/>
        <v/>
      </c>
      <c r="V61" s="558"/>
      <c r="W61" s="38"/>
    </row>
    <row r="62" spans="1:26" ht="29.45" customHeight="1" x14ac:dyDescent="0.25">
      <c r="A62" s="561" t="str">
        <f>'2 CONTEXTO E IDENTIFICACIÓN'!A18</f>
        <v>R10</v>
      </c>
      <c r="B62" s="564" t="str">
        <f>+'2 CONTEXTO E IDENTIFICACIÓN'!J18</f>
        <v xml:space="preserve"> por a causa de </v>
      </c>
      <c r="C62" s="546" t="str">
        <f>+'3 PROBABIL E IMPACTO INHERENTE'!E18</f>
        <v/>
      </c>
      <c r="D62" s="549" t="str">
        <f>+'3 PROBABIL E IMPACTO INHERENTE'!M18</f>
        <v/>
      </c>
      <c r="E62" s="281">
        <v>1</v>
      </c>
      <c r="F62" s="258"/>
      <c r="G62" s="52"/>
      <c r="H62" s="52"/>
      <c r="I62" s="220" t="str">
        <f t="shared" si="0"/>
        <v xml:space="preserve">  </v>
      </c>
      <c r="J62" s="282"/>
      <c r="K62" s="231" t="str">
        <f>+IFERROR(VLOOKUP($J62,'10 FORMULAS'!$B$53:$C$53,2,0),"")</f>
        <v/>
      </c>
      <c r="L62" s="231" t="str">
        <f t="shared" si="1"/>
        <v/>
      </c>
      <c r="M62" s="278"/>
      <c r="N62" s="231" t="str">
        <f>+IFERROR(VLOOKUP($M62,'10 FORMULAS'!$B$54:$C$55,2,0),"")</f>
        <v/>
      </c>
      <c r="O62" s="279"/>
      <c r="P62" s="279"/>
      <c r="Q62" s="279"/>
      <c r="R62" s="279"/>
      <c r="S62" s="231" t="str">
        <f t="shared" si="2"/>
        <v/>
      </c>
      <c r="T62" s="231" t="str">
        <f t="shared" si="5"/>
        <v/>
      </c>
      <c r="U62" s="231" t="str">
        <f t="shared" si="6"/>
        <v/>
      </c>
      <c r="V62" s="556"/>
      <c r="W62" s="38"/>
      <c r="X62" s="227"/>
      <c r="Y62" s="228"/>
      <c r="Z62" s="228"/>
    </row>
    <row r="63" spans="1:26" ht="29.45" customHeight="1" x14ac:dyDescent="0.25">
      <c r="A63" s="562"/>
      <c r="B63" s="565"/>
      <c r="C63" s="547"/>
      <c r="D63" s="550"/>
      <c r="E63" s="277">
        <v>2</v>
      </c>
      <c r="F63" s="257"/>
      <c r="G63" s="193"/>
      <c r="H63" s="193"/>
      <c r="I63" s="220" t="str">
        <f t="shared" si="0"/>
        <v xml:space="preserve">  </v>
      </c>
      <c r="J63" s="282"/>
      <c r="K63" s="231" t="str">
        <f>+IFERROR(VLOOKUP($J63,'10 FORMULAS'!$B$53:$C$53,2,0),"")</f>
        <v/>
      </c>
      <c r="L63" s="231" t="str">
        <f t="shared" si="1"/>
        <v/>
      </c>
      <c r="M63" s="278"/>
      <c r="N63" s="231" t="str">
        <f>+IFERROR(VLOOKUP($M63,'10 FORMULAS'!$B$54:$C$55,2,0),"")</f>
        <v/>
      </c>
      <c r="O63" s="279"/>
      <c r="P63" s="279"/>
      <c r="Q63" s="279"/>
      <c r="R63" s="279"/>
      <c r="S63" s="231" t="str">
        <f t="shared" si="2"/>
        <v/>
      </c>
      <c r="T63" s="231" t="str">
        <f t="shared" si="5"/>
        <v/>
      </c>
      <c r="U63" s="231" t="str">
        <f t="shared" si="6"/>
        <v/>
      </c>
      <c r="V63" s="557"/>
      <c r="W63" s="38"/>
      <c r="X63" s="227"/>
      <c r="Y63" s="228"/>
      <c r="Z63" s="228"/>
    </row>
    <row r="64" spans="1:26" ht="29.45" customHeight="1" x14ac:dyDescent="0.25">
      <c r="A64" s="562"/>
      <c r="B64" s="565"/>
      <c r="C64" s="547"/>
      <c r="D64" s="550"/>
      <c r="E64" s="277">
        <v>3</v>
      </c>
      <c r="F64" s="257"/>
      <c r="G64" s="193"/>
      <c r="H64" s="193"/>
      <c r="I64" s="220" t="str">
        <f t="shared" si="0"/>
        <v xml:space="preserve">  </v>
      </c>
      <c r="J64" s="282"/>
      <c r="K64" s="231" t="str">
        <f>+IFERROR(VLOOKUP($J64,'10 FORMULAS'!$B$53:$C$53,2,0),"")</f>
        <v/>
      </c>
      <c r="L64" s="231" t="str">
        <f t="shared" si="1"/>
        <v/>
      </c>
      <c r="M64" s="278"/>
      <c r="N64" s="231" t="str">
        <f>+IFERROR(VLOOKUP($M64,'10 FORMULAS'!$B$54:$C$55,2,0),"")</f>
        <v/>
      </c>
      <c r="O64" s="279"/>
      <c r="P64" s="279"/>
      <c r="Q64" s="279"/>
      <c r="R64" s="279"/>
      <c r="S64" s="231" t="str">
        <f t="shared" si="2"/>
        <v/>
      </c>
      <c r="T64" s="231" t="str">
        <f t="shared" si="5"/>
        <v/>
      </c>
      <c r="U64" s="231" t="str">
        <f t="shared" si="6"/>
        <v/>
      </c>
      <c r="V64" s="557"/>
      <c r="W64" s="38"/>
      <c r="X64" s="227"/>
      <c r="Y64" s="228"/>
      <c r="Z64" s="228"/>
    </row>
    <row r="65" spans="1:26" ht="29.45" customHeight="1" x14ac:dyDescent="0.25">
      <c r="A65" s="562"/>
      <c r="B65" s="565"/>
      <c r="C65" s="547"/>
      <c r="D65" s="550"/>
      <c r="E65" s="277">
        <v>4</v>
      </c>
      <c r="F65" s="257"/>
      <c r="G65" s="193"/>
      <c r="H65" s="193"/>
      <c r="I65" s="220" t="str">
        <f t="shared" si="0"/>
        <v xml:space="preserve">  </v>
      </c>
      <c r="J65" s="282"/>
      <c r="K65" s="231" t="str">
        <f>+IFERROR(VLOOKUP($J65,'10 FORMULAS'!$B$53:$C$53,2,0),"")</f>
        <v/>
      </c>
      <c r="L65" s="231" t="str">
        <f t="shared" si="1"/>
        <v/>
      </c>
      <c r="M65" s="278"/>
      <c r="N65" s="231" t="str">
        <f>+IFERROR(VLOOKUP($M65,'10 FORMULAS'!$B$54:$C$55,2,0),"")</f>
        <v/>
      </c>
      <c r="O65" s="279"/>
      <c r="P65" s="279"/>
      <c r="Q65" s="279"/>
      <c r="R65" s="279"/>
      <c r="S65" s="231" t="str">
        <f t="shared" si="2"/>
        <v/>
      </c>
      <c r="T65" s="231" t="str">
        <f t="shared" si="5"/>
        <v/>
      </c>
      <c r="U65" s="231" t="str">
        <f t="shared" si="6"/>
        <v/>
      </c>
      <c r="V65" s="557"/>
      <c r="W65" s="38"/>
      <c r="X65" s="227"/>
      <c r="Y65" s="228"/>
      <c r="Z65" s="228"/>
    </row>
    <row r="66" spans="1:26" ht="29.45" customHeight="1" x14ac:dyDescent="0.25">
      <c r="A66" s="562"/>
      <c r="B66" s="565"/>
      <c r="C66" s="547"/>
      <c r="D66" s="550"/>
      <c r="E66" s="277">
        <v>5</v>
      </c>
      <c r="F66" s="257"/>
      <c r="G66" s="193"/>
      <c r="H66" s="193"/>
      <c r="I66" s="220" t="str">
        <f t="shared" si="0"/>
        <v xml:space="preserve">  </v>
      </c>
      <c r="J66" s="282"/>
      <c r="K66" s="231" t="str">
        <f>+IFERROR(VLOOKUP($J66,'10 FORMULAS'!$B$53:$C$53,2,0),"")</f>
        <v/>
      </c>
      <c r="L66" s="231" t="str">
        <f t="shared" si="1"/>
        <v/>
      </c>
      <c r="M66" s="278"/>
      <c r="N66" s="231" t="str">
        <f>+IFERROR(VLOOKUP($M66,'10 FORMULAS'!$B$54:$C$55,2,0),"")</f>
        <v/>
      </c>
      <c r="O66" s="279"/>
      <c r="P66" s="279"/>
      <c r="Q66" s="279"/>
      <c r="R66" s="279"/>
      <c r="S66" s="231" t="str">
        <f t="shared" si="2"/>
        <v/>
      </c>
      <c r="T66" s="231" t="str">
        <f t="shared" si="5"/>
        <v/>
      </c>
      <c r="U66" s="231" t="str">
        <f t="shared" si="6"/>
        <v/>
      </c>
      <c r="V66" s="557"/>
      <c r="W66" s="38"/>
      <c r="X66" s="227"/>
      <c r="Y66" s="228"/>
      <c r="Z66" s="228"/>
    </row>
    <row r="67" spans="1:26" ht="29.45" customHeight="1" thickBot="1" x14ac:dyDescent="0.3">
      <c r="A67" s="563"/>
      <c r="B67" s="566"/>
      <c r="C67" s="548"/>
      <c r="D67" s="551"/>
      <c r="E67" s="280">
        <v>6</v>
      </c>
      <c r="F67" s="260"/>
      <c r="G67" s="194"/>
      <c r="H67" s="194"/>
      <c r="I67" s="220" t="str">
        <f t="shared" si="0"/>
        <v xml:space="preserve">  </v>
      </c>
      <c r="J67" s="282"/>
      <c r="K67" s="231" t="str">
        <f>+IFERROR(VLOOKUP($J67,'10 FORMULAS'!$B$53:$C$53,2,0),"")</f>
        <v/>
      </c>
      <c r="L67" s="231" t="str">
        <f t="shared" si="1"/>
        <v/>
      </c>
      <c r="M67" s="278"/>
      <c r="N67" s="231" t="str">
        <f>+IFERROR(VLOOKUP($M67,'10 FORMULAS'!$B$54:$C$55,2,0),"")</f>
        <v/>
      </c>
      <c r="O67" s="279"/>
      <c r="P67" s="279"/>
      <c r="Q67" s="279"/>
      <c r="R67" s="279"/>
      <c r="S67" s="231" t="str">
        <f t="shared" si="2"/>
        <v/>
      </c>
      <c r="T67" s="231" t="str">
        <f t="shared" si="5"/>
        <v/>
      </c>
      <c r="U67" s="231" t="str">
        <f t="shared" si="6"/>
        <v/>
      </c>
      <c r="V67" s="558"/>
      <c r="W67" s="38"/>
    </row>
    <row r="68" spans="1:26" ht="29.45" customHeight="1" x14ac:dyDescent="0.25">
      <c r="A68" s="561" t="str">
        <f>'2 CONTEXTO E IDENTIFICACIÓN'!A19</f>
        <v>R11</v>
      </c>
      <c r="B68" s="564" t="str">
        <f>+'2 CONTEXTO E IDENTIFICACIÓN'!J19</f>
        <v xml:space="preserve"> por a causa de </v>
      </c>
      <c r="C68" s="546" t="str">
        <f>+'3 PROBABIL E IMPACTO INHERENTE'!E19</f>
        <v/>
      </c>
      <c r="D68" s="549" t="str">
        <f>+'3 PROBABIL E IMPACTO INHERENTE'!M19</f>
        <v/>
      </c>
      <c r="E68" s="281">
        <v>1</v>
      </c>
      <c r="F68" s="258"/>
      <c r="G68" s="52"/>
      <c r="H68" s="52"/>
      <c r="I68" s="220" t="str">
        <f t="shared" si="0"/>
        <v xml:space="preserve">  </v>
      </c>
      <c r="J68" s="282"/>
      <c r="K68" s="231" t="str">
        <f>+IFERROR(VLOOKUP($J68,'10 FORMULAS'!$B$53:$C$53,2,0),"")</f>
        <v/>
      </c>
      <c r="L68" s="231" t="str">
        <f t="shared" si="1"/>
        <v/>
      </c>
      <c r="M68" s="278"/>
      <c r="N68" s="231" t="str">
        <f>+IFERROR(VLOOKUP($M68,'10 FORMULAS'!$B$54:$C$55,2,0),"")</f>
        <v/>
      </c>
      <c r="O68" s="279"/>
      <c r="P68" s="279"/>
      <c r="Q68" s="279"/>
      <c r="R68" s="279"/>
      <c r="S68" s="231" t="str">
        <f t="shared" si="2"/>
        <v/>
      </c>
      <c r="T68" s="231" t="str">
        <f t="shared" si="5"/>
        <v/>
      </c>
      <c r="U68" s="231" t="str">
        <f t="shared" si="6"/>
        <v/>
      </c>
      <c r="V68" s="556"/>
      <c r="W68" s="38"/>
      <c r="X68" s="227"/>
      <c r="Y68" s="228"/>
      <c r="Z68" s="228"/>
    </row>
    <row r="69" spans="1:26" ht="29.45" customHeight="1" x14ac:dyDescent="0.25">
      <c r="A69" s="567"/>
      <c r="B69" s="568"/>
      <c r="C69" s="555"/>
      <c r="D69" s="553"/>
      <c r="E69" s="277">
        <v>2</v>
      </c>
      <c r="F69" s="256"/>
      <c r="G69" s="253"/>
      <c r="H69" s="253"/>
      <c r="I69" s="220" t="str">
        <f t="shared" si="0"/>
        <v xml:space="preserve">  </v>
      </c>
      <c r="J69" s="282"/>
      <c r="K69" s="231" t="str">
        <f>+IFERROR(VLOOKUP($J69,'10 FORMULAS'!$B$53:$C$53,2,0),"")</f>
        <v/>
      </c>
      <c r="L69" s="231" t="str">
        <f t="shared" si="1"/>
        <v/>
      </c>
      <c r="M69" s="278"/>
      <c r="N69" s="231" t="str">
        <f>+IFERROR(VLOOKUP($M69,'10 FORMULAS'!$B$54:$C$55,2,0),"")</f>
        <v/>
      </c>
      <c r="O69" s="279"/>
      <c r="P69" s="279"/>
      <c r="Q69" s="279"/>
      <c r="R69" s="279"/>
      <c r="S69" s="231" t="str">
        <f t="shared" si="2"/>
        <v/>
      </c>
      <c r="T69" s="231" t="str">
        <f t="shared" si="5"/>
        <v/>
      </c>
      <c r="U69" s="231" t="str">
        <f t="shared" si="6"/>
        <v/>
      </c>
      <c r="V69" s="592"/>
      <c r="W69" s="38"/>
      <c r="X69" s="227"/>
      <c r="Y69" s="228"/>
      <c r="Z69" s="228"/>
    </row>
    <row r="70" spans="1:26" ht="29.45" customHeight="1" x14ac:dyDescent="0.25">
      <c r="A70" s="567"/>
      <c r="B70" s="568"/>
      <c r="C70" s="555"/>
      <c r="D70" s="553"/>
      <c r="E70" s="277">
        <v>3</v>
      </c>
      <c r="F70" s="256"/>
      <c r="G70" s="253"/>
      <c r="H70" s="253"/>
      <c r="I70" s="220" t="str">
        <f t="shared" si="0"/>
        <v xml:space="preserve">  </v>
      </c>
      <c r="J70" s="282"/>
      <c r="K70" s="231" t="str">
        <f>+IFERROR(VLOOKUP($J70,'10 FORMULAS'!$B$53:$C$53,2,0),"")</f>
        <v/>
      </c>
      <c r="L70" s="231" t="str">
        <f t="shared" si="1"/>
        <v/>
      </c>
      <c r="M70" s="278"/>
      <c r="N70" s="231" t="str">
        <f>+IFERROR(VLOOKUP($M70,'10 FORMULAS'!$B$54:$C$55,2,0),"")</f>
        <v/>
      </c>
      <c r="O70" s="279"/>
      <c r="P70" s="279"/>
      <c r="Q70" s="279"/>
      <c r="R70" s="279"/>
      <c r="S70" s="231" t="str">
        <f t="shared" si="2"/>
        <v/>
      </c>
      <c r="T70" s="231" t="str">
        <f t="shared" si="5"/>
        <v/>
      </c>
      <c r="U70" s="231" t="str">
        <f t="shared" si="6"/>
        <v/>
      </c>
      <c r="V70" s="592"/>
      <c r="W70" s="38"/>
      <c r="X70" s="227"/>
      <c r="Y70" s="228"/>
      <c r="Z70" s="228"/>
    </row>
    <row r="71" spans="1:26" ht="29.45" customHeight="1" x14ac:dyDescent="0.25">
      <c r="A71" s="562"/>
      <c r="B71" s="565"/>
      <c r="C71" s="547"/>
      <c r="D71" s="550"/>
      <c r="E71" s="277">
        <v>4</v>
      </c>
      <c r="F71" s="257"/>
      <c r="G71" s="193"/>
      <c r="H71" s="193"/>
      <c r="I71" s="220" t="str">
        <f t="shared" si="0"/>
        <v xml:space="preserve">  </v>
      </c>
      <c r="J71" s="282"/>
      <c r="K71" s="231" t="str">
        <f>+IFERROR(VLOOKUP($J71,'10 FORMULAS'!$B$53:$C$53,2,0),"")</f>
        <v/>
      </c>
      <c r="L71" s="231" t="str">
        <f t="shared" si="1"/>
        <v/>
      </c>
      <c r="M71" s="278"/>
      <c r="N71" s="231" t="str">
        <f>+IFERROR(VLOOKUP($M71,'10 FORMULAS'!$B$54:$C$55,2,0),"")</f>
        <v/>
      </c>
      <c r="O71" s="279"/>
      <c r="P71" s="279"/>
      <c r="Q71" s="279"/>
      <c r="R71" s="279"/>
      <c r="S71" s="231" t="str">
        <f t="shared" si="2"/>
        <v/>
      </c>
      <c r="T71" s="231" t="str">
        <f t="shared" si="5"/>
        <v/>
      </c>
      <c r="U71" s="231" t="str">
        <f t="shared" si="6"/>
        <v/>
      </c>
      <c r="V71" s="557"/>
      <c r="W71" s="38"/>
      <c r="X71" s="227"/>
      <c r="Y71" s="228"/>
      <c r="Z71" s="228"/>
    </row>
    <row r="72" spans="1:26" ht="29.45" customHeight="1" x14ac:dyDescent="0.25">
      <c r="A72" s="562"/>
      <c r="B72" s="565"/>
      <c r="C72" s="547"/>
      <c r="D72" s="550"/>
      <c r="E72" s="277">
        <v>5</v>
      </c>
      <c r="F72" s="257"/>
      <c r="G72" s="193"/>
      <c r="H72" s="193"/>
      <c r="I72" s="220" t="str">
        <f t="shared" ref="I72:I127" si="7">+CONCATENATE(F72," ",G72," ",H72)</f>
        <v xml:space="preserve">  </v>
      </c>
      <c r="J72" s="282"/>
      <c r="K72" s="231" t="str">
        <f>+IFERROR(VLOOKUP($J72,'10 FORMULAS'!$B$53:$C$53,2,0),"")</f>
        <v/>
      </c>
      <c r="L72" s="231" t="str">
        <f t="shared" si="1"/>
        <v/>
      </c>
      <c r="M72" s="278"/>
      <c r="N72" s="231" t="str">
        <f>+IFERROR(VLOOKUP($M72,'10 FORMULAS'!$B$54:$C$55,2,0),"")</f>
        <v/>
      </c>
      <c r="O72" s="279"/>
      <c r="P72" s="279"/>
      <c r="Q72" s="279"/>
      <c r="R72" s="279"/>
      <c r="S72" s="231" t="str">
        <f t="shared" si="2"/>
        <v/>
      </c>
      <c r="T72" s="231" t="str">
        <f t="shared" si="5"/>
        <v/>
      </c>
      <c r="U72" s="231" t="str">
        <f t="shared" si="6"/>
        <v/>
      </c>
      <c r="V72" s="557"/>
      <c r="W72" s="38"/>
      <c r="X72" s="227"/>
      <c r="Y72" s="228"/>
      <c r="Z72" s="228"/>
    </row>
    <row r="73" spans="1:26" ht="29.45" customHeight="1" thickBot="1" x14ac:dyDescent="0.3">
      <c r="A73" s="563"/>
      <c r="B73" s="566"/>
      <c r="C73" s="548"/>
      <c r="D73" s="551"/>
      <c r="E73" s="280">
        <v>6</v>
      </c>
      <c r="F73" s="260"/>
      <c r="G73" s="194"/>
      <c r="H73" s="194"/>
      <c r="I73" s="220" t="str">
        <f t="shared" si="7"/>
        <v xml:space="preserve">  </v>
      </c>
      <c r="J73" s="282"/>
      <c r="K73" s="231" t="str">
        <f>+IFERROR(VLOOKUP($J73,'10 FORMULAS'!$B$53:$C$53,2,0),"")</f>
        <v/>
      </c>
      <c r="L73" s="231" t="str">
        <f t="shared" ref="L73:L127" si="8">+IF(J73="Correctivo","Impacto","")</f>
        <v/>
      </c>
      <c r="M73" s="278"/>
      <c r="N73" s="231" t="str">
        <f>+IFERROR(VLOOKUP($M73,'10 FORMULAS'!$B$54:$C$55,2,0),"")</f>
        <v/>
      </c>
      <c r="O73" s="279"/>
      <c r="P73" s="279"/>
      <c r="Q73" s="279"/>
      <c r="R73" s="279"/>
      <c r="S73" s="231" t="str">
        <f t="shared" ref="S73:S127" si="9">+IFERROR($K73+$N73,"")</f>
        <v/>
      </c>
      <c r="T73" s="231" t="str">
        <f t="shared" si="5"/>
        <v/>
      </c>
      <c r="U73" s="231" t="str">
        <f t="shared" si="6"/>
        <v/>
      </c>
      <c r="V73" s="558"/>
      <c r="W73" s="38"/>
    </row>
    <row r="74" spans="1:26" ht="29.45" customHeight="1" x14ac:dyDescent="0.25">
      <c r="A74" s="561" t="str">
        <f>'2 CONTEXTO E IDENTIFICACIÓN'!A20</f>
        <v>R12</v>
      </c>
      <c r="B74" s="564" t="str">
        <f>+'2 CONTEXTO E IDENTIFICACIÓN'!J20</f>
        <v xml:space="preserve"> por a causa de </v>
      </c>
      <c r="C74" s="546" t="str">
        <f>+'3 PROBABIL E IMPACTO INHERENTE'!E20</f>
        <v/>
      </c>
      <c r="D74" s="549" t="str">
        <f>+'3 PROBABIL E IMPACTO INHERENTE'!M20</f>
        <v/>
      </c>
      <c r="E74" s="281">
        <v>1</v>
      </c>
      <c r="F74" s="258"/>
      <c r="G74" s="52"/>
      <c r="H74" s="52"/>
      <c r="I74" s="220" t="str">
        <f t="shared" si="7"/>
        <v xml:space="preserve">  </v>
      </c>
      <c r="J74" s="282"/>
      <c r="K74" s="231" t="str">
        <f>+IFERROR(VLOOKUP($J74,'10 FORMULAS'!$B$53:$C$53,2,0),"")</f>
        <v/>
      </c>
      <c r="L74" s="231" t="str">
        <f t="shared" si="8"/>
        <v/>
      </c>
      <c r="M74" s="278"/>
      <c r="N74" s="231" t="str">
        <f>+IFERROR(VLOOKUP($M74,'10 FORMULAS'!$B$54:$C$55,2,0),"")</f>
        <v/>
      </c>
      <c r="O74" s="279"/>
      <c r="P74" s="279"/>
      <c r="Q74" s="279"/>
      <c r="R74" s="279"/>
      <c r="S74" s="231" t="str">
        <f t="shared" si="9"/>
        <v/>
      </c>
      <c r="T74" s="231" t="str">
        <f t="shared" si="5"/>
        <v/>
      </c>
      <c r="U74" s="231" t="str">
        <f t="shared" si="6"/>
        <v/>
      </c>
      <c r="V74" s="556"/>
      <c r="W74" s="38"/>
      <c r="X74" s="227"/>
      <c r="Y74" s="228"/>
      <c r="Z74" s="228"/>
    </row>
    <row r="75" spans="1:26" ht="29.45" customHeight="1" x14ac:dyDescent="0.25">
      <c r="A75" s="562"/>
      <c r="B75" s="565"/>
      <c r="C75" s="547"/>
      <c r="D75" s="550"/>
      <c r="E75" s="277">
        <v>2</v>
      </c>
      <c r="F75" s="257"/>
      <c r="G75" s="193"/>
      <c r="H75" s="193"/>
      <c r="I75" s="220" t="str">
        <f t="shared" si="7"/>
        <v xml:space="preserve">  </v>
      </c>
      <c r="J75" s="282"/>
      <c r="K75" s="231" t="str">
        <f>+IFERROR(VLOOKUP($J75,'10 FORMULAS'!$B$53:$C$53,2,0),"")</f>
        <v/>
      </c>
      <c r="L75" s="231" t="str">
        <f t="shared" si="8"/>
        <v/>
      </c>
      <c r="M75" s="278"/>
      <c r="N75" s="231" t="str">
        <f>+IFERROR(VLOOKUP($M75,'10 FORMULAS'!$B$54:$C$55,2,0),"")</f>
        <v/>
      </c>
      <c r="O75" s="279"/>
      <c r="P75" s="279"/>
      <c r="Q75" s="279"/>
      <c r="R75" s="279"/>
      <c r="S75" s="231" t="str">
        <f t="shared" si="9"/>
        <v/>
      </c>
      <c r="T75" s="231" t="str">
        <f t="shared" si="5"/>
        <v/>
      </c>
      <c r="U75" s="231" t="str">
        <f t="shared" si="6"/>
        <v/>
      </c>
      <c r="V75" s="557"/>
      <c r="W75" s="38"/>
      <c r="X75" s="227"/>
      <c r="Y75" s="228"/>
      <c r="Z75" s="228"/>
    </row>
    <row r="76" spans="1:26" ht="29.45" customHeight="1" x14ac:dyDescent="0.25">
      <c r="A76" s="562"/>
      <c r="B76" s="565"/>
      <c r="C76" s="547"/>
      <c r="D76" s="550"/>
      <c r="E76" s="277">
        <v>3</v>
      </c>
      <c r="F76" s="257"/>
      <c r="G76" s="193"/>
      <c r="H76" s="193"/>
      <c r="I76" s="220" t="str">
        <f t="shared" si="7"/>
        <v xml:space="preserve">  </v>
      </c>
      <c r="J76" s="282"/>
      <c r="K76" s="231" t="str">
        <f>+IFERROR(VLOOKUP($J76,'10 FORMULAS'!$B$53:$C$53,2,0),"")</f>
        <v/>
      </c>
      <c r="L76" s="231" t="str">
        <f t="shared" si="8"/>
        <v/>
      </c>
      <c r="M76" s="278"/>
      <c r="N76" s="231" t="str">
        <f>+IFERROR(VLOOKUP($M76,'10 FORMULAS'!$B$54:$C$55,2,0),"")</f>
        <v/>
      </c>
      <c r="O76" s="279"/>
      <c r="P76" s="279"/>
      <c r="Q76" s="279"/>
      <c r="R76" s="279"/>
      <c r="S76" s="231" t="str">
        <f t="shared" si="9"/>
        <v/>
      </c>
      <c r="T76" s="231" t="str">
        <f t="shared" si="5"/>
        <v/>
      </c>
      <c r="U76" s="231" t="str">
        <f t="shared" si="6"/>
        <v/>
      </c>
      <c r="V76" s="557"/>
      <c r="W76" s="38"/>
      <c r="X76" s="227"/>
      <c r="Y76" s="228"/>
      <c r="Z76" s="228"/>
    </row>
    <row r="77" spans="1:26" ht="29.45" customHeight="1" x14ac:dyDescent="0.25">
      <c r="A77" s="562"/>
      <c r="B77" s="565"/>
      <c r="C77" s="547"/>
      <c r="D77" s="550"/>
      <c r="E77" s="277">
        <v>4</v>
      </c>
      <c r="F77" s="257"/>
      <c r="G77" s="193"/>
      <c r="H77" s="193"/>
      <c r="I77" s="220" t="str">
        <f t="shared" si="7"/>
        <v xml:space="preserve">  </v>
      </c>
      <c r="J77" s="282"/>
      <c r="K77" s="231" t="str">
        <f>+IFERROR(VLOOKUP($J77,'10 FORMULAS'!$B$53:$C$53,2,0),"")</f>
        <v/>
      </c>
      <c r="L77" s="231" t="str">
        <f t="shared" si="8"/>
        <v/>
      </c>
      <c r="M77" s="278"/>
      <c r="N77" s="231" t="str">
        <f>+IFERROR(VLOOKUP($M77,'10 FORMULAS'!$B$54:$C$55,2,0),"")</f>
        <v/>
      </c>
      <c r="O77" s="279"/>
      <c r="P77" s="279"/>
      <c r="Q77" s="279"/>
      <c r="R77" s="279"/>
      <c r="S77" s="231" t="str">
        <f t="shared" si="9"/>
        <v/>
      </c>
      <c r="T77" s="231" t="str">
        <f t="shared" si="5"/>
        <v/>
      </c>
      <c r="U77" s="231" t="str">
        <f t="shared" si="6"/>
        <v/>
      </c>
      <c r="V77" s="557"/>
      <c r="W77" s="38"/>
      <c r="X77" s="227"/>
      <c r="Y77" s="228"/>
      <c r="Z77" s="228"/>
    </row>
    <row r="78" spans="1:26" ht="29.45" customHeight="1" x14ac:dyDescent="0.25">
      <c r="A78" s="562"/>
      <c r="B78" s="565"/>
      <c r="C78" s="547"/>
      <c r="D78" s="550"/>
      <c r="E78" s="277">
        <v>5</v>
      </c>
      <c r="F78" s="257"/>
      <c r="G78" s="193"/>
      <c r="H78" s="193"/>
      <c r="I78" s="220" t="str">
        <f t="shared" si="7"/>
        <v xml:space="preserve">  </v>
      </c>
      <c r="J78" s="282"/>
      <c r="K78" s="231" t="str">
        <f>+IFERROR(VLOOKUP($J78,'10 FORMULAS'!$B$53:$C$53,2,0),"")</f>
        <v/>
      </c>
      <c r="L78" s="231" t="str">
        <f t="shared" si="8"/>
        <v/>
      </c>
      <c r="M78" s="278"/>
      <c r="N78" s="231" t="str">
        <f>+IFERROR(VLOOKUP($M78,'10 FORMULAS'!$B$54:$C$55,2,0),"")</f>
        <v/>
      </c>
      <c r="O78" s="279"/>
      <c r="P78" s="279"/>
      <c r="Q78" s="279"/>
      <c r="R78" s="279"/>
      <c r="S78" s="231" t="str">
        <f t="shared" si="9"/>
        <v/>
      </c>
      <c r="T78" s="231" t="str">
        <f t="shared" si="5"/>
        <v/>
      </c>
      <c r="U78" s="231" t="str">
        <f t="shared" si="6"/>
        <v/>
      </c>
      <c r="V78" s="557"/>
      <c r="W78" s="38"/>
      <c r="X78" s="227"/>
      <c r="Y78" s="228"/>
      <c r="Z78" s="228"/>
    </row>
    <row r="79" spans="1:26" ht="29.45" customHeight="1" thickBot="1" x14ac:dyDescent="0.3">
      <c r="A79" s="563"/>
      <c r="B79" s="566"/>
      <c r="C79" s="548"/>
      <c r="D79" s="551"/>
      <c r="E79" s="280">
        <v>6</v>
      </c>
      <c r="F79" s="260"/>
      <c r="G79" s="194"/>
      <c r="H79" s="194"/>
      <c r="I79" s="220" t="str">
        <f t="shared" si="7"/>
        <v xml:space="preserve">  </v>
      </c>
      <c r="J79" s="282"/>
      <c r="K79" s="231" t="str">
        <f>+IFERROR(VLOOKUP($J79,'10 FORMULAS'!$B$53:$C$53,2,0),"")</f>
        <v/>
      </c>
      <c r="L79" s="231" t="str">
        <f t="shared" si="8"/>
        <v/>
      </c>
      <c r="M79" s="278"/>
      <c r="N79" s="231" t="str">
        <f>+IFERROR(VLOOKUP($M79,'10 FORMULAS'!$B$54:$C$55,2,0),"")</f>
        <v/>
      </c>
      <c r="O79" s="279"/>
      <c r="P79" s="279"/>
      <c r="Q79" s="279"/>
      <c r="R79" s="279"/>
      <c r="S79" s="231" t="str">
        <f t="shared" si="9"/>
        <v/>
      </c>
      <c r="T79" s="231" t="str">
        <f t="shared" si="5"/>
        <v/>
      </c>
      <c r="U79" s="231" t="str">
        <f t="shared" si="6"/>
        <v/>
      </c>
      <c r="V79" s="558"/>
      <c r="W79" s="38"/>
    </row>
    <row r="80" spans="1:26" ht="29.45" customHeight="1" x14ac:dyDescent="0.25">
      <c r="A80" s="561" t="str">
        <f>'2 CONTEXTO E IDENTIFICACIÓN'!A21</f>
        <v>R13</v>
      </c>
      <c r="B80" s="564" t="str">
        <f>+'2 CONTEXTO E IDENTIFICACIÓN'!J21</f>
        <v xml:space="preserve"> por a causa de </v>
      </c>
      <c r="C80" s="546" t="str">
        <f>+'3 PROBABIL E IMPACTO INHERENTE'!E21</f>
        <v/>
      </c>
      <c r="D80" s="549" t="str">
        <f>+'3 PROBABIL E IMPACTO INHERENTE'!M21</f>
        <v/>
      </c>
      <c r="E80" s="281">
        <v>1</v>
      </c>
      <c r="F80" s="258"/>
      <c r="G80" s="52"/>
      <c r="H80" s="52"/>
      <c r="I80" s="220" t="str">
        <f t="shared" si="7"/>
        <v xml:space="preserve">  </v>
      </c>
      <c r="J80" s="282"/>
      <c r="K80" s="231" t="str">
        <f>+IFERROR(VLOOKUP($J80,'10 FORMULAS'!$B$53:$C$53,2,0),"")</f>
        <v/>
      </c>
      <c r="L80" s="231" t="str">
        <f t="shared" si="8"/>
        <v/>
      </c>
      <c r="M80" s="278"/>
      <c r="N80" s="231" t="str">
        <f>+IFERROR(VLOOKUP($M80,'10 FORMULAS'!$B$54:$C$55,2,0),"")</f>
        <v/>
      </c>
      <c r="O80" s="279"/>
      <c r="P80" s="279"/>
      <c r="Q80" s="279"/>
      <c r="R80" s="279"/>
      <c r="S80" s="231" t="str">
        <f t="shared" si="9"/>
        <v/>
      </c>
      <c r="T80" s="231" t="str">
        <f t="shared" si="5"/>
        <v/>
      </c>
      <c r="U80" s="231" t="str">
        <f t="shared" si="6"/>
        <v/>
      </c>
      <c r="V80" s="556"/>
      <c r="W80" s="38"/>
      <c r="X80" s="227"/>
      <c r="Y80" s="228"/>
      <c r="Z80" s="228"/>
    </row>
    <row r="81" spans="1:26" ht="29.45" customHeight="1" x14ac:dyDescent="0.25">
      <c r="A81" s="562"/>
      <c r="B81" s="565"/>
      <c r="C81" s="547"/>
      <c r="D81" s="550"/>
      <c r="E81" s="277">
        <v>2</v>
      </c>
      <c r="F81" s="257"/>
      <c r="G81" s="193"/>
      <c r="H81" s="193"/>
      <c r="I81" s="220" t="str">
        <f t="shared" si="7"/>
        <v xml:space="preserve">  </v>
      </c>
      <c r="J81" s="282"/>
      <c r="K81" s="231" t="str">
        <f>+IFERROR(VLOOKUP($J81,'10 FORMULAS'!$B$53:$C$53,2,0),"")</f>
        <v/>
      </c>
      <c r="L81" s="231" t="str">
        <f t="shared" si="8"/>
        <v/>
      </c>
      <c r="M81" s="278"/>
      <c r="N81" s="231" t="str">
        <f>+IFERROR(VLOOKUP($M81,'10 FORMULAS'!$B$54:$C$55,2,0),"")</f>
        <v/>
      </c>
      <c r="O81" s="279"/>
      <c r="P81" s="279"/>
      <c r="Q81" s="279"/>
      <c r="R81" s="279"/>
      <c r="S81" s="231" t="str">
        <f t="shared" si="9"/>
        <v/>
      </c>
      <c r="T81" s="231" t="str">
        <f t="shared" si="5"/>
        <v/>
      </c>
      <c r="U81" s="231" t="str">
        <f t="shared" si="6"/>
        <v/>
      </c>
      <c r="V81" s="557"/>
      <c r="W81" s="38"/>
      <c r="X81" s="227"/>
      <c r="Y81" s="228"/>
      <c r="Z81" s="228"/>
    </row>
    <row r="82" spans="1:26" ht="29.45" customHeight="1" x14ac:dyDescent="0.25">
      <c r="A82" s="562"/>
      <c r="B82" s="565"/>
      <c r="C82" s="547"/>
      <c r="D82" s="550"/>
      <c r="E82" s="277">
        <v>3</v>
      </c>
      <c r="F82" s="257"/>
      <c r="G82" s="193"/>
      <c r="H82" s="193"/>
      <c r="I82" s="220" t="str">
        <f t="shared" si="7"/>
        <v xml:space="preserve">  </v>
      </c>
      <c r="J82" s="282"/>
      <c r="K82" s="231" t="str">
        <f>+IFERROR(VLOOKUP($J82,'10 FORMULAS'!$B$53:$C$53,2,0),"")</f>
        <v/>
      </c>
      <c r="L82" s="231" t="str">
        <f t="shared" si="8"/>
        <v/>
      </c>
      <c r="M82" s="278"/>
      <c r="N82" s="231" t="str">
        <f>+IFERROR(VLOOKUP($M82,'10 FORMULAS'!$B$54:$C$55,2,0),"")</f>
        <v/>
      </c>
      <c r="O82" s="279"/>
      <c r="P82" s="279"/>
      <c r="Q82" s="279"/>
      <c r="R82" s="279"/>
      <c r="S82" s="231" t="str">
        <f t="shared" si="9"/>
        <v/>
      </c>
      <c r="T82" s="231" t="str">
        <f t="shared" si="5"/>
        <v/>
      </c>
      <c r="U82" s="231" t="str">
        <f t="shared" si="6"/>
        <v/>
      </c>
      <c r="V82" s="557"/>
      <c r="W82" s="38"/>
      <c r="X82" s="227"/>
      <c r="Y82" s="228"/>
      <c r="Z82" s="228"/>
    </row>
    <row r="83" spans="1:26" ht="29.45" customHeight="1" x14ac:dyDescent="0.25">
      <c r="A83" s="562"/>
      <c r="B83" s="565"/>
      <c r="C83" s="547"/>
      <c r="D83" s="550"/>
      <c r="E83" s="277">
        <v>4</v>
      </c>
      <c r="F83" s="257"/>
      <c r="G83" s="193"/>
      <c r="H83" s="193"/>
      <c r="I83" s="220" t="str">
        <f t="shared" si="7"/>
        <v xml:space="preserve">  </v>
      </c>
      <c r="J83" s="282"/>
      <c r="K83" s="231" t="str">
        <f>+IFERROR(VLOOKUP($J83,'10 FORMULAS'!$B$53:$C$53,2,0),"")</f>
        <v/>
      </c>
      <c r="L83" s="231" t="str">
        <f t="shared" si="8"/>
        <v/>
      </c>
      <c r="M83" s="278"/>
      <c r="N83" s="231" t="str">
        <f>+IFERROR(VLOOKUP($M83,'10 FORMULAS'!$B$54:$C$55,2,0),"")</f>
        <v/>
      </c>
      <c r="O83" s="279"/>
      <c r="P83" s="279"/>
      <c r="Q83" s="279"/>
      <c r="R83" s="279"/>
      <c r="S83" s="231" t="str">
        <f t="shared" si="9"/>
        <v/>
      </c>
      <c r="T83" s="231" t="str">
        <f t="shared" si="5"/>
        <v/>
      </c>
      <c r="U83" s="231" t="str">
        <f t="shared" si="6"/>
        <v/>
      </c>
      <c r="V83" s="557"/>
      <c r="W83" s="38"/>
      <c r="X83" s="227"/>
      <c r="Y83" s="228"/>
      <c r="Z83" s="228"/>
    </row>
    <row r="84" spans="1:26" ht="29.45" customHeight="1" x14ac:dyDescent="0.25">
      <c r="A84" s="562"/>
      <c r="B84" s="565"/>
      <c r="C84" s="547"/>
      <c r="D84" s="550"/>
      <c r="E84" s="277">
        <v>5</v>
      </c>
      <c r="F84" s="257"/>
      <c r="G84" s="193"/>
      <c r="H84" s="193"/>
      <c r="I84" s="220" t="str">
        <f t="shared" si="7"/>
        <v xml:space="preserve">  </v>
      </c>
      <c r="J84" s="282"/>
      <c r="K84" s="231" t="str">
        <f>+IFERROR(VLOOKUP($J84,'10 FORMULAS'!$B$53:$C$53,2,0),"")</f>
        <v/>
      </c>
      <c r="L84" s="231" t="str">
        <f t="shared" si="8"/>
        <v/>
      </c>
      <c r="M84" s="278"/>
      <c r="N84" s="231" t="str">
        <f>+IFERROR(VLOOKUP($M84,'10 FORMULAS'!$B$54:$C$55,2,0),"")</f>
        <v/>
      </c>
      <c r="O84" s="279"/>
      <c r="P84" s="279"/>
      <c r="Q84" s="279"/>
      <c r="R84" s="279"/>
      <c r="S84" s="231" t="str">
        <f t="shared" si="9"/>
        <v/>
      </c>
      <c r="T84" s="231" t="str">
        <f t="shared" ref="T84:T115" si="10">+IFERROR(D84*S84,"")</f>
        <v/>
      </c>
      <c r="U84" s="231" t="str">
        <f t="shared" ref="U84:U115" si="11">+IFERROR(D84-T84,"")</f>
        <v/>
      </c>
      <c r="V84" s="557"/>
      <c r="W84" s="38"/>
      <c r="X84" s="227"/>
      <c r="Y84" s="228"/>
      <c r="Z84" s="228"/>
    </row>
    <row r="85" spans="1:26" ht="29.45" customHeight="1" thickBot="1" x14ac:dyDescent="0.3">
      <c r="A85" s="563"/>
      <c r="B85" s="566"/>
      <c r="C85" s="548"/>
      <c r="D85" s="551"/>
      <c r="E85" s="280">
        <v>6</v>
      </c>
      <c r="F85" s="260"/>
      <c r="G85" s="194"/>
      <c r="H85" s="194"/>
      <c r="I85" s="220" t="str">
        <f t="shared" si="7"/>
        <v xml:space="preserve">  </v>
      </c>
      <c r="J85" s="282"/>
      <c r="K85" s="231" t="str">
        <f>+IFERROR(VLOOKUP($J85,'10 FORMULAS'!$B$53:$C$53,2,0),"")</f>
        <v/>
      </c>
      <c r="L85" s="231" t="str">
        <f t="shared" si="8"/>
        <v/>
      </c>
      <c r="M85" s="278"/>
      <c r="N85" s="231" t="str">
        <f>+IFERROR(VLOOKUP($M85,'10 FORMULAS'!$B$54:$C$55,2,0),"")</f>
        <v/>
      </c>
      <c r="O85" s="279"/>
      <c r="P85" s="279"/>
      <c r="Q85" s="279"/>
      <c r="R85" s="279"/>
      <c r="S85" s="231" t="str">
        <f t="shared" si="9"/>
        <v/>
      </c>
      <c r="T85" s="231" t="str">
        <f t="shared" si="10"/>
        <v/>
      </c>
      <c r="U85" s="231" t="str">
        <f t="shared" si="11"/>
        <v/>
      </c>
      <c r="V85" s="558"/>
      <c r="W85" s="38"/>
    </row>
    <row r="86" spans="1:26" ht="29.45" customHeight="1" x14ac:dyDescent="0.25">
      <c r="A86" s="561" t="str">
        <f>'2 CONTEXTO E IDENTIFICACIÓN'!A22</f>
        <v>R14</v>
      </c>
      <c r="B86" s="564" t="str">
        <f>+'2 CONTEXTO E IDENTIFICACIÓN'!J22</f>
        <v xml:space="preserve"> por a causa de </v>
      </c>
      <c r="C86" s="546" t="str">
        <f>+'3 PROBABIL E IMPACTO INHERENTE'!E22</f>
        <v/>
      </c>
      <c r="D86" s="549" t="str">
        <f>+'3 PROBABIL E IMPACTO INHERENTE'!M22</f>
        <v/>
      </c>
      <c r="E86" s="281">
        <v>1</v>
      </c>
      <c r="F86" s="258"/>
      <c r="G86" s="52"/>
      <c r="H86" s="52"/>
      <c r="I86" s="220" t="str">
        <f t="shared" si="7"/>
        <v xml:space="preserve">  </v>
      </c>
      <c r="J86" s="282"/>
      <c r="K86" s="231" t="str">
        <f>+IFERROR(VLOOKUP($J86,'10 FORMULAS'!$B$53:$C$53,2,0),"")</f>
        <v/>
      </c>
      <c r="L86" s="231" t="str">
        <f t="shared" si="8"/>
        <v/>
      </c>
      <c r="M86" s="278"/>
      <c r="N86" s="231" t="str">
        <f>+IFERROR(VLOOKUP($M86,'10 FORMULAS'!$B$54:$C$55,2,0),"")</f>
        <v/>
      </c>
      <c r="O86" s="279"/>
      <c r="P86" s="279"/>
      <c r="Q86" s="279"/>
      <c r="R86" s="279"/>
      <c r="S86" s="231" t="str">
        <f t="shared" si="9"/>
        <v/>
      </c>
      <c r="T86" s="231" t="str">
        <f t="shared" si="10"/>
        <v/>
      </c>
      <c r="U86" s="231" t="str">
        <f t="shared" si="11"/>
        <v/>
      </c>
      <c r="V86" s="556"/>
      <c r="W86" s="38"/>
      <c r="X86" s="227"/>
      <c r="Y86" s="228"/>
      <c r="Z86" s="228"/>
    </row>
    <row r="87" spans="1:26" ht="29.45" customHeight="1" x14ac:dyDescent="0.25">
      <c r="A87" s="562"/>
      <c r="B87" s="565"/>
      <c r="C87" s="547"/>
      <c r="D87" s="550"/>
      <c r="E87" s="277">
        <v>2</v>
      </c>
      <c r="F87" s="257"/>
      <c r="G87" s="193"/>
      <c r="H87" s="193"/>
      <c r="I87" s="220" t="str">
        <f t="shared" si="7"/>
        <v xml:space="preserve">  </v>
      </c>
      <c r="J87" s="282"/>
      <c r="K87" s="231" t="str">
        <f>+IFERROR(VLOOKUP($J87,'10 FORMULAS'!$B$53:$C$53,2,0),"")</f>
        <v/>
      </c>
      <c r="L87" s="231" t="str">
        <f t="shared" si="8"/>
        <v/>
      </c>
      <c r="M87" s="278"/>
      <c r="N87" s="231" t="str">
        <f>+IFERROR(VLOOKUP($M87,'10 FORMULAS'!$B$54:$C$55,2,0),"")</f>
        <v/>
      </c>
      <c r="O87" s="279"/>
      <c r="P87" s="279"/>
      <c r="Q87" s="279"/>
      <c r="R87" s="279"/>
      <c r="S87" s="231" t="str">
        <f t="shared" si="9"/>
        <v/>
      </c>
      <c r="T87" s="231" t="str">
        <f t="shared" si="10"/>
        <v/>
      </c>
      <c r="U87" s="231" t="str">
        <f t="shared" si="11"/>
        <v/>
      </c>
      <c r="V87" s="557"/>
      <c r="W87" s="38"/>
      <c r="X87" s="227"/>
      <c r="Y87" s="228"/>
      <c r="Z87" s="228"/>
    </row>
    <row r="88" spans="1:26" ht="29.45" customHeight="1" x14ac:dyDescent="0.25">
      <c r="A88" s="562"/>
      <c r="B88" s="565"/>
      <c r="C88" s="547"/>
      <c r="D88" s="550"/>
      <c r="E88" s="277">
        <v>3</v>
      </c>
      <c r="F88" s="257"/>
      <c r="G88" s="193"/>
      <c r="H88" s="193"/>
      <c r="I88" s="220" t="str">
        <f t="shared" si="7"/>
        <v xml:space="preserve">  </v>
      </c>
      <c r="J88" s="282"/>
      <c r="K88" s="231" t="str">
        <f>+IFERROR(VLOOKUP($J88,'10 FORMULAS'!$B$53:$C$53,2,0),"")</f>
        <v/>
      </c>
      <c r="L88" s="231" t="str">
        <f t="shared" si="8"/>
        <v/>
      </c>
      <c r="M88" s="278"/>
      <c r="N88" s="231" t="str">
        <f>+IFERROR(VLOOKUP($M88,'10 FORMULAS'!$B$54:$C$55,2,0),"")</f>
        <v/>
      </c>
      <c r="O88" s="279"/>
      <c r="P88" s="279"/>
      <c r="Q88" s="279"/>
      <c r="R88" s="279"/>
      <c r="S88" s="231" t="str">
        <f t="shared" si="9"/>
        <v/>
      </c>
      <c r="T88" s="231" t="str">
        <f t="shared" si="10"/>
        <v/>
      </c>
      <c r="U88" s="231" t="str">
        <f t="shared" si="11"/>
        <v/>
      </c>
      <c r="V88" s="557"/>
      <c r="W88" s="38"/>
      <c r="X88" s="227"/>
      <c r="Y88" s="228"/>
      <c r="Z88" s="228"/>
    </row>
    <row r="89" spans="1:26" ht="29.45" customHeight="1" x14ac:dyDescent="0.25">
      <c r="A89" s="562"/>
      <c r="B89" s="565"/>
      <c r="C89" s="547"/>
      <c r="D89" s="550"/>
      <c r="E89" s="277">
        <v>4</v>
      </c>
      <c r="F89" s="257"/>
      <c r="G89" s="193"/>
      <c r="H89" s="193"/>
      <c r="I89" s="220" t="str">
        <f t="shared" si="7"/>
        <v xml:space="preserve">  </v>
      </c>
      <c r="J89" s="282"/>
      <c r="K89" s="231" t="str">
        <f>+IFERROR(VLOOKUP($J89,'10 FORMULAS'!$B$53:$C$53,2,0),"")</f>
        <v/>
      </c>
      <c r="L89" s="231" t="str">
        <f t="shared" si="8"/>
        <v/>
      </c>
      <c r="M89" s="278"/>
      <c r="N89" s="231" t="str">
        <f>+IFERROR(VLOOKUP($M89,'10 FORMULAS'!$B$54:$C$55,2,0),"")</f>
        <v/>
      </c>
      <c r="O89" s="279"/>
      <c r="P89" s="279"/>
      <c r="Q89" s="279"/>
      <c r="R89" s="279"/>
      <c r="S89" s="231" t="str">
        <f t="shared" si="9"/>
        <v/>
      </c>
      <c r="T89" s="231" t="str">
        <f t="shared" si="10"/>
        <v/>
      </c>
      <c r="U89" s="231" t="str">
        <f t="shared" si="11"/>
        <v/>
      </c>
      <c r="V89" s="557"/>
      <c r="W89" s="38"/>
      <c r="X89" s="227"/>
      <c r="Y89" s="228"/>
      <c r="Z89" s="228"/>
    </row>
    <row r="90" spans="1:26" ht="29.45" customHeight="1" x14ac:dyDescent="0.25">
      <c r="A90" s="562"/>
      <c r="B90" s="565"/>
      <c r="C90" s="547"/>
      <c r="D90" s="550"/>
      <c r="E90" s="277">
        <v>5</v>
      </c>
      <c r="F90" s="257"/>
      <c r="G90" s="193"/>
      <c r="H90" s="193"/>
      <c r="I90" s="220" t="str">
        <f t="shared" si="7"/>
        <v xml:space="preserve">  </v>
      </c>
      <c r="J90" s="282"/>
      <c r="K90" s="231" t="str">
        <f>+IFERROR(VLOOKUP($J90,'10 FORMULAS'!$B$53:$C$53,2,0),"")</f>
        <v/>
      </c>
      <c r="L90" s="231" t="str">
        <f t="shared" si="8"/>
        <v/>
      </c>
      <c r="M90" s="278"/>
      <c r="N90" s="231" t="str">
        <f>+IFERROR(VLOOKUP($M90,'10 FORMULAS'!$B$54:$C$55,2,0),"")</f>
        <v/>
      </c>
      <c r="O90" s="279"/>
      <c r="P90" s="279"/>
      <c r="Q90" s="279"/>
      <c r="R90" s="279"/>
      <c r="S90" s="231" t="str">
        <f t="shared" si="9"/>
        <v/>
      </c>
      <c r="T90" s="231" t="str">
        <f t="shared" si="10"/>
        <v/>
      </c>
      <c r="U90" s="231" t="str">
        <f t="shared" si="11"/>
        <v/>
      </c>
      <c r="V90" s="557"/>
      <c r="W90" s="38"/>
      <c r="X90" s="227"/>
      <c r="Y90" s="228"/>
      <c r="Z90" s="228"/>
    </row>
    <row r="91" spans="1:26" ht="29.45" customHeight="1" thickBot="1" x14ac:dyDescent="0.3">
      <c r="A91" s="563"/>
      <c r="B91" s="566"/>
      <c r="C91" s="548"/>
      <c r="D91" s="551"/>
      <c r="E91" s="280">
        <v>6</v>
      </c>
      <c r="F91" s="260"/>
      <c r="G91" s="194"/>
      <c r="H91" s="194"/>
      <c r="I91" s="220" t="str">
        <f t="shared" si="7"/>
        <v xml:space="preserve">  </v>
      </c>
      <c r="J91" s="282"/>
      <c r="K91" s="231" t="str">
        <f>+IFERROR(VLOOKUP($J91,'10 FORMULAS'!$B$53:$C$53,2,0),"")</f>
        <v/>
      </c>
      <c r="L91" s="231" t="str">
        <f t="shared" si="8"/>
        <v/>
      </c>
      <c r="M91" s="278"/>
      <c r="N91" s="231" t="str">
        <f>+IFERROR(VLOOKUP($M91,'10 FORMULAS'!$B$54:$C$55,2,0),"")</f>
        <v/>
      </c>
      <c r="O91" s="279"/>
      <c r="P91" s="279"/>
      <c r="Q91" s="279"/>
      <c r="R91" s="279"/>
      <c r="S91" s="231" t="str">
        <f t="shared" si="9"/>
        <v/>
      </c>
      <c r="T91" s="231" t="str">
        <f t="shared" si="10"/>
        <v/>
      </c>
      <c r="U91" s="231" t="str">
        <f t="shared" si="11"/>
        <v/>
      </c>
      <c r="V91" s="558"/>
      <c r="W91" s="38"/>
    </row>
    <row r="92" spans="1:26" ht="29.45" customHeight="1" x14ac:dyDescent="0.25">
      <c r="A92" s="561" t="str">
        <f>'2 CONTEXTO E IDENTIFICACIÓN'!A23</f>
        <v>R15</v>
      </c>
      <c r="B92" s="564" t="str">
        <f>+'2 CONTEXTO E IDENTIFICACIÓN'!J23</f>
        <v xml:space="preserve"> por a causa de </v>
      </c>
      <c r="C92" s="546" t="str">
        <f>+'3 PROBABIL E IMPACTO INHERENTE'!E23</f>
        <v/>
      </c>
      <c r="D92" s="549" t="str">
        <f>+'3 PROBABIL E IMPACTO INHERENTE'!M23</f>
        <v/>
      </c>
      <c r="E92" s="281">
        <v>1</v>
      </c>
      <c r="F92" s="258"/>
      <c r="G92" s="52"/>
      <c r="H92" s="52"/>
      <c r="I92" s="220" t="str">
        <f t="shared" si="7"/>
        <v xml:space="preserve">  </v>
      </c>
      <c r="J92" s="282"/>
      <c r="K92" s="231" t="str">
        <f>+IFERROR(VLOOKUP($J92,'10 FORMULAS'!$B$53:$C$53,2,0),"")</f>
        <v/>
      </c>
      <c r="L92" s="231" t="str">
        <f t="shared" si="8"/>
        <v/>
      </c>
      <c r="M92" s="278"/>
      <c r="N92" s="231" t="str">
        <f>+IFERROR(VLOOKUP($M92,'10 FORMULAS'!$B$54:$C$55,2,0),"")</f>
        <v/>
      </c>
      <c r="O92" s="279"/>
      <c r="P92" s="279"/>
      <c r="Q92" s="279"/>
      <c r="R92" s="279"/>
      <c r="S92" s="231" t="str">
        <f t="shared" si="9"/>
        <v/>
      </c>
      <c r="T92" s="231" t="str">
        <f t="shared" si="10"/>
        <v/>
      </c>
      <c r="U92" s="231" t="str">
        <f t="shared" si="11"/>
        <v/>
      </c>
      <c r="V92" s="556"/>
      <c r="W92" s="38"/>
      <c r="X92" s="227"/>
      <c r="Y92" s="228"/>
      <c r="Z92" s="228"/>
    </row>
    <row r="93" spans="1:26" ht="29.45" customHeight="1" x14ac:dyDescent="0.25">
      <c r="A93" s="562"/>
      <c r="B93" s="565"/>
      <c r="C93" s="547"/>
      <c r="D93" s="550"/>
      <c r="E93" s="277">
        <v>2</v>
      </c>
      <c r="F93" s="257"/>
      <c r="G93" s="193"/>
      <c r="H93" s="193"/>
      <c r="I93" s="220" t="str">
        <f t="shared" si="7"/>
        <v xml:space="preserve">  </v>
      </c>
      <c r="J93" s="282"/>
      <c r="K93" s="231" t="str">
        <f>+IFERROR(VLOOKUP($J93,'10 FORMULAS'!$B$53:$C$53,2,0),"")</f>
        <v/>
      </c>
      <c r="L93" s="231" t="str">
        <f t="shared" si="8"/>
        <v/>
      </c>
      <c r="M93" s="278"/>
      <c r="N93" s="231" t="str">
        <f>+IFERROR(VLOOKUP($M93,'10 FORMULAS'!$B$54:$C$55,2,0),"")</f>
        <v/>
      </c>
      <c r="O93" s="279"/>
      <c r="P93" s="279"/>
      <c r="Q93" s="279"/>
      <c r="R93" s="279"/>
      <c r="S93" s="231" t="str">
        <f t="shared" si="9"/>
        <v/>
      </c>
      <c r="T93" s="231" t="str">
        <f t="shared" si="10"/>
        <v/>
      </c>
      <c r="U93" s="231" t="str">
        <f t="shared" si="11"/>
        <v/>
      </c>
      <c r="V93" s="557"/>
      <c r="W93" s="38"/>
      <c r="X93" s="227"/>
      <c r="Y93" s="228"/>
      <c r="Z93" s="228"/>
    </row>
    <row r="94" spans="1:26" ht="29.45" customHeight="1" x14ac:dyDescent="0.25">
      <c r="A94" s="562"/>
      <c r="B94" s="565"/>
      <c r="C94" s="547"/>
      <c r="D94" s="550"/>
      <c r="E94" s="277">
        <v>3</v>
      </c>
      <c r="F94" s="257"/>
      <c r="G94" s="193"/>
      <c r="H94" s="193"/>
      <c r="I94" s="220" t="str">
        <f t="shared" si="7"/>
        <v xml:space="preserve">  </v>
      </c>
      <c r="J94" s="282"/>
      <c r="K94" s="231" t="str">
        <f>+IFERROR(VLOOKUP($J94,'10 FORMULAS'!$B$53:$C$53,2,0),"")</f>
        <v/>
      </c>
      <c r="L94" s="231" t="str">
        <f t="shared" si="8"/>
        <v/>
      </c>
      <c r="M94" s="278"/>
      <c r="N94" s="231" t="str">
        <f>+IFERROR(VLOOKUP($M94,'10 FORMULAS'!$B$54:$C$55,2,0),"")</f>
        <v/>
      </c>
      <c r="O94" s="279"/>
      <c r="P94" s="279"/>
      <c r="Q94" s="279"/>
      <c r="R94" s="279"/>
      <c r="S94" s="231" t="str">
        <f t="shared" si="9"/>
        <v/>
      </c>
      <c r="T94" s="231" t="str">
        <f t="shared" si="10"/>
        <v/>
      </c>
      <c r="U94" s="231" t="str">
        <f t="shared" si="11"/>
        <v/>
      </c>
      <c r="V94" s="557"/>
      <c r="W94" s="38"/>
      <c r="X94" s="227"/>
      <c r="Y94" s="228"/>
      <c r="Z94" s="228"/>
    </row>
    <row r="95" spans="1:26" ht="29.45" customHeight="1" x14ac:dyDescent="0.25">
      <c r="A95" s="562"/>
      <c r="B95" s="565"/>
      <c r="C95" s="547"/>
      <c r="D95" s="550"/>
      <c r="E95" s="277">
        <v>4</v>
      </c>
      <c r="F95" s="257"/>
      <c r="G95" s="193"/>
      <c r="H95" s="193"/>
      <c r="I95" s="220" t="str">
        <f t="shared" si="7"/>
        <v xml:space="preserve">  </v>
      </c>
      <c r="J95" s="282"/>
      <c r="K95" s="231" t="str">
        <f>+IFERROR(VLOOKUP($J95,'10 FORMULAS'!$B$53:$C$53,2,0),"")</f>
        <v/>
      </c>
      <c r="L95" s="231" t="str">
        <f t="shared" si="8"/>
        <v/>
      </c>
      <c r="M95" s="278"/>
      <c r="N95" s="231" t="str">
        <f>+IFERROR(VLOOKUP($M95,'10 FORMULAS'!$B$54:$C$55,2,0),"")</f>
        <v/>
      </c>
      <c r="O95" s="279"/>
      <c r="P95" s="279"/>
      <c r="Q95" s="279"/>
      <c r="R95" s="279"/>
      <c r="S95" s="231" t="str">
        <f t="shared" si="9"/>
        <v/>
      </c>
      <c r="T95" s="231" t="str">
        <f t="shared" si="10"/>
        <v/>
      </c>
      <c r="U95" s="231" t="str">
        <f t="shared" si="11"/>
        <v/>
      </c>
      <c r="V95" s="557"/>
      <c r="W95" s="38"/>
      <c r="X95" s="227"/>
      <c r="Y95" s="228"/>
      <c r="Z95" s="228"/>
    </row>
    <row r="96" spans="1:26" ht="29.45" customHeight="1" x14ac:dyDescent="0.25">
      <c r="A96" s="562"/>
      <c r="B96" s="565"/>
      <c r="C96" s="547"/>
      <c r="D96" s="550"/>
      <c r="E96" s="277">
        <v>5</v>
      </c>
      <c r="F96" s="257"/>
      <c r="G96" s="193"/>
      <c r="H96" s="193"/>
      <c r="I96" s="220" t="str">
        <f t="shared" si="7"/>
        <v xml:space="preserve">  </v>
      </c>
      <c r="J96" s="282"/>
      <c r="K96" s="231" t="str">
        <f>+IFERROR(VLOOKUP($J96,'10 FORMULAS'!$B$53:$C$53,2,0),"")</f>
        <v/>
      </c>
      <c r="L96" s="231" t="str">
        <f t="shared" si="8"/>
        <v/>
      </c>
      <c r="M96" s="278"/>
      <c r="N96" s="231" t="str">
        <f>+IFERROR(VLOOKUP($M96,'10 FORMULAS'!$B$54:$C$55,2,0),"")</f>
        <v/>
      </c>
      <c r="O96" s="279"/>
      <c r="P96" s="279"/>
      <c r="Q96" s="279"/>
      <c r="R96" s="279"/>
      <c r="S96" s="231" t="str">
        <f t="shared" si="9"/>
        <v/>
      </c>
      <c r="T96" s="231" t="str">
        <f t="shared" si="10"/>
        <v/>
      </c>
      <c r="U96" s="231" t="str">
        <f t="shared" si="11"/>
        <v/>
      </c>
      <c r="V96" s="557"/>
      <c r="W96" s="38"/>
      <c r="X96" s="227"/>
      <c r="Y96" s="228"/>
      <c r="Z96" s="228"/>
    </row>
    <row r="97" spans="1:26" ht="29.45" customHeight="1" thickBot="1" x14ac:dyDescent="0.3">
      <c r="A97" s="563"/>
      <c r="B97" s="566"/>
      <c r="C97" s="548"/>
      <c r="D97" s="551"/>
      <c r="E97" s="280">
        <v>6</v>
      </c>
      <c r="F97" s="260"/>
      <c r="G97" s="194"/>
      <c r="H97" s="194"/>
      <c r="I97" s="220" t="str">
        <f t="shared" si="7"/>
        <v xml:space="preserve">  </v>
      </c>
      <c r="J97" s="282"/>
      <c r="K97" s="231" t="str">
        <f>+IFERROR(VLOOKUP($J97,'10 FORMULAS'!$B$53:$C$53,2,0),"")</f>
        <v/>
      </c>
      <c r="L97" s="231" t="str">
        <f t="shared" si="8"/>
        <v/>
      </c>
      <c r="M97" s="278"/>
      <c r="N97" s="231" t="str">
        <f>+IFERROR(VLOOKUP($M97,'10 FORMULAS'!$B$54:$C$55,2,0),"")</f>
        <v/>
      </c>
      <c r="O97" s="279"/>
      <c r="P97" s="279"/>
      <c r="Q97" s="279"/>
      <c r="R97" s="279"/>
      <c r="S97" s="231" t="str">
        <f t="shared" si="9"/>
        <v/>
      </c>
      <c r="T97" s="231" t="str">
        <f t="shared" si="10"/>
        <v/>
      </c>
      <c r="U97" s="231" t="str">
        <f t="shared" si="11"/>
        <v/>
      </c>
      <c r="V97" s="558"/>
      <c r="W97" s="38"/>
    </row>
    <row r="98" spans="1:26" ht="29.45" customHeight="1" x14ac:dyDescent="0.25">
      <c r="A98" s="561" t="str">
        <f>'2 CONTEXTO E IDENTIFICACIÓN'!A24</f>
        <v>R16</v>
      </c>
      <c r="B98" s="564" t="str">
        <f>+'2 CONTEXTO E IDENTIFICACIÓN'!J24</f>
        <v xml:space="preserve"> por a causa de </v>
      </c>
      <c r="C98" s="546" t="str">
        <f>+'3 PROBABIL E IMPACTO INHERENTE'!E24</f>
        <v/>
      </c>
      <c r="D98" s="549" t="str">
        <f>+'3 PROBABIL E IMPACTO INHERENTE'!M24</f>
        <v/>
      </c>
      <c r="E98" s="281">
        <v>1</v>
      </c>
      <c r="F98" s="258"/>
      <c r="G98" s="52"/>
      <c r="H98" s="52"/>
      <c r="I98" s="220" t="str">
        <f t="shared" si="7"/>
        <v xml:space="preserve">  </v>
      </c>
      <c r="J98" s="282"/>
      <c r="K98" s="231" t="str">
        <f>+IFERROR(VLOOKUP($J98,'10 FORMULAS'!$B$53:$C$53,2,0),"")</f>
        <v/>
      </c>
      <c r="L98" s="231" t="str">
        <f t="shared" si="8"/>
        <v/>
      </c>
      <c r="M98" s="278"/>
      <c r="N98" s="231" t="str">
        <f>+IFERROR(VLOOKUP($M98,'10 FORMULAS'!$B$54:$C$55,2,0),"")</f>
        <v/>
      </c>
      <c r="O98" s="279"/>
      <c r="P98" s="279"/>
      <c r="Q98" s="279"/>
      <c r="R98" s="279"/>
      <c r="S98" s="231" t="str">
        <f t="shared" si="9"/>
        <v/>
      </c>
      <c r="T98" s="231" t="str">
        <f t="shared" si="10"/>
        <v/>
      </c>
      <c r="U98" s="231" t="str">
        <f t="shared" si="11"/>
        <v/>
      </c>
      <c r="V98" s="556"/>
      <c r="W98" s="38"/>
      <c r="X98" s="227"/>
      <c r="Y98" s="228"/>
      <c r="Z98" s="228"/>
    </row>
    <row r="99" spans="1:26" ht="29.45" customHeight="1" x14ac:dyDescent="0.25">
      <c r="A99" s="562"/>
      <c r="B99" s="565"/>
      <c r="C99" s="547"/>
      <c r="D99" s="550"/>
      <c r="E99" s="277">
        <v>2</v>
      </c>
      <c r="F99" s="257"/>
      <c r="G99" s="193"/>
      <c r="H99" s="193"/>
      <c r="I99" s="220" t="str">
        <f t="shared" si="7"/>
        <v xml:space="preserve">  </v>
      </c>
      <c r="J99" s="282"/>
      <c r="K99" s="231" t="str">
        <f>+IFERROR(VLOOKUP($J99,'10 FORMULAS'!$B$53:$C$53,2,0),"")</f>
        <v/>
      </c>
      <c r="L99" s="231" t="str">
        <f t="shared" si="8"/>
        <v/>
      </c>
      <c r="M99" s="278"/>
      <c r="N99" s="231" t="str">
        <f>+IFERROR(VLOOKUP($M99,'10 FORMULAS'!$B$54:$C$55,2,0),"")</f>
        <v/>
      </c>
      <c r="O99" s="279"/>
      <c r="P99" s="279"/>
      <c r="Q99" s="279"/>
      <c r="R99" s="279"/>
      <c r="S99" s="231" t="str">
        <f t="shared" si="9"/>
        <v/>
      </c>
      <c r="T99" s="231" t="str">
        <f t="shared" si="10"/>
        <v/>
      </c>
      <c r="U99" s="231" t="str">
        <f t="shared" si="11"/>
        <v/>
      </c>
      <c r="V99" s="557"/>
      <c r="W99" s="38"/>
      <c r="X99" s="227"/>
      <c r="Y99" s="228"/>
      <c r="Z99" s="228"/>
    </row>
    <row r="100" spans="1:26" ht="29.45" customHeight="1" x14ac:dyDescent="0.25">
      <c r="A100" s="562"/>
      <c r="B100" s="565"/>
      <c r="C100" s="547"/>
      <c r="D100" s="550"/>
      <c r="E100" s="277">
        <v>3</v>
      </c>
      <c r="F100" s="257"/>
      <c r="G100" s="193"/>
      <c r="H100" s="193"/>
      <c r="I100" s="220" t="str">
        <f t="shared" si="7"/>
        <v xml:space="preserve">  </v>
      </c>
      <c r="J100" s="282"/>
      <c r="K100" s="231" t="str">
        <f>+IFERROR(VLOOKUP($J100,'10 FORMULAS'!$B$53:$C$53,2,0),"")</f>
        <v/>
      </c>
      <c r="L100" s="231" t="str">
        <f t="shared" si="8"/>
        <v/>
      </c>
      <c r="M100" s="278"/>
      <c r="N100" s="231" t="str">
        <f>+IFERROR(VLOOKUP($M100,'10 FORMULAS'!$B$54:$C$55,2,0),"")</f>
        <v/>
      </c>
      <c r="O100" s="279"/>
      <c r="P100" s="279"/>
      <c r="Q100" s="279"/>
      <c r="R100" s="279"/>
      <c r="S100" s="231" t="str">
        <f t="shared" si="9"/>
        <v/>
      </c>
      <c r="T100" s="231" t="str">
        <f t="shared" si="10"/>
        <v/>
      </c>
      <c r="U100" s="231" t="str">
        <f t="shared" si="11"/>
        <v/>
      </c>
      <c r="V100" s="557"/>
      <c r="W100" s="38"/>
      <c r="X100" s="227"/>
      <c r="Y100" s="228"/>
      <c r="Z100" s="228"/>
    </row>
    <row r="101" spans="1:26" ht="29.45" customHeight="1" x14ac:dyDescent="0.25">
      <c r="A101" s="562"/>
      <c r="B101" s="565"/>
      <c r="C101" s="547"/>
      <c r="D101" s="550"/>
      <c r="E101" s="277">
        <v>4</v>
      </c>
      <c r="F101" s="257"/>
      <c r="G101" s="193"/>
      <c r="H101" s="193"/>
      <c r="I101" s="220" t="str">
        <f t="shared" si="7"/>
        <v xml:space="preserve">  </v>
      </c>
      <c r="J101" s="282"/>
      <c r="K101" s="231" t="str">
        <f>+IFERROR(VLOOKUP($J101,'10 FORMULAS'!$B$53:$C$53,2,0),"")</f>
        <v/>
      </c>
      <c r="L101" s="231" t="str">
        <f t="shared" si="8"/>
        <v/>
      </c>
      <c r="M101" s="278"/>
      <c r="N101" s="231" t="str">
        <f>+IFERROR(VLOOKUP($M101,'10 FORMULAS'!$B$54:$C$55,2,0),"")</f>
        <v/>
      </c>
      <c r="O101" s="279"/>
      <c r="P101" s="279"/>
      <c r="Q101" s="279"/>
      <c r="R101" s="279"/>
      <c r="S101" s="231" t="str">
        <f t="shared" si="9"/>
        <v/>
      </c>
      <c r="T101" s="231" t="str">
        <f t="shared" si="10"/>
        <v/>
      </c>
      <c r="U101" s="231" t="str">
        <f t="shared" si="11"/>
        <v/>
      </c>
      <c r="V101" s="557"/>
      <c r="W101" s="38"/>
      <c r="X101" s="227"/>
      <c r="Y101" s="228"/>
      <c r="Z101" s="228"/>
    </row>
    <row r="102" spans="1:26" ht="29.45" customHeight="1" x14ac:dyDescent="0.25">
      <c r="A102" s="562"/>
      <c r="B102" s="565"/>
      <c r="C102" s="547"/>
      <c r="D102" s="550"/>
      <c r="E102" s="277">
        <v>5</v>
      </c>
      <c r="F102" s="257"/>
      <c r="G102" s="193"/>
      <c r="H102" s="193"/>
      <c r="I102" s="220" t="str">
        <f t="shared" si="7"/>
        <v xml:space="preserve">  </v>
      </c>
      <c r="J102" s="282"/>
      <c r="K102" s="231" t="str">
        <f>+IFERROR(VLOOKUP($J102,'10 FORMULAS'!$B$53:$C$53,2,0),"")</f>
        <v/>
      </c>
      <c r="L102" s="231" t="str">
        <f t="shared" si="8"/>
        <v/>
      </c>
      <c r="M102" s="278"/>
      <c r="N102" s="231" t="str">
        <f>+IFERROR(VLOOKUP($M102,'10 FORMULAS'!$B$54:$C$55,2,0),"")</f>
        <v/>
      </c>
      <c r="O102" s="279"/>
      <c r="P102" s="279"/>
      <c r="Q102" s="279"/>
      <c r="R102" s="279"/>
      <c r="S102" s="231" t="str">
        <f t="shared" si="9"/>
        <v/>
      </c>
      <c r="T102" s="231" t="str">
        <f t="shared" si="10"/>
        <v/>
      </c>
      <c r="U102" s="231" t="str">
        <f t="shared" si="11"/>
        <v/>
      </c>
      <c r="V102" s="557"/>
      <c r="W102" s="38"/>
      <c r="X102" s="227"/>
      <c r="Y102" s="228"/>
      <c r="Z102" s="228"/>
    </row>
    <row r="103" spans="1:26" ht="29.45" customHeight="1" thickBot="1" x14ac:dyDescent="0.3">
      <c r="A103" s="563"/>
      <c r="B103" s="566"/>
      <c r="C103" s="548"/>
      <c r="D103" s="551"/>
      <c r="E103" s="280">
        <v>6</v>
      </c>
      <c r="F103" s="260"/>
      <c r="G103" s="194"/>
      <c r="H103" s="194"/>
      <c r="I103" s="220" t="str">
        <f t="shared" si="7"/>
        <v xml:space="preserve">  </v>
      </c>
      <c r="J103" s="282"/>
      <c r="K103" s="231" t="str">
        <f>+IFERROR(VLOOKUP($J103,'10 FORMULAS'!$B$53:$C$53,2,0),"")</f>
        <v/>
      </c>
      <c r="L103" s="231" t="str">
        <f t="shared" si="8"/>
        <v/>
      </c>
      <c r="M103" s="278"/>
      <c r="N103" s="231" t="str">
        <f>+IFERROR(VLOOKUP($M103,'10 FORMULAS'!$B$54:$C$55,2,0),"")</f>
        <v/>
      </c>
      <c r="O103" s="279"/>
      <c r="P103" s="279"/>
      <c r="Q103" s="279"/>
      <c r="R103" s="279"/>
      <c r="S103" s="231" t="str">
        <f t="shared" si="9"/>
        <v/>
      </c>
      <c r="T103" s="231" t="str">
        <f t="shared" si="10"/>
        <v/>
      </c>
      <c r="U103" s="231" t="str">
        <f t="shared" si="11"/>
        <v/>
      </c>
      <c r="V103" s="558"/>
      <c r="W103" s="38"/>
    </row>
    <row r="104" spans="1:26" ht="29.45" customHeight="1" x14ac:dyDescent="0.25">
      <c r="A104" s="561" t="str">
        <f>'2 CONTEXTO E IDENTIFICACIÓN'!A25</f>
        <v>R17</v>
      </c>
      <c r="B104" s="564" t="str">
        <f>+'2 CONTEXTO E IDENTIFICACIÓN'!J25</f>
        <v xml:space="preserve"> por a causa de </v>
      </c>
      <c r="C104" s="546" t="str">
        <f>+'3 PROBABIL E IMPACTO INHERENTE'!E25</f>
        <v/>
      </c>
      <c r="D104" s="549" t="str">
        <f>+'3 PROBABIL E IMPACTO INHERENTE'!M25</f>
        <v/>
      </c>
      <c r="E104" s="281">
        <v>1</v>
      </c>
      <c r="F104" s="258"/>
      <c r="G104" s="52"/>
      <c r="H104" s="52"/>
      <c r="I104" s="220" t="str">
        <f t="shared" si="7"/>
        <v xml:space="preserve">  </v>
      </c>
      <c r="J104" s="282"/>
      <c r="K104" s="231" t="str">
        <f>+IFERROR(VLOOKUP($J104,'10 FORMULAS'!$B$53:$C$53,2,0),"")</f>
        <v/>
      </c>
      <c r="L104" s="231" t="str">
        <f t="shared" si="8"/>
        <v/>
      </c>
      <c r="M104" s="278"/>
      <c r="N104" s="231" t="str">
        <f>+IFERROR(VLOOKUP($M104,'10 FORMULAS'!$B$54:$C$55,2,0),"")</f>
        <v/>
      </c>
      <c r="O104" s="279"/>
      <c r="P104" s="279"/>
      <c r="Q104" s="279"/>
      <c r="R104" s="279"/>
      <c r="S104" s="231" t="str">
        <f t="shared" si="9"/>
        <v/>
      </c>
      <c r="T104" s="231" t="str">
        <f t="shared" si="10"/>
        <v/>
      </c>
      <c r="U104" s="231" t="str">
        <f t="shared" si="11"/>
        <v/>
      </c>
      <c r="V104" s="556"/>
      <c r="W104" s="38"/>
      <c r="X104" s="227"/>
      <c r="Y104" s="228"/>
      <c r="Z104" s="228"/>
    </row>
    <row r="105" spans="1:26" ht="29.45" customHeight="1" x14ac:dyDescent="0.25">
      <c r="A105" s="567"/>
      <c r="B105" s="568"/>
      <c r="C105" s="555"/>
      <c r="D105" s="553"/>
      <c r="E105" s="277">
        <v>2</v>
      </c>
      <c r="F105" s="256"/>
      <c r="G105" s="253"/>
      <c r="H105" s="253"/>
      <c r="I105" s="220" t="str">
        <f t="shared" si="7"/>
        <v xml:space="preserve">  </v>
      </c>
      <c r="J105" s="282"/>
      <c r="K105" s="231" t="str">
        <f>+IFERROR(VLOOKUP($J105,'10 FORMULAS'!$B$53:$C$53,2,0),"")</f>
        <v/>
      </c>
      <c r="L105" s="231" t="str">
        <f t="shared" si="8"/>
        <v/>
      </c>
      <c r="M105" s="278"/>
      <c r="N105" s="231" t="str">
        <f>+IFERROR(VLOOKUP($M105,'10 FORMULAS'!$B$54:$C$55,2,0),"")</f>
        <v/>
      </c>
      <c r="O105" s="279"/>
      <c r="P105" s="279"/>
      <c r="Q105" s="279"/>
      <c r="R105" s="279"/>
      <c r="S105" s="231" t="str">
        <f t="shared" si="9"/>
        <v/>
      </c>
      <c r="T105" s="231" t="str">
        <f t="shared" si="10"/>
        <v/>
      </c>
      <c r="U105" s="231" t="str">
        <f t="shared" si="11"/>
        <v/>
      </c>
      <c r="V105" s="592"/>
      <c r="W105" s="38"/>
      <c r="X105" s="227"/>
      <c r="Y105" s="228"/>
      <c r="Z105" s="228"/>
    </row>
    <row r="106" spans="1:26" ht="29.45" customHeight="1" x14ac:dyDescent="0.25">
      <c r="A106" s="567"/>
      <c r="B106" s="568"/>
      <c r="C106" s="555"/>
      <c r="D106" s="553"/>
      <c r="E106" s="277">
        <v>3</v>
      </c>
      <c r="F106" s="256"/>
      <c r="G106" s="253"/>
      <c r="H106" s="253"/>
      <c r="I106" s="220" t="str">
        <f t="shared" si="7"/>
        <v xml:space="preserve">  </v>
      </c>
      <c r="J106" s="282"/>
      <c r="K106" s="231" t="str">
        <f>+IFERROR(VLOOKUP($J106,'10 FORMULAS'!$B$53:$C$53,2,0),"")</f>
        <v/>
      </c>
      <c r="L106" s="231" t="str">
        <f t="shared" si="8"/>
        <v/>
      </c>
      <c r="M106" s="278"/>
      <c r="N106" s="231" t="str">
        <f>+IFERROR(VLOOKUP($M106,'10 FORMULAS'!$B$54:$C$55,2,0),"")</f>
        <v/>
      </c>
      <c r="O106" s="279"/>
      <c r="P106" s="279"/>
      <c r="Q106" s="279"/>
      <c r="R106" s="279"/>
      <c r="S106" s="231" t="str">
        <f t="shared" si="9"/>
        <v/>
      </c>
      <c r="T106" s="231" t="str">
        <f t="shared" si="10"/>
        <v/>
      </c>
      <c r="U106" s="231" t="str">
        <f t="shared" si="11"/>
        <v/>
      </c>
      <c r="V106" s="592"/>
      <c r="W106" s="38"/>
      <c r="X106" s="227"/>
      <c r="Y106" s="228"/>
      <c r="Z106" s="228"/>
    </row>
    <row r="107" spans="1:26" ht="29.45" customHeight="1" x14ac:dyDescent="0.25">
      <c r="A107" s="562"/>
      <c r="B107" s="565"/>
      <c r="C107" s="547"/>
      <c r="D107" s="550"/>
      <c r="E107" s="277">
        <v>4</v>
      </c>
      <c r="F107" s="257"/>
      <c r="G107" s="193"/>
      <c r="H107" s="193"/>
      <c r="I107" s="220" t="str">
        <f t="shared" si="7"/>
        <v xml:space="preserve">  </v>
      </c>
      <c r="J107" s="282"/>
      <c r="K107" s="231" t="str">
        <f>+IFERROR(VLOOKUP($J107,'10 FORMULAS'!$B$53:$C$53,2,0),"")</f>
        <v/>
      </c>
      <c r="L107" s="231" t="str">
        <f t="shared" si="8"/>
        <v/>
      </c>
      <c r="M107" s="278"/>
      <c r="N107" s="231" t="str">
        <f>+IFERROR(VLOOKUP($M107,'10 FORMULAS'!$B$54:$C$55,2,0),"")</f>
        <v/>
      </c>
      <c r="O107" s="279"/>
      <c r="P107" s="279"/>
      <c r="Q107" s="279"/>
      <c r="R107" s="279"/>
      <c r="S107" s="231" t="str">
        <f t="shared" si="9"/>
        <v/>
      </c>
      <c r="T107" s="231" t="str">
        <f t="shared" si="10"/>
        <v/>
      </c>
      <c r="U107" s="231" t="str">
        <f t="shared" si="11"/>
        <v/>
      </c>
      <c r="V107" s="557"/>
      <c r="W107" s="38"/>
      <c r="X107" s="227"/>
      <c r="Y107" s="228"/>
      <c r="Z107" s="228"/>
    </row>
    <row r="108" spans="1:26" ht="29.45" customHeight="1" x14ac:dyDescent="0.25">
      <c r="A108" s="562"/>
      <c r="B108" s="565"/>
      <c r="C108" s="547"/>
      <c r="D108" s="550"/>
      <c r="E108" s="277">
        <v>5</v>
      </c>
      <c r="F108" s="257"/>
      <c r="G108" s="193"/>
      <c r="H108" s="193"/>
      <c r="I108" s="220" t="str">
        <f t="shared" si="7"/>
        <v xml:space="preserve">  </v>
      </c>
      <c r="J108" s="282"/>
      <c r="K108" s="231" t="str">
        <f>+IFERROR(VLOOKUP($J108,'10 FORMULAS'!$B$53:$C$53,2,0),"")</f>
        <v/>
      </c>
      <c r="L108" s="231" t="str">
        <f t="shared" si="8"/>
        <v/>
      </c>
      <c r="M108" s="278"/>
      <c r="N108" s="231" t="str">
        <f>+IFERROR(VLOOKUP($M108,'10 FORMULAS'!$B$54:$C$55,2,0),"")</f>
        <v/>
      </c>
      <c r="O108" s="279"/>
      <c r="P108" s="279"/>
      <c r="Q108" s="279"/>
      <c r="R108" s="279"/>
      <c r="S108" s="231" t="str">
        <f t="shared" si="9"/>
        <v/>
      </c>
      <c r="T108" s="231" t="str">
        <f t="shared" si="10"/>
        <v/>
      </c>
      <c r="U108" s="231" t="str">
        <f t="shared" si="11"/>
        <v/>
      </c>
      <c r="V108" s="557"/>
      <c r="W108" s="38"/>
      <c r="X108" s="227"/>
      <c r="Y108" s="228"/>
      <c r="Z108" s="228"/>
    </row>
    <row r="109" spans="1:26" ht="29.45" customHeight="1" thickBot="1" x14ac:dyDescent="0.3">
      <c r="A109" s="563"/>
      <c r="B109" s="566"/>
      <c r="C109" s="548"/>
      <c r="D109" s="551"/>
      <c r="E109" s="280">
        <v>6</v>
      </c>
      <c r="F109" s="260"/>
      <c r="G109" s="194"/>
      <c r="H109" s="194"/>
      <c r="I109" s="220" t="str">
        <f t="shared" si="7"/>
        <v xml:space="preserve">  </v>
      </c>
      <c r="J109" s="282"/>
      <c r="K109" s="231" t="str">
        <f>+IFERROR(VLOOKUP($J109,'10 FORMULAS'!$B$53:$C$53,2,0),"")</f>
        <v/>
      </c>
      <c r="L109" s="231" t="str">
        <f t="shared" si="8"/>
        <v/>
      </c>
      <c r="M109" s="278"/>
      <c r="N109" s="231" t="str">
        <f>+IFERROR(VLOOKUP($M109,'10 FORMULAS'!$B$54:$C$55,2,0),"")</f>
        <v/>
      </c>
      <c r="O109" s="279"/>
      <c r="P109" s="279"/>
      <c r="Q109" s="279"/>
      <c r="R109" s="279"/>
      <c r="S109" s="231" t="str">
        <f t="shared" si="9"/>
        <v/>
      </c>
      <c r="T109" s="231" t="str">
        <f t="shared" si="10"/>
        <v/>
      </c>
      <c r="U109" s="231" t="str">
        <f t="shared" si="11"/>
        <v/>
      </c>
      <c r="V109" s="558"/>
      <c r="W109" s="38"/>
    </row>
    <row r="110" spans="1:26" ht="29.45" customHeight="1" x14ac:dyDescent="0.25">
      <c r="A110" s="561" t="str">
        <f>'2 CONTEXTO E IDENTIFICACIÓN'!A26</f>
        <v>R18</v>
      </c>
      <c r="B110" s="564" t="str">
        <f>+'2 CONTEXTO E IDENTIFICACIÓN'!J26</f>
        <v xml:space="preserve"> por a causa de </v>
      </c>
      <c r="C110" s="546" t="str">
        <f>+'3 PROBABIL E IMPACTO INHERENTE'!E26</f>
        <v/>
      </c>
      <c r="D110" s="549" t="str">
        <f>+'3 PROBABIL E IMPACTO INHERENTE'!M26</f>
        <v/>
      </c>
      <c r="E110" s="281">
        <v>1</v>
      </c>
      <c r="F110" s="258"/>
      <c r="G110" s="52"/>
      <c r="H110" s="52"/>
      <c r="I110" s="220" t="str">
        <f t="shared" si="7"/>
        <v xml:space="preserve">  </v>
      </c>
      <c r="J110" s="282"/>
      <c r="K110" s="231" t="str">
        <f>+IFERROR(VLOOKUP($J110,'10 FORMULAS'!$B$53:$C$53,2,0),"")</f>
        <v/>
      </c>
      <c r="L110" s="231" t="str">
        <f t="shared" si="8"/>
        <v/>
      </c>
      <c r="M110" s="278"/>
      <c r="N110" s="231" t="str">
        <f>+IFERROR(VLOOKUP($M110,'10 FORMULAS'!$B$54:$C$55,2,0),"")</f>
        <v/>
      </c>
      <c r="O110" s="279"/>
      <c r="P110" s="279"/>
      <c r="Q110" s="279"/>
      <c r="R110" s="279"/>
      <c r="S110" s="231" t="str">
        <f t="shared" si="9"/>
        <v/>
      </c>
      <c r="T110" s="231" t="str">
        <f t="shared" si="10"/>
        <v/>
      </c>
      <c r="U110" s="231" t="str">
        <f t="shared" si="11"/>
        <v/>
      </c>
      <c r="V110" s="556"/>
      <c r="W110" s="38"/>
      <c r="X110" s="227"/>
      <c r="Y110" s="228"/>
      <c r="Z110" s="228"/>
    </row>
    <row r="111" spans="1:26" ht="29.45" customHeight="1" x14ac:dyDescent="0.25">
      <c r="A111" s="567"/>
      <c r="B111" s="568"/>
      <c r="C111" s="555"/>
      <c r="D111" s="553"/>
      <c r="E111" s="277">
        <v>2</v>
      </c>
      <c r="F111" s="256"/>
      <c r="G111" s="253"/>
      <c r="H111" s="253"/>
      <c r="I111" s="220" t="str">
        <f t="shared" si="7"/>
        <v xml:space="preserve">  </v>
      </c>
      <c r="J111" s="282"/>
      <c r="K111" s="231" t="str">
        <f>+IFERROR(VLOOKUP($J111,'10 FORMULAS'!$B$53:$C$53,2,0),"")</f>
        <v/>
      </c>
      <c r="L111" s="231" t="str">
        <f t="shared" si="8"/>
        <v/>
      </c>
      <c r="M111" s="278"/>
      <c r="N111" s="231" t="str">
        <f>+IFERROR(VLOOKUP($M111,'10 FORMULAS'!$B$54:$C$55,2,0),"")</f>
        <v/>
      </c>
      <c r="O111" s="279"/>
      <c r="P111" s="279"/>
      <c r="Q111" s="279"/>
      <c r="R111" s="279"/>
      <c r="S111" s="231" t="str">
        <f t="shared" si="9"/>
        <v/>
      </c>
      <c r="T111" s="231" t="str">
        <f t="shared" si="10"/>
        <v/>
      </c>
      <c r="U111" s="231" t="str">
        <f t="shared" si="11"/>
        <v/>
      </c>
      <c r="V111" s="592"/>
      <c r="W111" s="38"/>
      <c r="X111" s="227"/>
      <c r="Y111" s="228"/>
      <c r="Z111" s="228"/>
    </row>
    <row r="112" spans="1:26" ht="29.45" customHeight="1" x14ac:dyDescent="0.25">
      <c r="A112" s="567"/>
      <c r="B112" s="568"/>
      <c r="C112" s="555"/>
      <c r="D112" s="553"/>
      <c r="E112" s="277">
        <v>3</v>
      </c>
      <c r="F112" s="256"/>
      <c r="G112" s="253"/>
      <c r="H112" s="253"/>
      <c r="I112" s="220" t="str">
        <f t="shared" si="7"/>
        <v xml:space="preserve">  </v>
      </c>
      <c r="J112" s="282"/>
      <c r="K112" s="231" t="str">
        <f>+IFERROR(VLOOKUP($J112,'10 FORMULAS'!$B$53:$C$53,2,0),"")</f>
        <v/>
      </c>
      <c r="L112" s="231" t="str">
        <f t="shared" si="8"/>
        <v/>
      </c>
      <c r="M112" s="278"/>
      <c r="N112" s="231" t="str">
        <f>+IFERROR(VLOOKUP($M112,'10 FORMULAS'!$B$54:$C$55,2,0),"")</f>
        <v/>
      </c>
      <c r="O112" s="279"/>
      <c r="P112" s="279"/>
      <c r="Q112" s="279"/>
      <c r="R112" s="279"/>
      <c r="S112" s="231" t="str">
        <f t="shared" si="9"/>
        <v/>
      </c>
      <c r="T112" s="231" t="str">
        <f t="shared" si="10"/>
        <v/>
      </c>
      <c r="U112" s="231" t="str">
        <f t="shared" si="11"/>
        <v/>
      </c>
      <c r="V112" s="592"/>
      <c r="W112" s="38"/>
      <c r="X112" s="227"/>
      <c r="Y112" s="228"/>
      <c r="Z112" s="228"/>
    </row>
    <row r="113" spans="1:26" ht="29.45" customHeight="1" x14ac:dyDescent="0.25">
      <c r="A113" s="562"/>
      <c r="B113" s="565"/>
      <c r="C113" s="547"/>
      <c r="D113" s="550"/>
      <c r="E113" s="277">
        <v>4</v>
      </c>
      <c r="F113" s="257"/>
      <c r="G113" s="193"/>
      <c r="H113" s="193"/>
      <c r="I113" s="220" t="str">
        <f t="shared" si="7"/>
        <v xml:space="preserve">  </v>
      </c>
      <c r="J113" s="282"/>
      <c r="K113" s="231" t="str">
        <f>+IFERROR(VLOOKUP($J113,'10 FORMULAS'!$B$53:$C$53,2,0),"")</f>
        <v/>
      </c>
      <c r="L113" s="231" t="str">
        <f t="shared" si="8"/>
        <v/>
      </c>
      <c r="M113" s="278"/>
      <c r="N113" s="231" t="str">
        <f>+IFERROR(VLOOKUP($M113,'10 FORMULAS'!$B$54:$C$55,2,0),"")</f>
        <v/>
      </c>
      <c r="O113" s="279"/>
      <c r="P113" s="279"/>
      <c r="Q113" s="279"/>
      <c r="R113" s="279"/>
      <c r="S113" s="231" t="str">
        <f t="shared" si="9"/>
        <v/>
      </c>
      <c r="T113" s="231" t="str">
        <f t="shared" si="10"/>
        <v/>
      </c>
      <c r="U113" s="231" t="str">
        <f t="shared" si="11"/>
        <v/>
      </c>
      <c r="V113" s="557"/>
      <c r="W113" s="38"/>
      <c r="X113" s="227"/>
      <c r="Y113" s="228"/>
      <c r="Z113" s="228"/>
    </row>
    <row r="114" spans="1:26" ht="29.45" customHeight="1" x14ac:dyDescent="0.25">
      <c r="A114" s="562"/>
      <c r="B114" s="565"/>
      <c r="C114" s="547"/>
      <c r="D114" s="550"/>
      <c r="E114" s="277">
        <v>5</v>
      </c>
      <c r="F114" s="257"/>
      <c r="G114" s="193"/>
      <c r="H114" s="193"/>
      <c r="I114" s="220" t="str">
        <f t="shared" si="7"/>
        <v xml:space="preserve">  </v>
      </c>
      <c r="J114" s="282"/>
      <c r="K114" s="231" t="str">
        <f>+IFERROR(VLOOKUP($J114,'10 FORMULAS'!$B$53:$C$53,2,0),"")</f>
        <v/>
      </c>
      <c r="L114" s="231" t="str">
        <f t="shared" si="8"/>
        <v/>
      </c>
      <c r="M114" s="278"/>
      <c r="N114" s="231" t="str">
        <f>+IFERROR(VLOOKUP($M114,'10 FORMULAS'!$B$54:$C$55,2,0),"")</f>
        <v/>
      </c>
      <c r="O114" s="279"/>
      <c r="P114" s="279"/>
      <c r="Q114" s="279"/>
      <c r="R114" s="279"/>
      <c r="S114" s="231" t="str">
        <f t="shared" si="9"/>
        <v/>
      </c>
      <c r="T114" s="231" t="str">
        <f t="shared" si="10"/>
        <v/>
      </c>
      <c r="U114" s="231" t="str">
        <f t="shared" si="11"/>
        <v/>
      </c>
      <c r="V114" s="557"/>
      <c r="W114" s="38"/>
      <c r="X114" s="227"/>
      <c r="Y114" s="228"/>
      <c r="Z114" s="228"/>
    </row>
    <row r="115" spans="1:26" ht="29.45" customHeight="1" thickBot="1" x14ac:dyDescent="0.3">
      <c r="A115" s="563"/>
      <c r="B115" s="566"/>
      <c r="C115" s="548"/>
      <c r="D115" s="551"/>
      <c r="E115" s="280">
        <v>6</v>
      </c>
      <c r="F115" s="260"/>
      <c r="G115" s="194"/>
      <c r="H115" s="194"/>
      <c r="I115" s="220" t="str">
        <f t="shared" si="7"/>
        <v xml:space="preserve">  </v>
      </c>
      <c r="J115" s="282"/>
      <c r="K115" s="231" t="str">
        <f>+IFERROR(VLOOKUP($J115,'10 FORMULAS'!$B$53:$C$53,2,0),"")</f>
        <v/>
      </c>
      <c r="L115" s="231" t="str">
        <f t="shared" si="8"/>
        <v/>
      </c>
      <c r="M115" s="278"/>
      <c r="N115" s="231" t="str">
        <f>+IFERROR(VLOOKUP($M115,'10 FORMULAS'!$B$54:$C$55,2,0),"")</f>
        <v/>
      </c>
      <c r="O115" s="279"/>
      <c r="P115" s="279"/>
      <c r="Q115" s="279"/>
      <c r="R115" s="279"/>
      <c r="S115" s="231" t="str">
        <f t="shared" si="9"/>
        <v/>
      </c>
      <c r="T115" s="231" t="str">
        <f t="shared" si="10"/>
        <v/>
      </c>
      <c r="U115" s="231" t="str">
        <f t="shared" si="11"/>
        <v/>
      </c>
      <c r="V115" s="558"/>
      <c r="W115" s="38"/>
    </row>
    <row r="116" spans="1:26" ht="29.45" customHeight="1" x14ac:dyDescent="0.25">
      <c r="A116" s="561" t="str">
        <f>'2 CONTEXTO E IDENTIFICACIÓN'!A27</f>
        <v>R19</v>
      </c>
      <c r="B116" s="564" t="str">
        <f>+'2 CONTEXTO E IDENTIFICACIÓN'!J27</f>
        <v xml:space="preserve"> por a causa de </v>
      </c>
      <c r="C116" s="546" t="str">
        <f>+'3 PROBABIL E IMPACTO INHERENTE'!E27</f>
        <v/>
      </c>
      <c r="D116" s="549" t="str">
        <f>+'3 PROBABIL E IMPACTO INHERENTE'!M27</f>
        <v/>
      </c>
      <c r="E116" s="281">
        <v>1</v>
      </c>
      <c r="F116" s="258"/>
      <c r="G116" s="52"/>
      <c r="H116" s="52"/>
      <c r="I116" s="220" t="str">
        <f t="shared" si="7"/>
        <v xml:space="preserve">  </v>
      </c>
      <c r="J116" s="282"/>
      <c r="K116" s="231" t="str">
        <f>+IFERROR(VLOOKUP($J116,'10 FORMULAS'!$B$53:$C$53,2,0),"")</f>
        <v/>
      </c>
      <c r="L116" s="231" t="str">
        <f t="shared" si="8"/>
        <v/>
      </c>
      <c r="M116" s="278"/>
      <c r="N116" s="231" t="str">
        <f>+IFERROR(VLOOKUP($M116,'10 FORMULAS'!$B$54:$C$55,2,0),"")</f>
        <v/>
      </c>
      <c r="O116" s="279"/>
      <c r="P116" s="279"/>
      <c r="Q116" s="279"/>
      <c r="R116" s="279"/>
      <c r="S116" s="231" t="str">
        <f t="shared" si="9"/>
        <v/>
      </c>
      <c r="T116" s="231" t="str">
        <f t="shared" ref="T116:T127" si="12">+IFERROR(D116*S116,"")</f>
        <v/>
      </c>
      <c r="U116" s="231" t="str">
        <f t="shared" ref="U116:U127" si="13">+IFERROR(D116-T116,"")</f>
        <v/>
      </c>
      <c r="V116" s="556"/>
      <c r="W116" s="38"/>
      <c r="X116" s="227"/>
      <c r="Y116" s="228"/>
      <c r="Z116" s="228"/>
    </row>
    <row r="117" spans="1:26" ht="29.45" customHeight="1" x14ac:dyDescent="0.25">
      <c r="A117" s="567"/>
      <c r="B117" s="568"/>
      <c r="C117" s="555"/>
      <c r="D117" s="553"/>
      <c r="E117" s="277">
        <v>2</v>
      </c>
      <c r="F117" s="256"/>
      <c r="G117" s="253"/>
      <c r="H117" s="253"/>
      <c r="I117" s="220" t="str">
        <f t="shared" si="7"/>
        <v xml:space="preserve">  </v>
      </c>
      <c r="J117" s="282"/>
      <c r="K117" s="231" t="str">
        <f>+IFERROR(VLOOKUP($J117,'10 FORMULAS'!$B$53:$C$53,2,0),"")</f>
        <v/>
      </c>
      <c r="L117" s="231" t="str">
        <f t="shared" si="8"/>
        <v/>
      </c>
      <c r="M117" s="278"/>
      <c r="N117" s="231" t="str">
        <f>+IFERROR(VLOOKUP($M117,'10 FORMULAS'!$B$54:$C$55,2,0),"")</f>
        <v/>
      </c>
      <c r="O117" s="279"/>
      <c r="P117" s="279"/>
      <c r="Q117" s="279"/>
      <c r="R117" s="279"/>
      <c r="S117" s="231" t="str">
        <f t="shared" si="9"/>
        <v/>
      </c>
      <c r="T117" s="231" t="str">
        <f t="shared" si="12"/>
        <v/>
      </c>
      <c r="U117" s="231" t="str">
        <f t="shared" si="13"/>
        <v/>
      </c>
      <c r="V117" s="592"/>
      <c r="W117" s="38"/>
      <c r="X117" s="227"/>
      <c r="Y117" s="228"/>
      <c r="Z117" s="228"/>
    </row>
    <row r="118" spans="1:26" ht="29.45" customHeight="1" x14ac:dyDescent="0.25">
      <c r="A118" s="567"/>
      <c r="B118" s="568"/>
      <c r="C118" s="555"/>
      <c r="D118" s="553"/>
      <c r="E118" s="277">
        <v>3</v>
      </c>
      <c r="F118" s="256"/>
      <c r="G118" s="253"/>
      <c r="H118" s="253"/>
      <c r="I118" s="220" t="str">
        <f t="shared" si="7"/>
        <v xml:space="preserve">  </v>
      </c>
      <c r="J118" s="282"/>
      <c r="K118" s="231" t="str">
        <f>+IFERROR(VLOOKUP($J118,'10 FORMULAS'!$B$53:$C$53,2,0),"")</f>
        <v/>
      </c>
      <c r="L118" s="231" t="str">
        <f t="shared" si="8"/>
        <v/>
      </c>
      <c r="M118" s="278"/>
      <c r="N118" s="231" t="str">
        <f>+IFERROR(VLOOKUP($M118,'10 FORMULAS'!$B$54:$C$55,2,0),"")</f>
        <v/>
      </c>
      <c r="O118" s="279"/>
      <c r="P118" s="279"/>
      <c r="Q118" s="279"/>
      <c r="R118" s="279"/>
      <c r="S118" s="231" t="str">
        <f t="shared" si="9"/>
        <v/>
      </c>
      <c r="T118" s="231" t="str">
        <f t="shared" si="12"/>
        <v/>
      </c>
      <c r="U118" s="231" t="str">
        <f t="shared" si="13"/>
        <v/>
      </c>
      <c r="V118" s="592"/>
      <c r="W118" s="38"/>
      <c r="X118" s="227"/>
      <c r="Y118" s="228"/>
      <c r="Z118" s="228"/>
    </row>
    <row r="119" spans="1:26" ht="29.45" customHeight="1" x14ac:dyDescent="0.25">
      <c r="A119" s="562"/>
      <c r="B119" s="565"/>
      <c r="C119" s="547"/>
      <c r="D119" s="550"/>
      <c r="E119" s="277">
        <v>4</v>
      </c>
      <c r="F119" s="257"/>
      <c r="G119" s="193"/>
      <c r="H119" s="193"/>
      <c r="I119" s="220" t="str">
        <f t="shared" si="7"/>
        <v xml:space="preserve">  </v>
      </c>
      <c r="J119" s="282"/>
      <c r="K119" s="231" t="str">
        <f>+IFERROR(VLOOKUP($J119,'10 FORMULAS'!$B$53:$C$53,2,0),"")</f>
        <v/>
      </c>
      <c r="L119" s="231" t="str">
        <f t="shared" si="8"/>
        <v/>
      </c>
      <c r="M119" s="278"/>
      <c r="N119" s="231" t="str">
        <f>+IFERROR(VLOOKUP($M119,'10 FORMULAS'!$B$54:$C$55,2,0),"")</f>
        <v/>
      </c>
      <c r="O119" s="279"/>
      <c r="P119" s="279"/>
      <c r="Q119" s="279"/>
      <c r="R119" s="279"/>
      <c r="S119" s="231" t="str">
        <f t="shared" si="9"/>
        <v/>
      </c>
      <c r="T119" s="231" t="str">
        <f t="shared" si="12"/>
        <v/>
      </c>
      <c r="U119" s="231" t="str">
        <f t="shared" si="13"/>
        <v/>
      </c>
      <c r="V119" s="557"/>
      <c r="W119" s="38"/>
      <c r="X119" s="227"/>
      <c r="Y119" s="228"/>
      <c r="Z119" s="228"/>
    </row>
    <row r="120" spans="1:26" ht="29.45" customHeight="1" x14ac:dyDescent="0.25">
      <c r="A120" s="562"/>
      <c r="B120" s="565"/>
      <c r="C120" s="547"/>
      <c r="D120" s="550"/>
      <c r="E120" s="277">
        <v>5</v>
      </c>
      <c r="F120" s="257"/>
      <c r="G120" s="193"/>
      <c r="H120" s="193"/>
      <c r="I120" s="220" t="str">
        <f t="shared" si="7"/>
        <v xml:space="preserve">  </v>
      </c>
      <c r="J120" s="282"/>
      <c r="K120" s="231" t="str">
        <f>+IFERROR(VLOOKUP($J120,'10 FORMULAS'!$B$53:$C$53,2,0),"")</f>
        <v/>
      </c>
      <c r="L120" s="231" t="str">
        <f t="shared" si="8"/>
        <v/>
      </c>
      <c r="M120" s="278"/>
      <c r="N120" s="231" t="str">
        <f>+IFERROR(VLOOKUP($M120,'10 FORMULAS'!$B$54:$C$55,2,0),"")</f>
        <v/>
      </c>
      <c r="O120" s="279"/>
      <c r="P120" s="279"/>
      <c r="Q120" s="279"/>
      <c r="R120" s="279"/>
      <c r="S120" s="231" t="str">
        <f t="shared" si="9"/>
        <v/>
      </c>
      <c r="T120" s="231" t="str">
        <f t="shared" si="12"/>
        <v/>
      </c>
      <c r="U120" s="231" t="str">
        <f t="shared" si="13"/>
        <v/>
      </c>
      <c r="V120" s="557"/>
      <c r="W120" s="38"/>
      <c r="X120" s="227"/>
      <c r="Y120" s="228"/>
      <c r="Z120" s="228"/>
    </row>
    <row r="121" spans="1:26" ht="29.45" customHeight="1" thickBot="1" x14ac:dyDescent="0.3">
      <c r="A121" s="563"/>
      <c r="B121" s="566"/>
      <c r="C121" s="548"/>
      <c r="D121" s="551"/>
      <c r="E121" s="280">
        <v>6</v>
      </c>
      <c r="F121" s="260"/>
      <c r="G121" s="194"/>
      <c r="H121" s="194"/>
      <c r="I121" s="220" t="str">
        <f t="shared" si="7"/>
        <v xml:space="preserve">  </v>
      </c>
      <c r="J121" s="282"/>
      <c r="K121" s="231" t="str">
        <f>+IFERROR(VLOOKUP($J121,'10 FORMULAS'!$B$53:$C$53,2,0),"")</f>
        <v/>
      </c>
      <c r="L121" s="231" t="str">
        <f t="shared" si="8"/>
        <v/>
      </c>
      <c r="M121" s="278"/>
      <c r="N121" s="231" t="str">
        <f>+IFERROR(VLOOKUP($M121,'10 FORMULAS'!$B$54:$C$55,2,0),"")</f>
        <v/>
      </c>
      <c r="O121" s="279"/>
      <c r="P121" s="279"/>
      <c r="Q121" s="279"/>
      <c r="R121" s="279"/>
      <c r="S121" s="231" t="str">
        <f t="shared" si="9"/>
        <v/>
      </c>
      <c r="T121" s="231" t="str">
        <f t="shared" si="12"/>
        <v/>
      </c>
      <c r="U121" s="231" t="str">
        <f t="shared" si="13"/>
        <v/>
      </c>
      <c r="V121" s="558"/>
      <c r="W121" s="38"/>
    </row>
    <row r="122" spans="1:26" ht="29.45" customHeight="1" x14ac:dyDescent="0.25">
      <c r="A122" s="561" t="str">
        <f>'2 CONTEXTO E IDENTIFICACIÓN'!A28</f>
        <v>R20</v>
      </c>
      <c r="B122" s="564" t="str">
        <f>+'2 CONTEXTO E IDENTIFICACIÓN'!J28</f>
        <v xml:space="preserve"> por a causa de </v>
      </c>
      <c r="C122" s="546" t="str">
        <f>+'3 PROBABIL E IMPACTO INHERENTE'!E28</f>
        <v/>
      </c>
      <c r="D122" s="549" t="str">
        <f>+'3 PROBABIL E IMPACTO INHERENTE'!M28</f>
        <v/>
      </c>
      <c r="E122" s="281">
        <v>1</v>
      </c>
      <c r="F122" s="258"/>
      <c r="G122" s="52"/>
      <c r="H122" s="52"/>
      <c r="I122" s="220" t="str">
        <f t="shared" si="7"/>
        <v xml:space="preserve">  </v>
      </c>
      <c r="J122" s="282"/>
      <c r="K122" s="231" t="str">
        <f>+IFERROR(VLOOKUP($J122,'10 FORMULAS'!$B$53:$C$53,2,0),"")</f>
        <v/>
      </c>
      <c r="L122" s="231" t="str">
        <f t="shared" si="8"/>
        <v/>
      </c>
      <c r="M122" s="278"/>
      <c r="N122" s="231" t="str">
        <f>+IFERROR(VLOOKUP($M122,'10 FORMULAS'!$B$54:$C$55,2,0),"")</f>
        <v/>
      </c>
      <c r="O122" s="279"/>
      <c r="P122" s="279"/>
      <c r="Q122" s="279"/>
      <c r="R122" s="279"/>
      <c r="S122" s="231" t="str">
        <f t="shared" si="9"/>
        <v/>
      </c>
      <c r="T122" s="231" t="str">
        <f t="shared" si="12"/>
        <v/>
      </c>
      <c r="U122" s="231" t="str">
        <f t="shared" si="13"/>
        <v/>
      </c>
      <c r="V122" s="556"/>
      <c r="W122" s="38"/>
      <c r="X122" s="227"/>
      <c r="Y122" s="228"/>
      <c r="Z122" s="228"/>
    </row>
    <row r="123" spans="1:26" ht="29.45" customHeight="1" x14ac:dyDescent="0.25">
      <c r="A123" s="567"/>
      <c r="B123" s="568"/>
      <c r="C123" s="555"/>
      <c r="D123" s="553"/>
      <c r="E123" s="277">
        <v>2</v>
      </c>
      <c r="F123" s="256"/>
      <c r="G123" s="253"/>
      <c r="H123" s="253"/>
      <c r="I123" s="220" t="str">
        <f t="shared" si="7"/>
        <v xml:space="preserve">  </v>
      </c>
      <c r="J123" s="282"/>
      <c r="K123" s="231" t="str">
        <f>+IFERROR(VLOOKUP($J123,'10 FORMULAS'!$B$53:$C$53,2,0),"")</f>
        <v/>
      </c>
      <c r="L123" s="231" t="str">
        <f t="shared" si="8"/>
        <v/>
      </c>
      <c r="M123" s="278"/>
      <c r="N123" s="231" t="str">
        <f>+IFERROR(VLOOKUP($M123,'10 FORMULAS'!$B$54:$C$55,2,0),"")</f>
        <v/>
      </c>
      <c r="O123" s="279"/>
      <c r="P123" s="279"/>
      <c r="Q123" s="279"/>
      <c r="R123" s="279"/>
      <c r="S123" s="231" t="str">
        <f t="shared" si="9"/>
        <v/>
      </c>
      <c r="T123" s="231" t="str">
        <f t="shared" si="12"/>
        <v/>
      </c>
      <c r="U123" s="231" t="str">
        <f t="shared" si="13"/>
        <v/>
      </c>
      <c r="V123" s="592"/>
      <c r="W123" s="38"/>
      <c r="X123" s="227"/>
      <c r="Y123" s="228"/>
      <c r="Z123" s="228"/>
    </row>
    <row r="124" spans="1:26" ht="29.45" customHeight="1" x14ac:dyDescent="0.25">
      <c r="A124" s="567"/>
      <c r="B124" s="568"/>
      <c r="C124" s="555"/>
      <c r="D124" s="553"/>
      <c r="E124" s="277">
        <v>3</v>
      </c>
      <c r="F124" s="256"/>
      <c r="G124" s="253"/>
      <c r="H124" s="253"/>
      <c r="I124" s="220" t="str">
        <f t="shared" si="7"/>
        <v xml:space="preserve">  </v>
      </c>
      <c r="J124" s="282"/>
      <c r="K124" s="231" t="str">
        <f>+IFERROR(VLOOKUP($J124,'10 FORMULAS'!$B$53:$C$53,2,0),"")</f>
        <v/>
      </c>
      <c r="L124" s="231" t="str">
        <f t="shared" si="8"/>
        <v/>
      </c>
      <c r="M124" s="278"/>
      <c r="N124" s="231" t="str">
        <f>+IFERROR(VLOOKUP($M124,'10 FORMULAS'!$B$54:$C$55,2,0),"")</f>
        <v/>
      </c>
      <c r="O124" s="279"/>
      <c r="P124" s="279"/>
      <c r="Q124" s="279"/>
      <c r="R124" s="279"/>
      <c r="S124" s="231" t="str">
        <f t="shared" si="9"/>
        <v/>
      </c>
      <c r="T124" s="231" t="str">
        <f t="shared" si="12"/>
        <v/>
      </c>
      <c r="U124" s="231" t="str">
        <f t="shared" si="13"/>
        <v/>
      </c>
      <c r="V124" s="592"/>
      <c r="W124" s="38"/>
      <c r="X124" s="227"/>
      <c r="Y124" s="228"/>
      <c r="Z124" s="228"/>
    </row>
    <row r="125" spans="1:26" ht="29.45" customHeight="1" x14ac:dyDescent="0.25">
      <c r="A125" s="562"/>
      <c r="B125" s="565"/>
      <c r="C125" s="547"/>
      <c r="D125" s="550"/>
      <c r="E125" s="277">
        <v>4</v>
      </c>
      <c r="F125" s="257"/>
      <c r="G125" s="193"/>
      <c r="H125" s="193"/>
      <c r="I125" s="220" t="str">
        <f t="shared" si="7"/>
        <v xml:space="preserve">  </v>
      </c>
      <c r="J125" s="282"/>
      <c r="K125" s="231" t="str">
        <f>+IFERROR(VLOOKUP($J125,'10 FORMULAS'!$B$53:$C$53,2,0),"")</f>
        <v/>
      </c>
      <c r="L125" s="231" t="str">
        <f t="shared" si="8"/>
        <v/>
      </c>
      <c r="M125" s="278"/>
      <c r="N125" s="231" t="str">
        <f>+IFERROR(VLOOKUP($M125,'10 FORMULAS'!$B$54:$C$55,2,0),"")</f>
        <v/>
      </c>
      <c r="O125" s="279"/>
      <c r="P125" s="279"/>
      <c r="Q125" s="279"/>
      <c r="R125" s="279"/>
      <c r="S125" s="231" t="str">
        <f t="shared" si="9"/>
        <v/>
      </c>
      <c r="T125" s="231" t="str">
        <f t="shared" si="12"/>
        <v/>
      </c>
      <c r="U125" s="231" t="str">
        <f t="shared" si="13"/>
        <v/>
      </c>
      <c r="V125" s="557"/>
      <c r="W125" s="38"/>
      <c r="X125" s="227"/>
      <c r="Y125" s="228"/>
      <c r="Z125" s="228"/>
    </row>
    <row r="126" spans="1:26" ht="29.45" customHeight="1" x14ac:dyDescent="0.25">
      <c r="A126" s="562"/>
      <c r="B126" s="565"/>
      <c r="C126" s="547"/>
      <c r="D126" s="550"/>
      <c r="E126" s="277">
        <v>5</v>
      </c>
      <c r="F126" s="257"/>
      <c r="G126" s="193"/>
      <c r="H126" s="193"/>
      <c r="I126" s="220" t="str">
        <f t="shared" si="7"/>
        <v xml:space="preserve">  </v>
      </c>
      <c r="J126" s="282"/>
      <c r="K126" s="231" t="str">
        <f>+IFERROR(VLOOKUP($J126,'10 FORMULAS'!$B$53:$C$53,2,0),"")</f>
        <v/>
      </c>
      <c r="L126" s="231" t="str">
        <f t="shared" si="8"/>
        <v/>
      </c>
      <c r="M126" s="278"/>
      <c r="N126" s="231" t="str">
        <f>+IFERROR(VLOOKUP($M126,'10 FORMULAS'!$B$54:$C$55,2,0),"")</f>
        <v/>
      </c>
      <c r="O126" s="279"/>
      <c r="P126" s="279"/>
      <c r="Q126" s="279"/>
      <c r="R126" s="279"/>
      <c r="S126" s="231" t="str">
        <f t="shared" si="9"/>
        <v/>
      </c>
      <c r="T126" s="231" t="str">
        <f t="shared" si="12"/>
        <v/>
      </c>
      <c r="U126" s="231" t="str">
        <f t="shared" si="13"/>
        <v/>
      </c>
      <c r="V126" s="557"/>
      <c r="W126" s="38"/>
      <c r="X126" s="227"/>
      <c r="Y126" s="228"/>
      <c r="Z126" s="228"/>
    </row>
    <row r="127" spans="1:26" ht="29.45" customHeight="1" thickBot="1" x14ac:dyDescent="0.3">
      <c r="A127" s="563"/>
      <c r="B127" s="566"/>
      <c r="C127" s="548"/>
      <c r="D127" s="551"/>
      <c r="E127" s="280">
        <v>6</v>
      </c>
      <c r="F127" s="260"/>
      <c r="G127" s="194"/>
      <c r="H127" s="194"/>
      <c r="I127" s="220" t="str">
        <f t="shared" si="7"/>
        <v xml:space="preserve">  </v>
      </c>
      <c r="J127" s="282"/>
      <c r="K127" s="231" t="str">
        <f>+IFERROR(VLOOKUP($J127,'10 FORMULAS'!$B$53:$C$53,2,0),"")</f>
        <v/>
      </c>
      <c r="L127" s="231" t="str">
        <f t="shared" si="8"/>
        <v/>
      </c>
      <c r="M127" s="278"/>
      <c r="N127" s="231" t="str">
        <f>+IFERROR(VLOOKUP($M127,'10 FORMULAS'!$B$54:$C$55,2,0),"")</f>
        <v/>
      </c>
      <c r="O127" s="279"/>
      <c r="P127" s="279"/>
      <c r="Q127" s="279"/>
      <c r="R127" s="279"/>
      <c r="S127" s="231" t="str">
        <f t="shared" si="9"/>
        <v/>
      </c>
      <c r="T127" s="231" t="str">
        <f t="shared" si="12"/>
        <v/>
      </c>
      <c r="U127" s="231" t="str">
        <f t="shared" si="13"/>
        <v/>
      </c>
      <c r="V127" s="558"/>
      <c r="W127" s="38"/>
    </row>
  </sheetData>
  <sheetProtection formatCells="0" formatColumns="0" formatRows="0" sort="0" autoFilter="0" pivotTables="0"/>
  <autoFilter ref="A7:W127" xr:uid="{00000000-0009-0000-0000-000005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04831B-17B7-48C9-93E6-C6D16147C873}">
          <x14:formula1>
            <xm:f>'10 FORMULAS'!$B$53</xm:f>
          </x14:formula1>
          <xm:sqref>J8:J127</xm:sqref>
        </x14:dataValidation>
        <x14:dataValidation type="list" allowBlank="1" showInputMessage="1" showErrorMessage="1" xr:uid="{92023117-5302-4A8B-B53E-0DF64AE0A2C4}">
          <x14:formula1>
            <xm:f>'10 FORMULAS'!$B$74:$B$76</xm:f>
          </x14:formula1>
          <xm:sqref>R8:R127</xm:sqref>
        </x14:dataValidation>
        <x14:dataValidation type="list" allowBlank="1" showInputMessage="1" showErrorMessage="1" xr:uid="{AA2C302C-5874-4102-9831-62733390F7BD}">
          <x14:formula1>
            <xm:f>'10 FORMULAS'!$B$71:$B$73</xm:f>
          </x14:formula1>
          <xm:sqref>Q8:Q127</xm:sqref>
        </x14:dataValidation>
        <x14:dataValidation type="list" allowBlank="1" showInputMessage="1" showErrorMessage="1" xr:uid="{63B0FB8D-A703-4197-9CF2-37864F7BBAAB}">
          <x14:formula1>
            <xm:f>'10 FORMULAS'!$B$60:$B$63</xm:f>
          </x14:formula1>
          <xm:sqref>O8:O127</xm:sqref>
        </x14:dataValidation>
        <x14:dataValidation type="list" allowBlank="1" showInputMessage="1" showErrorMessage="1" xr:uid="{3893B567-0EC6-491C-8672-93FB5835AFC3}">
          <x14:formula1>
            <xm:f>'10 FORMULAS'!$B$54:$B$55</xm:f>
          </x14:formula1>
          <xm:sqref>M8:M127</xm:sqref>
        </x14:dataValidation>
        <x14:dataValidation type="list" allowBlank="1" showInputMessage="1" showErrorMessage="1" xr:uid="{78E0B755-70FC-4C6C-9AE1-C0D514C69121}">
          <x14:formula1>
            <xm:f>'10 FORMULAS'!$L$7:$L$11</xm:f>
          </x14:formula1>
          <xm:sqref>P8:P127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26</vt:i4>
      </vt:variant>
    </vt:vector>
  </HeadingPairs>
  <TitlesOfParts>
    <vt:vector size="39" baseType="lpstr">
      <vt:lpstr>1 INSTRUCTIVO DES-DE-008</vt:lpstr>
      <vt:lpstr>2 CONTEXTO E IDENTIFICACIÓN (2)</vt:lpstr>
      <vt:lpstr>10 FORMULAS</vt:lpstr>
      <vt:lpstr>MAPA DE RIESGOS INS</vt:lpstr>
      <vt:lpstr>2 CONTEXTO E IDENTIFICACIÓN</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'2 CONTEXTO E IDENTIFICACIÓN (2)'!Ejecución_administración_de_procesos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'2 CONTEXTO E IDENTIFICACIÓN (2)'!Títulos_a_imprimir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2026-02-02T17:35:22Z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