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4592eb41938d7ffb/Documentos/UMV/2026/Mapas  Riesgos 2026-V1 AJUSTADOS/"/>
    </mc:Choice>
  </mc:AlternateContent>
  <xr:revisionPtr revIDLastSave="21" documentId="13_ncr:1_{CB64C889-2740-4469-96F9-1BC77791E4B4}" xr6:coauthVersionLast="47" xr6:coauthVersionMax="47" xr10:uidLastSave="{1BEBBDC9-1723-4377-8276-61301EE85C9D}"/>
  <bookViews>
    <workbookView xWindow="-120" yWindow="-120" windowWidth="20730" windowHeight="11040" firstSheet="5" activeTab="6" xr2:uid="{00000000-000D-0000-FFFF-FFFF00000000}"/>
  </bookViews>
  <sheets>
    <sheet name="1 INSTRUCTIVO DES-DI-008" sheetId="38" r:id="rId1"/>
    <sheet name="2 CONTEXTO E IDENTIFICACIÓN" sheetId="30" r:id="rId2"/>
    <sheet name="3 PROBABIL E IMPACTO INHERENTE" sheetId="15" r:id="rId3"/>
    <sheet name="4 MAPA CALOR INHERENTE" sheetId="31" r:id="rId4"/>
    <sheet name="5 VALORACIÓN CONTROL PROBAB." sheetId="9" r:id="rId5"/>
    <sheet name="5 VALORACIÓN CONTROL IMPACTO" sheetId="39" r:id="rId6"/>
    <sheet name="6 MAPA CALOR RESIDUAL-TRATAMIEN" sheetId="35" r:id="rId7"/>
    <sheet name="7 MAPA CALOR INHEREN Y RESIDUAL" sheetId="37" r:id="rId8"/>
    <sheet name="8 PEFIL RIESGO DEL PROCESO" sheetId="33" r:id="rId9"/>
    <sheet name="10 FORMULAS" sheetId="34"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2" hidden="1">'3 PROBABIL E IMPACTO INHERENTE'!$A$8:$N$8</definedName>
    <definedName name="_xlnm._FilterDatabase" localSheetId="3" hidden="1">'4 MAPA CALOR INHERENTE'!$A$9:$AJ$9</definedName>
    <definedName name="_xlnm._FilterDatabase" localSheetId="5" hidden="1">'5 VALORACIÓN CONTROL IMPACTO'!$A$7:$W$127</definedName>
    <definedName name="_xlnm._FilterDatabase" localSheetId="4" hidden="1">'5 VALORACIÓN CONTROL PROBAB.'!$A$7:$W$127</definedName>
    <definedName name="_xlnm._FilterDatabase" localSheetId="6" hidden="1">'6 MAPA CALOR RESIDUAL-TRATAMIEN'!$A$8:$AL$8</definedName>
    <definedName name="_xlnm._FilterDatabase" localSheetId="7" hidden="1">'7 MAPA CALOR INHEREN Y RESIDUAL'!$A$9:$AL$9</definedName>
    <definedName name="Afectación_Económica">'3 PROBABIL E IMPACTO INHERENTE'!$X$9:$X$14</definedName>
    <definedName name="_xlnm.Print_Area" localSheetId="10">'10 CONTROL DE CAMBIOS'!$A$1:$D$9</definedName>
    <definedName name="_xlnm.Print_Area" localSheetId="2">'3 PROBABIL E IMPACTO INHERENTE'!$A$1:$Y$28</definedName>
    <definedName name="Definicion_tratamiento" localSheetId="5">'10 FORMULAS'!#REF!</definedName>
    <definedName name="Definicion_tratamiento">'10 FORMULAS'!#REF!</definedName>
    <definedName name="E_Relaciones_Laborales">'10 FORMULAS'!$C$12:$C$17</definedName>
    <definedName name="Ejecución_administración_de_procesos" localSheetId="5">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5">'10 FORMULAS'!#REF!</definedName>
    <definedName name="Fiscal_A">'10 FORMULAS'!#REF!</definedName>
    <definedName name="Fiscal_B" localSheetId="5">'10 FORMULAS'!#REF!</definedName>
    <definedName name="Fiscal_B">'10 FORMULAS'!#REF!</definedName>
    <definedName name="G_Daños_Activos_Físicos">'10 FORMULAS'!$C$24:$C$26</definedName>
    <definedName name="Gestión">'10 FORMULAS'!$A$32:$A$34</definedName>
    <definedName name="Gestiòn" localSheetId="5">'10 FORMULAS'!#REF!</definedName>
    <definedName name="Gestiòn">'10 FORMULAS'!#REF!</definedName>
    <definedName name="Gestión_A" localSheetId="5">'10 FORMULAS'!#REF!</definedName>
    <definedName name="Gestión_A">'10 FORMULAS'!#REF!</definedName>
    <definedName name="Gestión_B" localSheetId="5">'10 FORMULAS'!#REF!</definedName>
    <definedName name="Gestión_B">'10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5">'10 FORMULAS'!#REF!</definedName>
    <definedName name="IntegridadPública_Corrupción">'10 FORMULAS'!#REF!</definedName>
    <definedName name="IntegridadPública_LA_FT_FP" localSheetId="5">'10 FORMULAS'!#REF!</definedName>
    <definedName name="IntegridadPública_LA_FT_FP">'10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Plan_accion" localSheetId="5">'10 FORMULAS'!#REF!</definedName>
    <definedName name="Plan_accion">'10 FORMULAS'!#REF!</definedName>
    <definedName name="Plan_acción" localSheetId="5">'10 FORMULAS'!#REF!</definedName>
    <definedName name="Plan_acción">'10 FORMULAS'!#REF!</definedName>
    <definedName name="Plan_de_acción" localSheetId="5">'10 FORMULAS'!#REF!</definedName>
    <definedName name="Plan_de_acción">'10 FORMULAS'!#REF!</definedName>
    <definedName name="Posibilidad__de_efecto_dañoso_sobre_el_interes_patrimonial" localSheetId="5">'10 FORMULAS'!#REF!</definedName>
    <definedName name="Posibilidad__de_efecto_dañoso_sobre_el_interes_patrimonial">'10 FORMULAS'!#REF!</definedName>
    <definedName name="Posibilidad_de_pérdida_Económica" localSheetId="5">'10 FORMULAS'!#REF!</definedName>
    <definedName name="Posibilidad_de_pérdida_Económica">'10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educir_mitigar_Transferir_Evitar" localSheetId="5">#REF!</definedName>
    <definedName name="Reducir_mitigar_Transferir_Evitar">#REF!</definedName>
    <definedName name="Reputacional">'3 PROBABIL E IMPACTO INHERENTE'!$Y$9:$Y$14</definedName>
    <definedName name="Requiere_Plan_de_Acción" localSheetId="5">#REF!</definedName>
    <definedName name="Requiere_Plan_de_Acción">#REF!</definedName>
    <definedName name="Seg.Información" localSheetId="5">'10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'10 FORMULAS'!$A$4:$A$11</definedName>
    <definedName name="_xlnm.Print_Titles" localSheetId="1">'2 CONTEXTO E IDENTIFICACIÓN'!$7:$8</definedName>
    <definedName name="_xlnm.Print_Titles" localSheetId="2">'3 PROBABIL E IMPACTO INHERENTE'!$5:$8</definedName>
    <definedName name="_xlnm.Print_Titles" localSheetId="5">'5 VALORACIÓN CONTROL IMPACTO'!$3:$7</definedName>
    <definedName name="_xlnm.Print_Titles" localSheetId="4">'5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5" l="1"/>
  <c r="D13" i="35"/>
  <c r="D12" i="35"/>
  <c r="D11" i="35"/>
  <c r="D10" i="35"/>
  <c r="U21" i="9"/>
  <c r="I32" i="9"/>
  <c r="C9" i="15"/>
  <c r="B14" i="15"/>
  <c r="B9" i="15"/>
  <c r="J13" i="30"/>
  <c r="D9" i="35" l="1"/>
  <c r="F9" i="35" s="1"/>
  <c r="N38" i="9"/>
  <c r="I27" i="9"/>
  <c r="N21" i="9"/>
  <c r="L21" i="9"/>
  <c r="K21" i="9"/>
  <c r="S21" i="9" s="1"/>
  <c r="I21" i="9"/>
  <c r="N9" i="9"/>
  <c r="N15" i="9"/>
  <c r="L15" i="9"/>
  <c r="K15" i="9"/>
  <c r="S15" i="9" s="1"/>
  <c r="I15" i="9"/>
  <c r="L9" i="9"/>
  <c r="I9" i="9"/>
  <c r="N8" i="39"/>
  <c r="L8" i="39"/>
  <c r="K8" i="39"/>
  <c r="S8" i="39" l="1"/>
  <c r="N32" i="9"/>
  <c r="L32" i="9"/>
  <c r="K32" i="9"/>
  <c r="N27" i="9"/>
  <c r="L27" i="9"/>
  <c r="K27" i="9"/>
  <c r="S32" i="9" l="1"/>
  <c r="S27" i="9"/>
  <c r="C28" i="35"/>
  <c r="C27" i="35"/>
  <c r="C26" i="35"/>
  <c r="C25" i="35"/>
  <c r="C24" i="35"/>
  <c r="C23" i="35"/>
  <c r="C22" i="35"/>
  <c r="C21" i="35"/>
  <c r="C20" i="35"/>
  <c r="C19" i="35"/>
  <c r="C18" i="35"/>
  <c r="C17" i="35"/>
  <c r="C16" i="35"/>
  <c r="C14" i="35"/>
  <c r="C13" i="35"/>
  <c r="C12" i="35"/>
  <c r="C11" i="35"/>
  <c r="C10" i="35"/>
  <c r="L9" i="39" l="1"/>
  <c r="L10" i="39"/>
  <c r="L11" i="39"/>
  <c r="L12" i="39"/>
  <c r="L13"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S93" i="39" s="1"/>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A14" i="39"/>
  <c r="N13" i="39"/>
  <c r="K13" i="39"/>
  <c r="I13" i="39"/>
  <c r="N12" i="39"/>
  <c r="K12" i="39"/>
  <c r="I12" i="39"/>
  <c r="N11" i="39"/>
  <c r="K11" i="39"/>
  <c r="I11" i="39"/>
  <c r="N10" i="39"/>
  <c r="K10" i="39"/>
  <c r="N9" i="39"/>
  <c r="K9" i="39"/>
  <c r="A8" i="39"/>
  <c r="B4" i="39"/>
  <c r="B3" i="39"/>
  <c r="H2" i="39"/>
  <c r="G2" i="39"/>
  <c r="D2" i="39"/>
  <c r="C2" i="39"/>
  <c r="H1" i="39"/>
  <c r="G1" i="39"/>
  <c r="B1" i="39"/>
  <c r="C9" i="35"/>
  <c r="E9" i="35" s="1"/>
  <c r="S77" i="39" l="1"/>
  <c r="S92" i="39"/>
  <c r="S61" i="39"/>
  <c r="S57" i="39"/>
  <c r="S60" i="39"/>
  <c r="T60" i="39" s="1"/>
  <c r="U60" i="39" s="1"/>
  <c r="S113" i="39"/>
  <c r="S24" i="39"/>
  <c r="S56" i="39"/>
  <c r="S76" i="39"/>
  <c r="T76" i="39" s="1"/>
  <c r="U76" i="39" s="1"/>
  <c r="S96" i="39"/>
  <c r="T96" i="39" s="1"/>
  <c r="U96" i="39" s="1"/>
  <c r="S26" i="39"/>
  <c r="S50" i="39"/>
  <c r="S70" i="39"/>
  <c r="S90" i="39"/>
  <c r="S98" i="39"/>
  <c r="S34" i="39"/>
  <c r="T34" i="39" s="1"/>
  <c r="U34" i="39" s="1"/>
  <c r="S38" i="39"/>
  <c r="S54" i="39"/>
  <c r="T54" i="39" s="1"/>
  <c r="U54" i="39" s="1"/>
  <c r="S62" i="39"/>
  <c r="S86" i="39"/>
  <c r="S106" i="39"/>
  <c r="S126" i="39"/>
  <c r="T126" i="39" s="1"/>
  <c r="U126" i="39" s="1"/>
  <c r="S10" i="39"/>
  <c r="S121" i="39"/>
  <c r="T121" i="39" s="1"/>
  <c r="U121" i="39" s="1"/>
  <c r="S15" i="39"/>
  <c r="S19" i="39"/>
  <c r="S35" i="39"/>
  <c r="T35" i="39" s="1"/>
  <c r="U35" i="39" s="1"/>
  <c r="S51" i="39"/>
  <c r="S55" i="39"/>
  <c r="T55" i="39" s="1"/>
  <c r="U55" i="39" s="1"/>
  <c r="S71" i="39"/>
  <c r="T71" i="39" s="1"/>
  <c r="U71" i="39" s="1"/>
  <c r="S87" i="39"/>
  <c r="T87" i="39" s="1"/>
  <c r="U87" i="39" s="1"/>
  <c r="S91" i="39"/>
  <c r="T91" i="39" s="1"/>
  <c r="U91" i="39" s="1"/>
  <c r="S107" i="39"/>
  <c r="T107" i="39" s="1"/>
  <c r="U107" i="39" s="1"/>
  <c r="S123" i="39"/>
  <c r="T123" i="39" s="1"/>
  <c r="U123" i="39" s="1"/>
  <c r="S127" i="39"/>
  <c r="T127" i="39" s="1"/>
  <c r="U127" i="39" s="1"/>
  <c r="S74" i="39"/>
  <c r="S94" i="39"/>
  <c r="T94" i="39" s="1"/>
  <c r="U94" i="39" s="1"/>
  <c r="S110" i="39"/>
  <c r="S114" i="39"/>
  <c r="T114" i="39" s="1"/>
  <c r="U114" i="39" s="1"/>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S78" i="39"/>
  <c r="T78" i="39" s="1"/>
  <c r="U78" i="39" s="1"/>
  <c r="S42" i="39"/>
  <c r="T42" i="39" s="1"/>
  <c r="U42" i="39" s="1"/>
  <c r="S9" i="39"/>
  <c r="S83" i="39"/>
  <c r="T83" i="39" s="1"/>
  <c r="U83" i="39" s="1"/>
  <c r="T108" i="39"/>
  <c r="U108" i="39" s="1"/>
  <c r="T113" i="39"/>
  <c r="U113" i="39" s="1"/>
  <c r="T77" i="39"/>
  <c r="U77" i="39" s="1"/>
  <c r="T61" i="39"/>
  <c r="U61" i="39" s="1"/>
  <c r="T93" i="39"/>
  <c r="U93" i="39" s="1"/>
  <c r="T24" i="39"/>
  <c r="U24" i="39" s="1"/>
  <c r="T97" i="39"/>
  <c r="U97" i="39" s="1"/>
  <c r="T25" i="39"/>
  <c r="U25" i="39" s="1"/>
  <c r="T39" i="39"/>
  <c r="U39" i="39" s="1"/>
  <c r="T40" i="39"/>
  <c r="U40" i="39" s="1"/>
  <c r="T51" i="39"/>
  <c r="U51" i="39" s="1"/>
  <c r="T106" i="39"/>
  <c r="U106" i="39" s="1"/>
  <c r="T57" i="39"/>
  <c r="U57" i="39" s="1"/>
  <c r="T70" i="39"/>
  <c r="U70" i="39" s="1"/>
  <c r="T90" i="39"/>
  <c r="U90" i="39" s="1"/>
  <c r="T21" i="39"/>
  <c r="U21" i="39" s="1"/>
  <c r="L14" i="9"/>
  <c r="L16" i="9"/>
  <c r="L17" i="9"/>
  <c r="L18" i="9"/>
  <c r="L19" i="9"/>
  <c r="L20" i="9"/>
  <c r="L22" i="9"/>
  <c r="L23" i="9"/>
  <c r="L24" i="9"/>
  <c r="L25" i="9"/>
  <c r="L26" i="9"/>
  <c r="L28" i="9"/>
  <c r="L29" i="9"/>
  <c r="L30" i="9"/>
  <c r="L31"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0" i="9"/>
  <c r="L11" i="9"/>
  <c r="L12" i="9"/>
  <c r="L13" i="9"/>
  <c r="L8" i="9"/>
  <c r="D28" i="35"/>
  <c r="D27" i="35"/>
  <c r="D26" i="35"/>
  <c r="D25" i="35"/>
  <c r="D24" i="35"/>
  <c r="D23" i="35"/>
  <c r="D22" i="35"/>
  <c r="D21" i="35"/>
  <c r="D20" i="35"/>
  <c r="D19" i="35"/>
  <c r="D18" i="35"/>
  <c r="D17" i="35"/>
  <c r="D16" i="35"/>
  <c r="D15"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B32" i="39"/>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10" i="9"/>
  <c r="N11" i="9"/>
  <c r="N12" i="9"/>
  <c r="N13" i="9"/>
  <c r="N14" i="9"/>
  <c r="N16" i="9"/>
  <c r="N17" i="9"/>
  <c r="N18" i="9"/>
  <c r="N19" i="9"/>
  <c r="N20" i="9"/>
  <c r="N22" i="9"/>
  <c r="N23" i="9"/>
  <c r="N24" i="9"/>
  <c r="N25" i="9"/>
  <c r="N26" i="9"/>
  <c r="N28" i="9"/>
  <c r="N29" i="9"/>
  <c r="N30" i="9"/>
  <c r="N31" i="9"/>
  <c r="N33" i="9"/>
  <c r="N34" i="9"/>
  <c r="N35" i="9"/>
  <c r="N36" i="9"/>
  <c r="N37"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S9" i="9" s="1"/>
  <c r="K10" i="9"/>
  <c r="S10" i="9" s="1"/>
  <c r="K11" i="9"/>
  <c r="K12" i="9"/>
  <c r="K13" i="9"/>
  <c r="K14" i="9"/>
  <c r="K16" i="9"/>
  <c r="S16" i="9" s="1"/>
  <c r="K17" i="9"/>
  <c r="S17" i="9" s="1"/>
  <c r="K18" i="9"/>
  <c r="S18" i="9" s="1"/>
  <c r="K19" i="9"/>
  <c r="K20" i="9"/>
  <c r="K22" i="9"/>
  <c r="S22" i="9" s="1"/>
  <c r="K23" i="9"/>
  <c r="S23" i="9" s="1"/>
  <c r="K24" i="9"/>
  <c r="S24" i="9" s="1"/>
  <c r="K25" i="9"/>
  <c r="S25" i="9" s="1"/>
  <c r="K26" i="9"/>
  <c r="K28" i="9"/>
  <c r="S28" i="9" s="1"/>
  <c r="K29" i="9"/>
  <c r="S29" i="9" s="1"/>
  <c r="K30" i="9"/>
  <c r="K31" i="9"/>
  <c r="S31" i="9" s="1"/>
  <c r="K33" i="9"/>
  <c r="S33" i="9" s="1"/>
  <c r="T33" i="9" s="1"/>
  <c r="U33" i="9" s="1"/>
  <c r="K34" i="9"/>
  <c r="S34" i="9" s="1"/>
  <c r="K35" i="9"/>
  <c r="S35" i="9" s="1"/>
  <c r="K36" i="9"/>
  <c r="S36" i="9" s="1"/>
  <c r="T36" i="9" s="1"/>
  <c r="U36" i="9" s="1"/>
  <c r="K37" i="9"/>
  <c r="S37" i="9" s="1"/>
  <c r="K38" i="9"/>
  <c r="S38" i="9" s="1"/>
  <c r="K39" i="9"/>
  <c r="S39" i="9" s="1"/>
  <c r="T39" i="9" s="1"/>
  <c r="U39" i="9" s="1"/>
  <c r="K40" i="9"/>
  <c r="K41" i="9"/>
  <c r="S41" i="9" s="1"/>
  <c r="K42" i="9"/>
  <c r="S42" i="9" s="1"/>
  <c r="T42" i="9" s="1"/>
  <c r="U42" i="9" s="1"/>
  <c r="K43" i="9"/>
  <c r="S43" i="9" s="1"/>
  <c r="K44" i="9"/>
  <c r="S44" i="9" s="1"/>
  <c r="K45" i="9"/>
  <c r="S45" i="9" s="1"/>
  <c r="T45" i="9" s="1"/>
  <c r="U45" i="9" s="1"/>
  <c r="K46" i="9"/>
  <c r="S46" i="9" s="1"/>
  <c r="K47" i="9"/>
  <c r="S47" i="9" s="1"/>
  <c r="K48" i="9"/>
  <c r="K49" i="9"/>
  <c r="S49" i="9" s="1"/>
  <c r="K50" i="9"/>
  <c r="S50" i="9" s="1"/>
  <c r="K51" i="9"/>
  <c r="S51" i="9" s="1"/>
  <c r="T51" i="9" s="1"/>
  <c r="U51" i="9" s="1"/>
  <c r="K52" i="9"/>
  <c r="S52" i="9" s="1"/>
  <c r="K53" i="9"/>
  <c r="S53" i="9" s="1"/>
  <c r="K54" i="9"/>
  <c r="S54" i="9" s="1"/>
  <c r="T54" i="9" s="1"/>
  <c r="U54" i="9" s="1"/>
  <c r="K55" i="9"/>
  <c r="S55" i="9" s="1"/>
  <c r="K56" i="9"/>
  <c r="K57" i="9"/>
  <c r="S57" i="9" s="1"/>
  <c r="K58" i="9"/>
  <c r="S58" i="9" s="1"/>
  <c r="K59" i="9"/>
  <c r="S59" i="9" s="1"/>
  <c r="K60" i="9"/>
  <c r="S60" i="9" s="1"/>
  <c r="K61" i="9"/>
  <c r="S61" i="9" s="1"/>
  <c r="K62" i="9"/>
  <c r="S62" i="9" s="1"/>
  <c r="K63" i="9"/>
  <c r="S63" i="9" s="1"/>
  <c r="K64" i="9"/>
  <c r="K65" i="9"/>
  <c r="S65" i="9" s="1"/>
  <c r="K66" i="9"/>
  <c r="K67" i="9"/>
  <c r="S67" i="9" s="1"/>
  <c r="K68" i="9"/>
  <c r="S68" i="9" s="1"/>
  <c r="K69" i="9"/>
  <c r="S69" i="9" s="1"/>
  <c r="T69" i="9" s="1"/>
  <c r="U69" i="9" s="1"/>
  <c r="K70" i="9"/>
  <c r="S70" i="9" s="1"/>
  <c r="K71" i="9"/>
  <c r="S71" i="9" s="1"/>
  <c r="K72" i="9"/>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K89" i="9"/>
  <c r="S89" i="9" s="1"/>
  <c r="K90" i="9"/>
  <c r="S90" i="9" s="1"/>
  <c r="T90" i="9" s="1"/>
  <c r="U90" i="9" s="1"/>
  <c r="K91" i="9"/>
  <c r="S91" i="9" s="1"/>
  <c r="K92" i="9"/>
  <c r="S92" i="9" s="1"/>
  <c r="K93" i="9"/>
  <c r="S93" i="9" s="1"/>
  <c r="K94" i="9"/>
  <c r="S94" i="9" s="1"/>
  <c r="T94" i="9" s="1"/>
  <c r="U94" i="9" s="1"/>
  <c r="K95" i="9"/>
  <c r="K96" i="9"/>
  <c r="K97" i="9"/>
  <c r="S97" i="9" s="1"/>
  <c r="T97" i="9" s="1"/>
  <c r="U97" i="9" s="1"/>
  <c r="K98" i="9"/>
  <c r="S98" i="9" s="1"/>
  <c r="K99" i="9"/>
  <c r="S99" i="9" s="1"/>
  <c r="T99" i="9" s="1"/>
  <c r="U99" i="9" s="1"/>
  <c r="K100" i="9"/>
  <c r="S100" i="9" s="1"/>
  <c r="K101" i="9"/>
  <c r="S101" i="9" s="1"/>
  <c r="K102" i="9"/>
  <c r="S102" i="9" s="1"/>
  <c r="T102" i="9" s="1"/>
  <c r="U102" i="9" s="1"/>
  <c r="K103" i="9"/>
  <c r="S103" i="9" s="1"/>
  <c r="K104" i="9"/>
  <c r="K105" i="9"/>
  <c r="S105" i="9" s="1"/>
  <c r="T105" i="9" s="1"/>
  <c r="U105" i="9" s="1"/>
  <c r="K106" i="9"/>
  <c r="S106" i="9" s="1"/>
  <c r="K107" i="9"/>
  <c r="S107" i="9" s="1"/>
  <c r="K108" i="9"/>
  <c r="S108" i="9" s="1"/>
  <c r="T108" i="9" s="1"/>
  <c r="U108" i="9" s="1"/>
  <c r="K109" i="9"/>
  <c r="S109" i="9" s="1"/>
  <c r="K110" i="9"/>
  <c r="S110" i="9" s="1"/>
  <c r="K111" i="9"/>
  <c r="S111" i="9" s="1"/>
  <c r="K112" i="9"/>
  <c r="K113" i="9"/>
  <c r="S113" i="9" s="1"/>
  <c r="K114" i="9"/>
  <c r="S114" i="9" s="1"/>
  <c r="K115" i="9"/>
  <c r="S115" i="9" s="1"/>
  <c r="K116" i="9"/>
  <c r="S116" i="9" s="1"/>
  <c r="K117" i="9"/>
  <c r="S117" i="9" s="1"/>
  <c r="T117" i="9" s="1"/>
  <c r="U117" i="9" s="1"/>
  <c r="K118" i="9"/>
  <c r="S118" i="9" s="1"/>
  <c r="K119" i="9"/>
  <c r="S119" i="9" s="1"/>
  <c r="K120" i="9"/>
  <c r="K121" i="9"/>
  <c r="S121" i="9" s="1"/>
  <c r="K122" i="9"/>
  <c r="S122" i="9" s="1"/>
  <c r="K123" i="9"/>
  <c r="S123" i="9" s="1"/>
  <c r="T123" i="9" s="1"/>
  <c r="U123" i="9" s="1"/>
  <c r="K124" i="9"/>
  <c r="S124" i="9" s="1"/>
  <c r="K125" i="9"/>
  <c r="S125" i="9" s="1"/>
  <c r="K126" i="9"/>
  <c r="K127" i="9"/>
  <c r="S127" i="9" s="1"/>
  <c r="I10" i="9"/>
  <c r="I12" i="9"/>
  <c r="I13" i="9"/>
  <c r="I14" i="9"/>
  <c r="I16" i="9"/>
  <c r="I17" i="9"/>
  <c r="I18" i="9"/>
  <c r="I19" i="9"/>
  <c r="I20" i="9"/>
  <c r="I22" i="9"/>
  <c r="I23" i="9"/>
  <c r="I24" i="9"/>
  <c r="I25" i="9"/>
  <c r="I26" i="9"/>
  <c r="I28" i="9"/>
  <c r="I29" i="9"/>
  <c r="I30" i="9"/>
  <c r="I31"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120" i="9" l="1"/>
  <c r="T120" i="9" s="1"/>
  <c r="U120" i="9" s="1"/>
  <c r="S112" i="9"/>
  <c r="S104" i="9"/>
  <c r="S88" i="9"/>
  <c r="S72" i="9"/>
  <c r="T72" i="9" s="1"/>
  <c r="U72" i="9" s="1"/>
  <c r="S64" i="9"/>
  <c r="T64" i="9" s="1"/>
  <c r="U64" i="9" s="1"/>
  <c r="S56" i="9"/>
  <c r="S48" i="9"/>
  <c r="T48" i="9" s="1"/>
  <c r="U48" i="9" s="1"/>
  <c r="S40" i="9"/>
  <c r="S30" i="9"/>
  <c r="T30" i="9" s="1"/>
  <c r="U30" i="9" s="1"/>
  <c r="S20" i="9"/>
  <c r="S96" i="9"/>
  <c r="S26" i="9"/>
  <c r="S82" i="9"/>
  <c r="T82" i="9" s="1"/>
  <c r="U82" i="9" s="1"/>
  <c r="S66" i="9"/>
  <c r="T66" i="9" s="1"/>
  <c r="U66" i="9" s="1"/>
  <c r="S80" i="9"/>
  <c r="S126" i="9"/>
  <c r="T126" i="9" s="1"/>
  <c r="U126" i="9" s="1"/>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52" i="9"/>
  <c r="U52" i="9" s="1"/>
  <c r="T40" i="9"/>
  <c r="U40"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C14" i="39" s="1"/>
  <c r="D11" i="15"/>
  <c r="E11" i="15" s="1"/>
  <c r="C20" i="39" s="1"/>
  <c r="D12" i="15"/>
  <c r="E12" i="15" s="1"/>
  <c r="C26" i="39" s="1"/>
  <c r="D13" i="15"/>
  <c r="F13" i="15" s="1"/>
  <c r="C14" i="31" s="1"/>
  <c r="D14" i="15"/>
  <c r="F14" i="15" s="1"/>
  <c r="C15" i="31" s="1"/>
  <c r="D15" i="15"/>
  <c r="F15" i="15" s="1"/>
  <c r="C16" i="31" s="1"/>
  <c r="D16" i="15"/>
  <c r="E16" i="15" s="1"/>
  <c r="C50" i="39" s="1"/>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22" i="15"/>
  <c r="B10" i="15"/>
  <c r="B20" i="9"/>
  <c r="B26" i="9"/>
  <c r="B32" i="9"/>
  <c r="B15" i="31"/>
  <c r="B15" i="35"/>
  <c r="B50" i="9"/>
  <c r="B56" i="9"/>
  <c r="B62" i="9"/>
  <c r="B19" i="35"/>
  <c r="B74" i="9"/>
  <c r="B80" i="9"/>
  <c r="B86" i="9"/>
  <c r="B92" i="9"/>
  <c r="B98" i="9"/>
  <c r="B26" i="31"/>
  <c r="B26" i="35"/>
  <c r="B116" i="9"/>
  <c r="B28"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28" i="15" l="1"/>
  <c r="M20" i="15"/>
  <c r="E27" i="15"/>
  <c r="C116" i="9" s="1"/>
  <c r="T116" i="9" s="1"/>
  <c r="U116" i="9" s="1"/>
  <c r="M19" i="15"/>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T14" i="9" s="1"/>
  <c r="C116" i="39"/>
  <c r="C86" i="9"/>
  <c r="T86" i="9" s="1"/>
  <c r="U86" i="9" s="1"/>
  <c r="C86" i="39"/>
  <c r="M14" i="15"/>
  <c r="D38" i="39" s="1"/>
  <c r="T38" i="39" s="1"/>
  <c r="U38" i="39" s="1"/>
  <c r="C122" i="9"/>
  <c r="T122" i="9" s="1"/>
  <c r="U122" i="9" s="1"/>
  <c r="C122" i="39"/>
  <c r="E17" i="15"/>
  <c r="C80" i="9"/>
  <c r="T80" i="9" s="1"/>
  <c r="U80" i="9" s="1"/>
  <c r="C80" i="39"/>
  <c r="M17" i="15"/>
  <c r="D56" i="39" s="1"/>
  <c r="T56" i="39" s="1"/>
  <c r="U56" i="39" s="1"/>
  <c r="D74" i="9"/>
  <c r="D74" i="39"/>
  <c r="T74" i="39" s="1"/>
  <c r="U74" i="39" s="1"/>
  <c r="U95" i="9"/>
  <c r="E21" i="35"/>
  <c r="G21" i="35" s="1"/>
  <c r="E19" i="35"/>
  <c r="G19" i="35" s="1"/>
  <c r="T68" i="9"/>
  <c r="U68" i="9"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E28" i="31"/>
  <c r="E29" i="31"/>
  <c r="C74" i="9"/>
  <c r="C26" i="9"/>
  <c r="C98" i="9"/>
  <c r="E26" i="31"/>
  <c r="D122" i="9"/>
  <c r="C20" i="9"/>
  <c r="C50" i="9"/>
  <c r="B122" i="9"/>
  <c r="E15" i="15"/>
  <c r="C44" i="39" s="1"/>
  <c r="E18" i="15"/>
  <c r="C62" i="39" s="1"/>
  <c r="F23" i="15"/>
  <c r="C24" i="31" s="1"/>
  <c r="E9" i="15"/>
  <c r="M9" i="15"/>
  <c r="B9" i="35"/>
  <c r="B8" i="9"/>
  <c r="B10" i="31"/>
  <c r="N26" i="15" l="1"/>
  <c r="D27" i="31" s="1"/>
  <c r="N19" i="15"/>
  <c r="D20" i="31" s="1"/>
  <c r="D68" i="9"/>
  <c r="C32" i="9"/>
  <c r="U14" i="9"/>
  <c r="N21" i="15"/>
  <c r="D22" i="31" s="1"/>
  <c r="D44" i="39"/>
  <c r="T44" i="39" s="1"/>
  <c r="U44" i="39" s="1"/>
  <c r="D44" i="9"/>
  <c r="D98" i="9"/>
  <c r="D110" i="9"/>
  <c r="D104" i="9"/>
  <c r="N13" i="15"/>
  <c r="D14" i="31" s="1"/>
  <c r="E14" i="31" s="1"/>
  <c r="N12" i="15"/>
  <c r="D13" i="31" s="1"/>
  <c r="E13" i="31" s="1"/>
  <c r="N14" i="15"/>
  <c r="D15" i="31" s="1"/>
  <c r="E15" i="31" s="1"/>
  <c r="D26" i="9"/>
  <c r="D32" i="9"/>
  <c r="D50" i="9"/>
  <c r="D80" i="9"/>
  <c r="N16" i="15"/>
  <c r="D17" i="31" s="1"/>
  <c r="N24" i="15"/>
  <c r="D25" i="31" s="1"/>
  <c r="N25" i="15"/>
  <c r="D26" i="31" s="1"/>
  <c r="D92" i="9"/>
  <c r="D92" i="39"/>
  <c r="T92" i="39" s="1"/>
  <c r="U92" i="39" s="1"/>
  <c r="C104" i="9"/>
  <c r="C104" i="39"/>
  <c r="E26" i="35"/>
  <c r="G26" i="35" s="1"/>
  <c r="N10" i="15"/>
  <c r="D11" i="31" s="1"/>
  <c r="E11" i="31" s="1"/>
  <c r="D14" i="39"/>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U9" i="9" s="1"/>
  <c r="C8" i="39"/>
  <c r="T8" i="39" s="1"/>
  <c r="U8" i="39" s="1"/>
  <c r="T98" i="9"/>
  <c r="U98" i="9" s="1"/>
  <c r="E24" i="35"/>
  <c r="G24" i="35" s="1"/>
  <c r="E13" i="35"/>
  <c r="G13" i="35" s="1"/>
  <c r="T50" i="9"/>
  <c r="U50" i="9" s="1"/>
  <c r="E16" i="35"/>
  <c r="G16" i="35" s="1"/>
  <c r="N27" i="15"/>
  <c r="D28" i="31" s="1"/>
  <c r="T26" i="9"/>
  <c r="U26"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T10" i="9" l="1"/>
  <c r="U10" i="9"/>
  <c r="T11" i="9" s="1"/>
  <c r="U11" i="9" s="1"/>
  <c r="T27" i="9"/>
  <c r="U27" i="9" s="1"/>
  <c r="T28" i="9" s="1"/>
  <c r="U28" i="9" s="1"/>
  <c r="T15" i="9"/>
  <c r="U15" i="9" s="1"/>
  <c r="T16" i="9" s="1"/>
  <c r="U16" i="9" s="1"/>
  <c r="T17" i="9" s="1"/>
  <c r="U17" i="9" s="1"/>
  <c r="T18" i="9" s="1"/>
  <c r="U18" i="9" s="1"/>
  <c r="T19" i="9" s="1"/>
  <c r="U19" i="9" s="1"/>
  <c r="U32" i="9"/>
  <c r="T32" i="9"/>
  <c r="E17" i="35"/>
  <c r="G17" i="35" s="1"/>
  <c r="T56" i="9"/>
  <c r="U56" i="9" s="1"/>
  <c r="T9" i="39"/>
  <c r="U9" i="39" s="1"/>
  <c r="I14" i="31"/>
  <c r="C14" i="37" s="1"/>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T10" i="39" l="1"/>
  <c r="U10" i="39" s="1"/>
  <c r="T11" i="39" s="1"/>
  <c r="U11" i="39" s="1"/>
  <c r="T12" i="39" s="1"/>
  <c r="U12" i="39" s="1"/>
  <c r="T13" i="39" s="1"/>
  <c r="U13" i="39" s="1"/>
  <c r="T12" i="9"/>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modificar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Continúe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200-000001000000}">
      <text>
        <r>
          <rPr>
            <b/>
            <sz val="9"/>
            <color indexed="81"/>
            <rFont val="Tahoma"/>
            <family val="2"/>
          </rPr>
          <t>Celda parametrizada no modificar</t>
        </r>
        <r>
          <rPr>
            <sz val="9"/>
            <color indexed="81"/>
            <rFont val="Tahoma"/>
            <family val="2"/>
          </rPr>
          <t xml:space="preserve">
</t>
        </r>
      </text>
    </comment>
    <comment ref="C8" authorId="0" shapeId="0" xr:uid="{00000000-0006-0000-0200-000002000000}">
      <text>
        <r>
          <rPr>
            <b/>
            <sz val="9"/>
            <color indexed="81"/>
            <rFont val="Tahoma"/>
            <family val="2"/>
          </rPr>
          <t>Diligencie número de veces.</t>
        </r>
        <r>
          <rPr>
            <sz val="9"/>
            <color indexed="81"/>
            <rFont val="Tahoma"/>
            <family val="2"/>
          </rPr>
          <t xml:space="preserve">
</t>
        </r>
      </text>
    </comment>
    <comment ref="D8" authorId="0" shapeId="0" xr:uid="{00000000-0006-0000-0200-000003000000}">
      <text>
        <r>
          <rPr>
            <b/>
            <sz val="9"/>
            <color indexed="81"/>
            <rFont val="Tahoma"/>
            <family val="2"/>
          </rPr>
          <t>Celda parametrizada no modificar.</t>
        </r>
        <r>
          <rPr>
            <sz val="9"/>
            <color indexed="81"/>
            <rFont val="Tahoma"/>
            <family val="2"/>
          </rPr>
          <t xml:space="preserve">
</t>
        </r>
      </text>
    </comment>
    <comment ref="E8" authorId="0" shapeId="0" xr:uid="{00000000-0006-0000-0200-000004000000}">
      <text>
        <r>
          <rPr>
            <b/>
            <sz val="9"/>
            <color indexed="81"/>
            <rFont val="Tahoma"/>
            <family val="2"/>
          </rPr>
          <t>Celda parametrizada no modificar.</t>
        </r>
        <r>
          <rPr>
            <sz val="9"/>
            <color indexed="81"/>
            <rFont val="Tahoma"/>
            <family val="2"/>
          </rPr>
          <t xml:space="preserve">
</t>
        </r>
      </text>
    </comment>
    <comment ref="F8" authorId="0" shapeId="0" xr:uid="{00000000-0006-0000-0200-000005000000}">
      <text>
        <r>
          <rPr>
            <b/>
            <sz val="9"/>
            <color indexed="81"/>
            <rFont val="Tahoma"/>
            <family val="2"/>
          </rPr>
          <t>Celda parametrizada no modificar.</t>
        </r>
        <r>
          <rPr>
            <sz val="9"/>
            <color indexed="81"/>
            <rFont val="Tahoma"/>
            <family val="2"/>
          </rPr>
          <t xml:space="preserve">
</t>
        </r>
      </text>
    </comment>
    <comment ref="G8" authorId="0" shapeId="0" xr:uid="{00000000-0006-0000-0200-000006000000}">
      <text>
        <r>
          <rPr>
            <b/>
            <sz val="9"/>
            <color indexed="81"/>
            <rFont val="Tahoma"/>
            <family val="2"/>
          </rPr>
          <t>Utilice lista de despliegue</t>
        </r>
        <r>
          <rPr>
            <sz val="9"/>
            <color indexed="81"/>
            <rFont val="Tahoma"/>
            <family val="2"/>
          </rPr>
          <t xml:space="preserve">
</t>
        </r>
      </text>
    </comment>
    <comment ref="H8" authorId="0" shapeId="0" xr:uid="{00000000-0006-0000-0200-000007000000}">
      <text>
        <r>
          <rPr>
            <b/>
            <sz val="9"/>
            <color indexed="81"/>
            <rFont val="Tahoma"/>
            <family val="2"/>
          </rPr>
          <t>Celda parametrizada no modificar.</t>
        </r>
        <r>
          <rPr>
            <sz val="9"/>
            <color indexed="81"/>
            <rFont val="Tahoma"/>
            <family val="2"/>
          </rPr>
          <t xml:space="preserve">
</t>
        </r>
      </text>
    </comment>
    <comment ref="I8" authorId="0" shapeId="0" xr:uid="{00000000-0006-0000-0200-000008000000}">
      <text>
        <r>
          <rPr>
            <b/>
            <sz val="9"/>
            <color indexed="81"/>
            <rFont val="Tahoma"/>
            <family val="2"/>
          </rPr>
          <t>Celda parametrizada no modificar.</t>
        </r>
        <r>
          <rPr>
            <sz val="9"/>
            <color indexed="81"/>
            <rFont val="Tahoma"/>
            <family val="2"/>
          </rPr>
          <t xml:space="preserve">
</t>
        </r>
      </text>
    </comment>
    <comment ref="J8" authorId="0" shapeId="0" xr:uid="{00000000-0006-0000-0200-000009000000}">
      <text>
        <r>
          <rPr>
            <b/>
            <sz val="9"/>
            <color indexed="81"/>
            <rFont val="Tahoma"/>
            <family val="2"/>
          </rPr>
          <t>Utilice lista de despliegue.</t>
        </r>
      </text>
    </comment>
    <comment ref="K8" authorId="0" shapeId="0" xr:uid="{00000000-0006-0000-0200-00000A000000}">
      <text>
        <r>
          <rPr>
            <b/>
            <sz val="9"/>
            <color indexed="81"/>
            <rFont val="Tahoma"/>
            <family val="2"/>
          </rPr>
          <t>Celda parametrizada no modificar.</t>
        </r>
        <r>
          <rPr>
            <sz val="9"/>
            <color indexed="81"/>
            <rFont val="Tahoma"/>
            <family val="2"/>
          </rPr>
          <t xml:space="preserve">
</t>
        </r>
      </text>
    </comment>
    <comment ref="L8" authorId="0" shapeId="0" xr:uid="{00000000-0006-0000-0200-00000B000000}">
      <text>
        <r>
          <rPr>
            <b/>
            <sz val="9"/>
            <color indexed="81"/>
            <rFont val="Tahoma"/>
            <family val="2"/>
          </rPr>
          <t>Celda parametrizada no modificar.</t>
        </r>
        <r>
          <rPr>
            <sz val="9"/>
            <color indexed="81"/>
            <rFont val="Tahoma"/>
            <family val="2"/>
          </rPr>
          <t xml:space="preserve">
</t>
        </r>
      </text>
    </comment>
    <comment ref="M8" authorId="0" shapeId="0" xr:uid="{00000000-0006-0000-0200-00000C000000}">
      <text>
        <r>
          <rPr>
            <b/>
            <sz val="9"/>
            <color indexed="81"/>
            <rFont val="Tahoma"/>
            <family val="2"/>
          </rPr>
          <t>Celda parametrizada no modificar.</t>
        </r>
      </text>
    </comment>
    <comment ref="N8" authorId="0" shapeId="0" xr:uid="{00000000-0006-0000-02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3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4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400-000002000000}">
      <text>
        <r>
          <rPr>
            <b/>
            <sz val="9"/>
            <color indexed="81"/>
            <rFont val="Tahoma"/>
            <family val="2"/>
          </rPr>
          <t>continúe redacción, verbos aplicables: Verificar,  validar, conciliar,  comparar, revisar, cotejar.</t>
        </r>
        <r>
          <rPr>
            <sz val="9"/>
            <color indexed="81"/>
            <rFont val="Tahoma"/>
            <family val="2"/>
          </rPr>
          <t xml:space="preserve">
</t>
        </r>
      </text>
    </comment>
    <comment ref="H7" authorId="0" shapeId="0" xr:uid="{00000000-0006-0000-0400-000003000000}">
      <text>
        <r>
          <rPr>
            <b/>
            <sz val="9"/>
            <color indexed="81"/>
            <rFont val="Tahoma"/>
            <family val="2"/>
          </rPr>
          <t>Continúe redacción aplique atributos de formalización del control.</t>
        </r>
        <r>
          <rPr>
            <sz val="9"/>
            <color indexed="81"/>
            <rFont val="Tahoma"/>
            <family val="2"/>
          </rPr>
          <t xml:space="preserve">
</t>
        </r>
      </text>
    </comment>
    <comment ref="I7" authorId="0" shapeId="0" xr:uid="{00000000-0006-0000-04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400-000005000000}">
      <text>
        <r>
          <rPr>
            <b/>
            <sz val="9"/>
            <color indexed="81"/>
            <rFont val="Tahoma"/>
            <family val="2"/>
          </rPr>
          <t>Utilice lista de despliegue.</t>
        </r>
        <r>
          <rPr>
            <sz val="9"/>
            <color indexed="81"/>
            <rFont val="Tahoma"/>
            <family val="2"/>
          </rPr>
          <t xml:space="preserve">
</t>
        </r>
      </text>
    </comment>
    <comment ref="K7" authorId="0" shapeId="0" xr:uid="{00000000-0006-0000-0400-000006000000}">
      <text>
        <r>
          <rPr>
            <b/>
            <sz val="9"/>
            <color indexed="81"/>
            <rFont val="Tahoma"/>
            <family val="2"/>
          </rPr>
          <t>Celda parametrizada NO modificar.</t>
        </r>
        <r>
          <rPr>
            <sz val="9"/>
            <color indexed="81"/>
            <rFont val="Tahoma"/>
            <family val="2"/>
          </rPr>
          <t xml:space="preserve">
</t>
        </r>
      </text>
    </comment>
    <comment ref="L7" authorId="0" shapeId="0" xr:uid="{00000000-0006-0000-0400-000007000000}">
      <text>
        <r>
          <rPr>
            <b/>
            <sz val="9"/>
            <color indexed="81"/>
            <rFont val="Tahoma"/>
            <family val="2"/>
          </rPr>
          <t>Celda parametrizada NO modificar.</t>
        </r>
        <r>
          <rPr>
            <sz val="9"/>
            <color indexed="81"/>
            <rFont val="Tahoma"/>
            <family val="2"/>
          </rPr>
          <t xml:space="preserve">
</t>
        </r>
      </text>
    </comment>
    <comment ref="M7" authorId="0" shapeId="0" xr:uid="{00000000-0006-0000-0400-000008000000}">
      <text>
        <r>
          <rPr>
            <b/>
            <sz val="9"/>
            <color indexed="81"/>
            <rFont val="Tahoma"/>
            <family val="2"/>
          </rPr>
          <t>Utilice lista de despliegue.</t>
        </r>
        <r>
          <rPr>
            <sz val="9"/>
            <color indexed="81"/>
            <rFont val="Tahoma"/>
            <family val="2"/>
          </rPr>
          <t xml:space="preserve">
</t>
        </r>
      </text>
    </comment>
    <comment ref="N7" authorId="0" shapeId="0" xr:uid="{00000000-0006-0000-0400-000009000000}">
      <text>
        <r>
          <rPr>
            <b/>
            <sz val="9"/>
            <color indexed="81"/>
            <rFont val="Tahoma"/>
            <family val="2"/>
          </rPr>
          <t>Celda parametrizada NO modificar.</t>
        </r>
        <r>
          <rPr>
            <sz val="9"/>
            <color indexed="81"/>
            <rFont val="Tahoma"/>
            <family val="2"/>
          </rPr>
          <t xml:space="preserve">
</t>
        </r>
      </text>
    </comment>
    <comment ref="O7" authorId="0" shapeId="0" xr:uid="{00000000-0006-0000-0400-00000A000000}">
      <text>
        <r>
          <rPr>
            <b/>
            <sz val="9"/>
            <color indexed="81"/>
            <rFont val="Tahoma"/>
            <family val="2"/>
          </rPr>
          <t>Utilice lista de despliegue.</t>
        </r>
        <r>
          <rPr>
            <sz val="9"/>
            <color indexed="81"/>
            <rFont val="Tahoma"/>
            <family val="2"/>
          </rPr>
          <t xml:space="preserve">
</t>
        </r>
      </text>
    </comment>
    <comment ref="P7" authorId="0" shapeId="0" xr:uid="{00000000-0006-0000-0400-00000B000000}">
      <text>
        <r>
          <rPr>
            <b/>
            <sz val="9"/>
            <color indexed="81"/>
            <rFont val="Tahoma"/>
            <family val="2"/>
          </rPr>
          <t>Utilice lista de despliegue.</t>
        </r>
        <r>
          <rPr>
            <sz val="9"/>
            <color indexed="81"/>
            <rFont val="Tahoma"/>
            <family val="2"/>
          </rPr>
          <t xml:space="preserve">
</t>
        </r>
      </text>
    </comment>
    <comment ref="Q7" authorId="0" shapeId="0" xr:uid="{00000000-0006-0000-0400-00000C000000}">
      <text>
        <r>
          <rPr>
            <b/>
            <sz val="9"/>
            <color indexed="81"/>
            <rFont val="Tahoma"/>
            <family val="2"/>
          </rPr>
          <t>Utilice lista de despliegue.</t>
        </r>
        <r>
          <rPr>
            <sz val="9"/>
            <color indexed="81"/>
            <rFont val="Tahoma"/>
            <family val="2"/>
          </rPr>
          <t xml:space="preserve">
</t>
        </r>
      </text>
    </comment>
    <comment ref="R7" authorId="0" shapeId="0" xr:uid="{00000000-0006-0000-0400-00000D000000}">
      <text>
        <r>
          <rPr>
            <b/>
            <sz val="9"/>
            <color indexed="81"/>
            <rFont val="Tahoma"/>
            <family val="2"/>
          </rPr>
          <t>Utilice lista de despliegue.</t>
        </r>
        <r>
          <rPr>
            <sz val="9"/>
            <color indexed="81"/>
            <rFont val="Tahoma"/>
            <family val="2"/>
          </rPr>
          <t xml:space="preserve">
</t>
        </r>
      </text>
    </comment>
    <comment ref="S7" authorId="0" shapeId="0" xr:uid="{00000000-0006-0000-0400-00000E000000}">
      <text>
        <r>
          <rPr>
            <b/>
            <sz val="9"/>
            <color indexed="81"/>
            <rFont val="Tahoma"/>
            <family val="2"/>
          </rPr>
          <t>Celda parametrizada NO modificar.</t>
        </r>
        <r>
          <rPr>
            <sz val="9"/>
            <color indexed="81"/>
            <rFont val="Tahoma"/>
            <family val="2"/>
          </rPr>
          <t xml:space="preserve">
</t>
        </r>
      </text>
    </comment>
    <comment ref="T7" authorId="0" shapeId="0" xr:uid="{00000000-0006-0000-0400-00000F000000}">
      <text>
        <r>
          <rPr>
            <b/>
            <sz val="9"/>
            <color indexed="81"/>
            <rFont val="Tahoma"/>
            <family val="2"/>
          </rPr>
          <t>Celda parametrizada NO modificar.</t>
        </r>
        <r>
          <rPr>
            <sz val="9"/>
            <color indexed="81"/>
            <rFont val="Tahoma"/>
            <family val="2"/>
          </rPr>
          <t xml:space="preserve">
</t>
        </r>
      </text>
    </comment>
    <comment ref="U7" authorId="0" shapeId="0" xr:uid="{00000000-0006-0000-0400-000010000000}">
      <text>
        <r>
          <rPr>
            <b/>
            <sz val="9"/>
            <color indexed="81"/>
            <rFont val="Tahoma"/>
            <family val="2"/>
          </rPr>
          <t>Celda parametrizada NO modificar.</t>
        </r>
        <r>
          <rPr>
            <sz val="9"/>
            <color indexed="81"/>
            <rFont val="Tahoma"/>
            <family val="2"/>
          </rPr>
          <t xml:space="preserve">
</t>
        </r>
      </text>
    </comment>
    <comment ref="V7" authorId="0" shapeId="0" xr:uid="{00000000-0006-0000-04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500-000001000000}">
      <text>
        <r>
          <rPr>
            <b/>
            <sz val="9"/>
            <color indexed="81"/>
            <rFont val="Tahoma"/>
            <family val="2"/>
          </rPr>
          <t>Celda parametrizada NO modificar.</t>
        </r>
        <r>
          <rPr>
            <sz val="9"/>
            <color indexed="81"/>
            <rFont val="Tahoma"/>
            <family val="2"/>
          </rPr>
          <t xml:space="preserve">
</t>
        </r>
      </text>
    </comment>
    <comment ref="D6" authorId="0" shapeId="0" xr:uid="{00000000-0006-0000-0500-000002000000}">
      <text>
        <r>
          <rPr>
            <b/>
            <sz val="9"/>
            <color indexed="81"/>
            <rFont val="Tahoma"/>
            <family val="2"/>
          </rPr>
          <t>Celda parametrizada NO modificar.</t>
        </r>
      </text>
    </comment>
    <comment ref="F7" authorId="0" shapeId="0" xr:uid="{00000000-0006-0000-0500-000003000000}">
      <text>
        <r>
          <rPr>
            <b/>
            <sz val="9"/>
            <color indexed="81"/>
            <rFont val="Tahoma"/>
            <family val="2"/>
          </rPr>
          <t>Inicie redacción del control, de acuerdo con estructura propuesta</t>
        </r>
      </text>
    </comment>
    <comment ref="G7" authorId="0" shapeId="0" xr:uid="{00000000-0006-0000-05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500-000007000000}">
      <text>
        <r>
          <rPr>
            <b/>
            <sz val="9"/>
            <color indexed="81"/>
            <rFont val="Tahoma"/>
            <family val="2"/>
          </rPr>
          <t>Celda parametrizada NO modificar.</t>
        </r>
        <r>
          <rPr>
            <sz val="9"/>
            <color indexed="81"/>
            <rFont val="Tahoma"/>
            <family val="2"/>
          </rPr>
          <t xml:space="preserve">
</t>
        </r>
      </text>
    </comment>
    <comment ref="L7" authorId="0" shapeId="0" xr:uid="{00000000-0006-0000-0500-000008000000}">
      <text>
        <r>
          <rPr>
            <b/>
            <sz val="9"/>
            <color indexed="81"/>
            <rFont val="Tahoma"/>
            <family val="2"/>
          </rPr>
          <t>Celda parametrizada NO modificar.</t>
        </r>
        <r>
          <rPr>
            <sz val="9"/>
            <color indexed="81"/>
            <rFont val="Tahoma"/>
            <family val="2"/>
          </rPr>
          <t xml:space="preserve">
</t>
        </r>
      </text>
    </comment>
    <comment ref="M7" authorId="0" shapeId="0" xr:uid="{00000000-0006-0000-0500-000009000000}">
      <text>
        <r>
          <rPr>
            <b/>
            <sz val="9"/>
            <color indexed="81"/>
            <rFont val="Tahoma"/>
            <family val="2"/>
          </rPr>
          <t>Utilice lista de despliegue.</t>
        </r>
        <r>
          <rPr>
            <sz val="9"/>
            <color indexed="81"/>
            <rFont val="Tahoma"/>
            <family val="2"/>
          </rPr>
          <t xml:space="preserve">
</t>
        </r>
      </text>
    </comment>
    <comment ref="N7" authorId="0" shapeId="0" xr:uid="{00000000-0006-0000-0500-00000A000000}">
      <text>
        <r>
          <rPr>
            <b/>
            <sz val="9"/>
            <color indexed="81"/>
            <rFont val="Tahoma"/>
            <family val="2"/>
          </rPr>
          <t>Celda parametrizada NO modificar.</t>
        </r>
        <r>
          <rPr>
            <sz val="9"/>
            <color indexed="81"/>
            <rFont val="Tahoma"/>
            <family val="2"/>
          </rPr>
          <t xml:space="preserve">
</t>
        </r>
      </text>
    </comment>
    <comment ref="O7" authorId="0" shapeId="0" xr:uid="{00000000-0006-0000-0500-00000B000000}">
      <text>
        <r>
          <rPr>
            <b/>
            <sz val="9"/>
            <color indexed="81"/>
            <rFont val="Tahoma"/>
            <family val="2"/>
          </rPr>
          <t>Utilice lista de despliegue.</t>
        </r>
      </text>
    </comment>
    <comment ref="P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6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800-000001000000}">
      <text>
        <r>
          <rPr>
            <b/>
            <sz val="9"/>
            <color indexed="81"/>
            <rFont val="Tahoma"/>
            <family val="2"/>
          </rPr>
          <t>Celdas parametrizadas NO modificar.</t>
        </r>
        <r>
          <rPr>
            <sz val="9"/>
            <color indexed="81"/>
            <rFont val="Tahoma"/>
            <family val="2"/>
          </rPr>
          <t xml:space="preserve">
</t>
        </r>
      </text>
    </comment>
    <comment ref="D13" authorId="0" shapeId="0" xr:uid="{00000000-0006-0000-08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<sst xmlns="http://schemas.openxmlformats.org/spreadsheetml/2006/main" count="917" uniqueCount="442">
  <si>
    <t>Matriz Mapa de Riesgos</t>
  </si>
  <si>
    <t>Orientaciones Generales</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</si>
  <si>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</si>
  <si>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</si>
  <si>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</si>
  <si>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</si>
  <si>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</si>
  <si>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</si>
  <si>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</si>
  <si>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</si>
  <si>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</si>
  <si>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</si>
  <si>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</si>
  <si>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</si>
  <si>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</si>
  <si>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</si>
  <si>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</si>
  <si>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</si>
  <si>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</si>
  <si>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</si>
  <si>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</si>
  <si>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</si>
  <si>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</si>
  <si>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</si>
  <si>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</si>
  <si>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</si>
  <si>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</si>
  <si>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</si>
  <si>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</si>
  <si>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</si>
  <si>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</si>
  <si>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</si>
  <si>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</si>
  <si>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</si>
  <si>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</si>
  <si>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</si>
  <si>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</si>
  <si>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</si>
  <si>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</si>
  <si>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</si>
  <si>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</si>
  <si>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</si>
  <si>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</si>
  <si>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</si>
  <si>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</si>
  <si>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</si>
  <si>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</si>
  <si>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</si>
  <si>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</si>
  <si>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</si>
  <si>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</si>
  <si>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</si>
  <si>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</si>
  <si>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</si>
  <si>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</si>
  <si>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</si>
  <si>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</si>
  <si>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</si>
  <si>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</si>
  <si>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</si>
  <si>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</si>
  <si>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</si>
  <si>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</si>
  <si>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</si>
  <si>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</si>
  <si>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</si>
  <si>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</si>
  <si>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</si>
  <si>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</si>
  <si>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</si>
  <si>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</si>
  <si>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</si>
  <si>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</si>
  <si>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</si>
  <si>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</si>
  <si>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</si>
  <si>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</si>
  <si>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</si>
  <si>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</si>
  <si>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</si>
  <si>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</si>
  <si>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</si>
  <si>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</si>
  <si>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</si>
  <si>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</si>
  <si>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</si>
  <si>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</si>
  <si>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</si>
  <si>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</si>
  <si>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</si>
  <si>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</si>
  <si>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</si>
  <si>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</si>
  <si>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</si>
  <si>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</si>
  <si>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</si>
  <si>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</si>
  <si>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</si>
  <si>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</si>
  <si>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</si>
  <si>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</si>
  <si>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</si>
  <si>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</si>
  <si>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</si>
  <si>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</si>
  <si>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</si>
  <si>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</si>
  <si>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</si>
  <si>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</si>
  <si>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</si>
  <si>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</si>
  <si>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</si>
  <si>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</si>
  <si>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</si>
  <si>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</si>
  <si>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</si>
  <si>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</si>
  <si>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</si>
  <si>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</si>
  <si>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</si>
  <si>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</si>
  <si>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</si>
  <si>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</si>
  <si>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</si>
  <si>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</si>
  <si>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</si>
  <si>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</si>
  <si>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</si>
  <si>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</si>
  <si>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</si>
  <si>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</si>
  <si>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</si>
  <si>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</si>
  <si>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</si>
  <si>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</si>
  <si>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</si>
  <si>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</si>
  <si>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</si>
  <si>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</si>
  <si>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</si>
  <si>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</si>
  <si>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</si>
  <si>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</si>
  <si>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</si>
  <si>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</si>
  <si>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</si>
  <si>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</si>
  <si>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</si>
  <si>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</si>
  <si>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</si>
  <si>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</si>
  <si>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</si>
  <si>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</si>
  <si>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</si>
  <si>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</si>
  <si>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</si>
  <si>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</si>
  <si>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</si>
  <si>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</si>
  <si>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</si>
  <si>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</si>
  <si>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</si>
  <si>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</si>
  <si>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</si>
  <si>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</si>
  <si>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</si>
  <si>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</si>
  <si>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</si>
  <si>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</si>
  <si>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</si>
  <si>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</si>
  <si>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</si>
  <si>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</si>
  <si>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</si>
  <si>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</si>
  <si>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</si>
  <si>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</si>
  <si>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</si>
  <si>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</si>
  <si>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</si>
  <si>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</si>
  <si>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</si>
  <si>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</si>
  <si>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</si>
  <si>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</si>
  <si>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</si>
  <si>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</si>
  <si>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</si>
  <si>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</si>
  <si>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</si>
  <si>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</si>
  <si>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</si>
  <si>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</si>
  <si>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</si>
  <si>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</si>
  <si>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</si>
  <si>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</si>
  <si>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</si>
  <si>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</si>
  <si>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</si>
  <si>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</si>
  <si>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</si>
  <si>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</si>
  <si>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</si>
  <si>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</si>
  <si>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</si>
  <si>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</si>
  <si>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</si>
  <si>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</si>
  <si>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</si>
  <si>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</si>
  <si>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</si>
  <si>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</si>
  <si>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</si>
  <si>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</si>
  <si>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</si>
  <si>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</si>
  <si>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</si>
  <si>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</si>
  <si>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</si>
  <si>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</si>
  <si>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</si>
  <si>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</si>
  <si>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</si>
  <si>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</si>
  <si>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</si>
  <si>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</si>
  <si>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</si>
  <si>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</si>
  <si>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</si>
  <si>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</si>
  <si>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</si>
  <si>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</si>
  <si>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</si>
  <si>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</si>
  <si>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</si>
  <si>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</si>
  <si>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</si>
  <si>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</si>
  <si>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</si>
  <si>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</si>
  <si>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</si>
  <si>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</si>
  <si>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</si>
  <si>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</si>
  <si>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</si>
  <si>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</si>
  <si>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</si>
  <si>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</si>
  <si>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</si>
  <si>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</si>
  <si>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</si>
  <si>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</si>
  <si>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</si>
  <si>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</si>
  <si>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</si>
  <si>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</si>
  <si>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</si>
  <si>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</si>
  <si>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</si>
  <si>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</si>
  <si>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</si>
  <si>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</si>
  <si>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</si>
  <si>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</si>
  <si>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</si>
  <si>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</si>
  <si>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</si>
  <si>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</si>
  <si>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</si>
  <si>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</si>
  <si>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</si>
  <si>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</si>
  <si>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</si>
  <si>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</si>
  <si>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</si>
  <si>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</si>
  <si>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</si>
  <si>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</si>
  <si>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</si>
  <si>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</si>
  <si>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</si>
  <si>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</si>
  <si>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</si>
  <si>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</si>
  <si>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</si>
  <si>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</si>
  <si>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</si>
  <si>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</si>
  <si>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</si>
  <si>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</si>
  <si>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</si>
  <si>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</si>
  <si>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</si>
  <si>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</si>
  <si>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</si>
  <si>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</si>
  <si>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</si>
  <si>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</si>
  <si>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</si>
  <si>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</si>
  <si>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</si>
  <si>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</si>
  <si>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</si>
  <si>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</si>
  <si>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</si>
  <si>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</si>
  <si>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</si>
  <si>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</si>
  <si>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</si>
  <si>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</si>
  <si>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</si>
  <si>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</si>
  <si>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</si>
  <si>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</si>
  <si>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</si>
  <si>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</si>
  <si>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</si>
  <si>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</si>
  <si>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</si>
  <si>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</si>
  <si>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</si>
  <si>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</si>
  <si>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</si>
  <si>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</si>
  <si>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</si>
  <si>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</si>
  <si>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</si>
  <si>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</si>
  <si>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</si>
  <si>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</si>
  <si>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</si>
  <si>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</si>
  <si>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</si>
  <si>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</si>
  <si>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</si>
  <si>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Vigencia: 2026</t>
  </si>
  <si>
    <t>Verifica</t>
  </si>
  <si>
    <t>Menor a 130 SMLMV</t>
  </si>
  <si>
    <t>Entre 130 y 650 SMLMV</t>
  </si>
  <si>
    <t>Entre 650 y 1300 SMLMV</t>
  </si>
  <si>
    <t>Entre 1300 y 6500 SMLMV</t>
  </si>
  <si>
    <t>Mayor a 6500 SMLMV</t>
  </si>
  <si>
    <t>Revisa</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</si>
  <si>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</si>
  <si>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</si>
  <si>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</si>
  <si>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</si>
  <si>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</si>
  <si>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</si>
  <si>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</si>
  <si>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</si>
  <si>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</si>
  <si>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</si>
  <si>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</si>
  <si>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</si>
  <si>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</si>
  <si>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</si>
  <si>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</si>
  <si>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</si>
  <si>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</si>
  <si>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</si>
  <si>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</si>
  <si>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</si>
  <si>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</si>
  <si>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</si>
  <si>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</si>
  <si>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</si>
  <si>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</si>
  <si>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</si>
  <si>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</si>
  <si>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</si>
  <si>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</si>
  <si>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</si>
  <si>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</si>
  <si>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</si>
  <si>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</si>
  <si>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</si>
  <si>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</si>
  <si>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</si>
  <si>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</si>
  <si>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</si>
  <si>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</si>
  <si>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DES-DI-008</t>
  </si>
  <si>
    <r>
      <t>El formato de fecha es</t>
    </r>
    <r>
      <rPr>
        <b/>
        <sz val="11"/>
        <rFont val="Arial"/>
        <family val="2"/>
      </rPr>
      <t xml:space="preserve">: </t>
    </r>
    <r>
      <rPr>
        <sz val="11"/>
        <rFont val="Arial"/>
        <family val="2"/>
      </rPr>
      <t>16-01-2025</t>
    </r>
  </si>
  <si>
    <t>Valida</t>
  </si>
  <si>
    <t xml:space="preserve"> inconformidad de los Servidores Públicos</t>
  </si>
  <si>
    <t>El Servidor público designado</t>
  </si>
  <si>
    <t>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t>
  </si>
  <si>
    <t>anualmente la expedición de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t>
  </si>
  <si>
    <t xml:space="preserve">El Líder asignado por la Dirección General como responsable de coordinar el desarrollo del SG-SST, </t>
  </si>
  <si>
    <t>a través de reuniones cuatrimestrales con su equipo de trabajo  el nivel de avance de ejecución del Plan Anual de Seguridad y salud en el Trabajo -PASST, dejando como evidencia un acta de reunión y el cronograma de seguimiento del PASST el cual debe contener el  porcentaje de avance.
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t>
  </si>
  <si>
    <t>a través de reunión cuatrimestral con el (Gerente Administrativo y Financiero, Profesional Especializado del Proceso de Talento Humano/SST y colaboradores de SST) c el estado de implementación, novedades y oportunidades de mejora para articular y socializar las directrices en materia de seguridad y salud en el trabajo. Se deja como evidencia un acta de reunión con los temas relevantes  de la reunión.
En caso de evidenciar retrasos en la implementación de acciones a cargo de las dependencias se procederá a concertar compromisos con los jefes de las mismas, para su cierre respectivo, dejando como evidencia los compromisos en el acta de reunión."</t>
  </si>
  <si>
    <t xml:space="preserve">El Gerente Administrativo y Financiero </t>
  </si>
  <si>
    <t>El Profesional Universitario del proceso de Gestión de Talento Humano a cargo de la implementación del Plan Institucional de Formación y Capacitación – PIFC, y el Plan de Estímulos e incentivos</t>
  </si>
  <si>
    <t>revisa</t>
  </si>
  <si>
    <t>a través de reunión cuatrimestral con colaboradores del proceso el estado de avance de la ejecución de los planes con el propósito de encontrar acciones de mejorar que permitan armonizar y articular el desarrollo de las actividades en los tiempos programados, se deja como evidencia un acta de la reunión con los temas relevantes o notas de la reunión.  
En caso de evidenciar retrasos o necesidades de modificación de los mismos, se presentan las solicitudes ante el equipo de trabajo o el Gerente Administrativo y Financiero realizando la correspondiente modificación de los planes, dejando como evidencia un acta de reunión."
En caso de identificar que no se encuentra cargado en aplicativo ORFEO se deberá incluirlo en el respectivo proceso</t>
  </si>
  <si>
    <t>a través de una reunión cuatrimestral con el equipo de trabajo del Proceso de Gestión de Talento Humano, el estado de avance de las actividades que hacen parte del Plan Estratégico de Talento humano y temas transversales del proceso, con el fin de conocer las situaciones imprevistas que puedan afectar el cumplimiento oportuno de las actividades programadas, e impartir directrices para resolver las situaciones presentadas, dejando como evidencia un acta con los temas relevantes o notas de la reunión.  
En caso de evidenciar retrasos en la implementación de acciones, se procederá a dejar compromisos con los integrantes del proceso, para su cierre respectivo, dejando como evidencia los compromisos en el acta de reunión.</t>
  </si>
  <si>
    <t>El servidor publico o colaborador, designado como administrador de la plataforma SIDEAP por parte del proceso de Gestión de Talento Humano</t>
  </si>
  <si>
    <t>semestralmente que servidores públicos han diligenciado la declaración de conflicto de intereses en el módulo de conflicto de interés en la plataforma. Como evidencia se genera el reporte cuatrimestral de la Plataforma SIDEAP donde se identifican los servidores faltantes por declarar.
En el caso que se identifique servidores pendientes de reporte, la Gerencia Administrativa y Financiera - Proceso de Gestión de Talento Humano realiza seguimiento mediante correo electrónico solicitando se realice el registro de  la declaración del conflicto de interés</t>
  </si>
  <si>
    <t xml:space="preserve">
semestralmente en el aplicativo por la Integridad Pública - DAFP que los Directivos hayan diligenciado la declaración de conflicto de intereses en la plataforma. Como evidencia se realiza la consulta  en el  aplicativo por la Integridad Pública - DAFP donde se identifiquen el estado actual de la referdia declaraciòn por parte de los Directivos.
En el caso que se identifique directivos pendientes de ejecutar la actividad, la Gerencia Administrativa y Financiera - Proceso de Gestión de Talento Humano, realizarà u mediante correo electrónico la  solicitud  la declaración del conflicto de interés, haciendo enfasis en 
</t>
  </si>
  <si>
    <t>El profesional especializado o el colaborador designado del proceso de Gestión del Talento Humano</t>
  </si>
  <si>
    <t xml:space="preserve">cada vez que se vaya a vincular a un Servidor Público, que este cumpla con los requisitos de formación académica, experiencia laboral y certificación de antecedentes disciplinarios, fiscales y judiciales, la descripción de la verificación se registra mediante el Formato de verificación de estudio, experiencia y conocimientos- UAERMV GTHU-FM-054.
En el caso de que no se cumpla con los requisitos no se realizará el nombramiento.
Evidencia: GTHU-FM-054 -Formato de verificación de estudio, experiencia y conocimientos- UAERMV 
</t>
  </si>
  <si>
    <t>Cada vez que se vaya a vincular a un Servidor Público en un cargo de provisionalidad o de libre nombramiento y remoción, TH verifica los antecedentes disciplinarios, fiscales y judiciales, mediante el formato GTHU-FM-054 Formato verificación de estudios, conocimiento y experiencia, adicionalmente descarga las certificaciones aportándolos al expediente.
EVIDENCIA: GTHU-FM-054 -Formato de verificación de estudio, experiencia y conocimientos- UAERMV 
En el caso de que se evidencie alguna anotación en las consultas no se realiza el nombramiento</t>
  </si>
  <si>
    <t>Socializar con el equipo de GTHU la importancia de realizar e incluir los antecedentes del aspirante en el formato de verificación de estudio conocimiento y experiencia, haciendo énfasis en la verificación de requisitos y antecedentes para prevenir la posible vinculación con actividades provenientes de Lavado de Activos LA y Financiación del Terrorismo FT.</t>
  </si>
  <si>
    <t>Profesional Especializado</t>
  </si>
  <si>
    <t>Acta de Reunión de la Socialización</t>
  </si>
  <si>
    <t>Informar al Oficial de cumplimiento del Sistema de LAFT, para el respectivo análisis de la situación reportada.</t>
  </si>
  <si>
    <t>Memorando remitido</t>
  </si>
  <si>
    <t>Gerente Administrativo y Financiero</t>
  </si>
  <si>
    <t>Colaborador desigando del  Proceso de Gestión de Talento Humano</t>
  </si>
  <si>
    <t>Correo remitido.</t>
  </si>
  <si>
    <t>Cada vez que se requiera</t>
  </si>
  <si>
    <t>Informar al Gerente Administrativo y Financiero la novedad presentada frente a los servidores públicos que al periodo de seguimiento no realizaron la actividad.</t>
  </si>
  <si>
    <t>Profesional Especializado  o Colaborador designado del Proceso de Gestión de Talento Humano</t>
  </si>
  <si>
    <t>Incluir dentro del orden del día de las reuniones de la Comisión de personal el seguimiento al cumplimiento a los Planes de capacitación y de  bienestar e incentivos, estableciendo alertas y determinando plazos para la ejecución de actividades programadas.</t>
  </si>
  <si>
    <t>Profesional Universitario del Proceso de Gestión de Talento Humano</t>
  </si>
  <si>
    <t>Actas de Reunión donde se evidencien los compromisos y tiempos programados</t>
  </si>
  <si>
    <t>Solictud de modificación con la debida justificación</t>
  </si>
  <si>
    <t>Presentar ante el ordenador del gasto solicitudes de modificación de los planes, aprobarlas y hacerles el debido seguimiento</t>
  </si>
  <si>
    <t>Realizar la actualización de la documentación del proceso de Gestión de talento Humano en lo relacionado con el SG-SST, contribuyendo  a el cumplimiento a los requisitos mínimos.</t>
  </si>
  <si>
    <t>El Líder asignado por la Dirección General como responsable de coordinar el diseño e implementación del SG-SST.</t>
  </si>
  <si>
    <t>Formato de aporbaciòn documental</t>
  </si>
  <si>
    <t>Incluir los requisitos incumplidos en el Plan Anual de Trabajo de Seguridad y Salud en el Trabajo para su ejecución y seguimiento.</t>
  </si>
  <si>
    <t xml:space="preserve"> Plan Anual de Trabajo de Seguridad y Salud en el Trabajo ajustado </t>
  </si>
  <si>
    <t>Gerenciar el Talento Humano de la Unidad Administrativa Especial de Rehabilitación y Mantenimiento Vial, planificando y desarrollando estrategias encaminadas a garantizar el mejoramiento  y la satisfacción laboral de los servidores públicos que contribuyen a la misión de la institución.</t>
  </si>
  <si>
    <t>Version 3 -Se realiza revision y inclusion de datos en el nuevo formato denominado DES-DI-008  bajo los lineamitos de la Oficia¡na Asesora de Planeaciòn</t>
  </si>
  <si>
    <t>verison 1 -Identificaciòn y registro de riesgos asociados al proceso de GTHU</t>
  </si>
  <si>
    <t xml:space="preserve">Version 2- En el riesgo de Gestión Nro. 4: 
*Se ajusta redacción  y actualización en ítems del  Plan de Acción y Acción de contingencia: Realizar una divulgación a través de correo electrónico sensibilizando a los Empleados Públicos sobre la importancia del registro del conflicto de interés.
En caso de evidenciar servidores públicos que al periodo de seguimiento no realizaron la actividad referida, se procederá a remitir correo electrónico con el fin de solicitar a los mismos el cumplimiento de la actividad.
Acción de contingencia:
Informar al Gerente Administrativo y Financiero la novedad presentada frente a los  servidores públicos que al periodo de seguimiento no realizaron la actividad. 
Informar al Gerente de contratación la novedad presentada frente a los l Contratistas  que al periodo de seguimiento no realizaron la actividad.
*Se incluye control de riesgos: El servidor público o colaborador, designado como administrador de la plataforma SIDEAP por parte del proceso de Gestión de Talento Humano Verifica cuatrimestralmente que servidores públicos han diligenciado la declaración de conflicto de intereses en el módulo de conflicto de interés en la plataforma. Como evidencia se cuenta con el reporte cuatrimestral de la Plataforma SIDEAP donde se identifican los servidores faltantes por declarar.
En el caso que se identifique servidores pendientes de reporte, la Gerencia Administrativa y Financiera - Proceso de Gestión de Talento Humano realiza seguimiento por medio de comunicado mediante correo electrónico solicitando la declaración del conflicto de interés
</t>
  </si>
  <si>
    <t xml:space="preserve"> conflicto de interés no declarado y/o declarado, </t>
  </si>
  <si>
    <t>deficiencias en la identificación de conflictos de interés que no cumplan con la normatividad vigente.</t>
  </si>
  <si>
    <t xml:space="preserve"> soborno al aceptar o solicitar un beneficio  en la vinculación de un servidor público que no cumple con los requisitos,</t>
  </si>
  <si>
    <t>omitir la verificación de los requisitos de formación y experiencia establecidos en el Manual Específico de Funciones</t>
  </si>
  <si>
    <t xml:space="preserve"> usar la entidad para dar apariencia de legalidad, para la realización de actividades terroristas o la proliferación de armas de destrucción masiva,</t>
  </si>
  <si>
    <t xml:space="preserve">de fallas u omisiones en la 
 vinculación de un servidor público en un cargo de provisional o de libre nombramiento y remoción </t>
  </si>
  <si>
    <t xml:space="preserve"> la liquidación de la nómina fuera de los tiempos establecidos</t>
  </si>
  <si>
    <t xml:space="preserve"> Incumplimiento en los requisitos mínimos  de la normatividad vigente para el Sistema de Gestión de  Seguridad y Salud en el Trabajo SG-SST </t>
  </si>
  <si>
    <t>la baja ejecución en el cronograma del plan de trabajo</t>
  </si>
  <si>
    <t xml:space="preserve"> Incumplimiento de la normatividad vigente del  Plan Estratégico de Talento Humano PETH. </t>
  </si>
  <si>
    <t>deficiencias en seguimiento de la ejecución de los planes que integran en Plan Estratégico de Talento Humano PETH.</t>
  </si>
  <si>
    <t>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
En caso de evidenciar algún tipo de anormalidad durante la evaluación de las ofertas, el ordenador del gasto podrá separarse de esta y dará cumplimiento a lo establecido en el estatuto de contratación para estos casos.</t>
  </si>
  <si>
    <t xml:space="preserve">Realizar una divulgación a través deL correo electrónico de TH sensibilizando a los Empleados Públicos sobre la importancia del registro del conflicto de interés. En caso de evidenciar servidores públicos que al periodo de seguimiento no realizaron la actividad referida, se procederá a remitir correo electrónico con el fin de solicitar a los mismos el cumplimiento de la actividad.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</si>
</sst>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theme="6" tint="-0.499984740745262"/>
      </right>
      <top/>
      <bottom/>
      <diagonal/>
    </border>
    <border>
      <left style="hair">
        <color rgb="FF4F6228"/>
      </left>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51">
    <xf numFmtId="0" fontId="0" fillId="0" borderId="0" xfId="0"/>
    <xf numFmtId="0" fontId="6" fillId="3" borderId="1" xfId="2" applyFont="1" applyFill="1" applyBorder="1" applyAlignment="1" applyProtection="1">
      <alignment horizontal="center"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4" fillId="0" borderId="5" xfId="2" applyFont="1" applyBorder="1" applyAlignment="1">
      <alignment horizontal="center"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9" fontId="5" fillId="19" borderId="5" xfId="2" applyNumberFormat="1"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9" fillId="0" borderId="0" xfId="2" applyFont="1" applyAlignment="1">
      <alignment horizontal="center" vertical="center" wrapText="1"/>
    </xf>
    <xf numFmtId="0" fontId="58" fillId="3" borderId="69" xfId="0" applyFont="1" applyFill="1" applyBorder="1" applyAlignment="1">
      <alignment horizontal="center" vertical="center" wrapText="1"/>
    </xf>
    <xf numFmtId="9" fontId="2" fillId="0" borderId="0" xfId="0" applyNumberFormat="1" applyFont="1" applyAlignment="1">
      <alignment horizontal="center" vertical="center" wrapText="1"/>
    </xf>
    <xf numFmtId="9" fontId="9" fillId="0" borderId="0" xfId="2" applyNumberFormat="1" applyFont="1" applyAlignment="1">
      <alignment horizontal="center" vertical="center"/>
    </xf>
    <xf numFmtId="0" fontId="9" fillId="0" borderId="0" xfId="2" applyFont="1" applyAlignment="1">
      <alignment horizontal="center" vertical="center"/>
    </xf>
    <xf numFmtId="14" fontId="2" fillId="0" borderId="1" xfId="0" applyNumberFormat="1" applyFont="1" applyBorder="1" applyAlignment="1">
      <alignment horizontal="center" vertical="center" wrapText="1"/>
    </xf>
    <xf numFmtId="9" fontId="7" fillId="0" borderId="0" xfId="2" applyNumberFormat="1" applyFont="1" applyAlignment="1">
      <alignment horizontal="center" vertical="center"/>
    </xf>
    <xf numFmtId="9" fontId="3" fillId="2" borderId="0" xfId="2" applyNumberFormat="1" applyFont="1" applyFill="1" applyAlignment="1">
      <alignment horizontal="center" vertical="center" wrapText="1"/>
    </xf>
    <xf numFmtId="0" fontId="4" fillId="3" borderId="6" xfId="2" applyFont="1" applyFill="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4" fillId="3" borderId="28" xfId="2" applyFont="1" applyFill="1" applyBorder="1" applyAlignment="1" applyProtection="1">
      <alignment horizontal="center" vertical="center" wrapText="1"/>
      <protection locked="0"/>
    </xf>
    <xf numFmtId="0" fontId="4" fillId="3" borderId="4" xfId="2" applyFont="1" applyFill="1" applyBorder="1" applyAlignment="1" applyProtection="1">
      <alignment horizontal="center" vertical="center" wrapText="1"/>
      <protection locked="0"/>
    </xf>
    <xf numFmtId="0" fontId="4" fillId="3" borderId="5" xfId="2" applyFont="1" applyFill="1" applyBorder="1" applyAlignment="1" applyProtection="1">
      <alignment horizontal="center" vertical="center" wrapText="1"/>
      <protection locked="0"/>
    </xf>
    <xf numFmtId="0" fontId="59" fillId="3" borderId="79" xfId="0" applyFont="1" applyFill="1" applyBorder="1" applyAlignment="1">
      <alignment horizontal="center" vertical="center" wrapText="1"/>
    </xf>
    <xf numFmtId="0" fontId="59" fillId="3" borderId="1" xfId="0" applyFont="1" applyFill="1" applyBorder="1" applyAlignment="1">
      <alignment horizontal="center" vertical="center" wrapText="1"/>
    </xf>
    <xf numFmtId="0" fontId="4" fillId="3" borderId="69" xfId="2" applyFont="1" applyFill="1" applyBorder="1" applyAlignment="1" applyProtection="1">
      <alignment horizontal="center" vertical="center" wrapText="1"/>
      <protection locked="0"/>
    </xf>
    <xf numFmtId="9" fontId="4" fillId="0" borderId="69" xfId="0" applyNumberFormat="1" applyFont="1" applyBorder="1" applyAlignment="1">
      <alignment horizontal="center" vertical="center" wrapText="1"/>
    </xf>
    <xf numFmtId="0" fontId="4" fillId="3" borderId="69" xfId="0" applyFont="1" applyFill="1" applyBorder="1" applyAlignment="1" applyProtection="1">
      <alignment horizontal="center" vertical="center" wrapText="1"/>
      <protection locked="0"/>
    </xf>
    <xf numFmtId="9" fontId="4" fillId="3" borderId="69" xfId="0" applyNumberFormat="1" applyFont="1" applyFill="1" applyBorder="1" applyAlignment="1" applyProtection="1">
      <alignment horizontal="center" vertical="center" wrapText="1"/>
      <protection locked="0"/>
    </xf>
    <xf numFmtId="14" fontId="27" fillId="0" borderId="1" xfId="3" applyNumberFormat="1" applyFont="1" applyBorder="1" applyAlignment="1">
      <alignment horizontal="center" vertical="center"/>
    </xf>
    <xf numFmtId="0" fontId="27" fillId="0" borderId="1" xfId="3" applyFont="1" applyBorder="1" applyAlignment="1">
      <alignment horizontal="center" vertical="center" wrapText="1"/>
    </xf>
    <xf numFmtId="0" fontId="5" fillId="0" borderId="1" xfId="2" applyFont="1" applyBorder="1" applyAlignment="1">
      <alignment horizontal="center" vertical="center" wrapText="1"/>
    </xf>
    <xf numFmtId="0" fontId="2" fillId="0" borderId="6" xfId="2" applyBorder="1" applyAlignment="1">
      <alignment horizontal="center" vertical="center" wrapText="1"/>
    </xf>
    <xf numFmtId="0" fontId="4" fillId="3" borderId="60" xfId="2" applyFont="1" applyFill="1" applyBorder="1" applyAlignment="1" applyProtection="1">
      <alignment horizontal="center" vertical="center" wrapText="1"/>
      <protection locked="0"/>
    </xf>
    <xf numFmtId="0" fontId="4" fillId="3" borderId="4" xfId="2" applyFont="1" applyFill="1" applyBorder="1" applyAlignment="1" applyProtection="1">
      <alignment horizontal="justify" vertical="center" wrapText="1"/>
      <protection locked="0"/>
    </xf>
    <xf numFmtId="0" fontId="4" fillId="0" borderId="4" xfId="2" applyFont="1" applyBorder="1" applyAlignment="1">
      <alignment horizontal="justify" vertical="center" wrapText="1"/>
    </xf>
    <xf numFmtId="0" fontId="6" fillId="0" borderId="6" xfId="2" applyFont="1" applyBorder="1" applyAlignment="1">
      <alignment horizontal="justify" vertical="center" wrapText="1"/>
    </xf>
    <xf numFmtId="0" fontId="6" fillId="3" borderId="6" xfId="2" applyFont="1" applyFill="1" applyBorder="1" applyAlignment="1" applyProtection="1">
      <alignment horizontal="justify" vertical="center" wrapText="1"/>
      <protection locked="0"/>
    </xf>
    <xf numFmtId="0" fontId="58" fillId="3" borderId="69" xfId="0" applyFont="1" applyFill="1" applyBorder="1" applyAlignment="1">
      <alignment horizontal="justify" vertical="center" wrapText="1"/>
    </xf>
    <xf numFmtId="0" fontId="4" fillId="3" borderId="1" xfId="2" applyFont="1" applyFill="1" applyBorder="1" applyAlignment="1" applyProtection="1">
      <alignment horizontal="justify" vertical="center" wrapText="1"/>
      <protection locked="0"/>
    </xf>
    <xf numFmtId="0" fontId="58" fillId="3" borderId="6" xfId="0" applyFont="1" applyFill="1" applyBorder="1" applyAlignment="1">
      <alignment horizontal="justify" vertical="center" wrapText="1"/>
    </xf>
    <xf numFmtId="0" fontId="4" fillId="0" borderId="6" xfId="2" applyFont="1" applyBorder="1" applyAlignment="1">
      <alignment horizontal="justify" vertical="center" wrapText="1"/>
    </xf>
    <xf numFmtId="0" fontId="58" fillId="3" borderId="1" xfId="0" applyFont="1" applyFill="1" applyBorder="1" applyAlignment="1">
      <alignment horizontal="justify" vertical="center" wrapText="1"/>
    </xf>
    <xf numFmtId="0" fontId="47" fillId="3" borderId="1" xfId="2" applyFont="1" applyFill="1" applyBorder="1" applyAlignment="1" applyProtection="1">
      <alignment horizontal="justify" vertical="center" wrapText="1"/>
      <protection locked="0"/>
    </xf>
    <xf numFmtId="0" fontId="47" fillId="0" borderId="1" xfId="2" applyFont="1" applyBorder="1" applyAlignment="1">
      <alignment horizontal="justify" vertical="center" wrapText="1"/>
    </xf>
    <xf numFmtId="0" fontId="47" fillId="3" borderId="28" xfId="2" applyFont="1" applyFill="1" applyBorder="1" applyAlignment="1" applyProtection="1">
      <alignment horizontal="justify" vertical="center" wrapText="1"/>
      <protection locked="0"/>
    </xf>
    <xf numFmtId="0" fontId="4" fillId="0" borderId="28" xfId="2" applyFont="1" applyBorder="1" applyAlignment="1">
      <alignment horizontal="justify" vertical="center" wrapText="1"/>
    </xf>
    <xf numFmtId="0" fontId="58" fillId="3" borderId="78" xfId="0" applyFont="1" applyFill="1" applyBorder="1" applyAlignment="1">
      <alignment horizontal="justify" vertical="center" wrapText="1"/>
    </xf>
    <xf numFmtId="0" fontId="4" fillId="3" borderId="5" xfId="2" applyFont="1" applyFill="1" applyBorder="1" applyAlignment="1" applyProtection="1">
      <alignment horizontal="justify" vertical="center" wrapText="1"/>
      <protection locked="0"/>
    </xf>
    <xf numFmtId="0" fontId="4" fillId="0" borderId="5" xfId="2" applyFont="1" applyBorder="1" applyAlignment="1">
      <alignment horizontal="justify" vertical="center" wrapText="1"/>
    </xf>
    <xf numFmtId="0" fontId="2" fillId="0" borderId="5" xfId="2" applyBorder="1" applyAlignment="1">
      <alignment horizontal="center" vertical="center" wrapText="1"/>
    </xf>
    <xf numFmtId="14" fontId="27" fillId="0" borderId="1" xfId="3" applyNumberFormat="1" applyFont="1" applyBorder="1" applyAlignment="1">
      <alignment horizontal="center" vertical="center" wrapText="1"/>
    </xf>
    <xf numFmtId="0" fontId="2" fillId="22" borderId="5" xfId="2" applyFill="1" applyBorder="1" applyAlignment="1">
      <alignment horizontal="center" vertical="center" wrapText="1"/>
    </xf>
    <xf numFmtId="0" fontId="2" fillId="0" borderId="5" xfId="2" applyBorder="1" applyAlignment="1">
      <alignment vertical="center" wrapText="1"/>
    </xf>
    <xf numFmtId="14" fontId="27" fillId="0" borderId="5" xfId="3" applyNumberFormat="1" applyFont="1" applyBorder="1" applyAlignment="1">
      <alignment vertical="center"/>
    </xf>
    <xf numFmtId="14" fontId="27" fillId="0" borderId="5" xfId="3" applyNumberFormat="1" applyFont="1" applyBorder="1" applyAlignment="1">
      <alignment vertical="center" wrapText="1"/>
    </xf>
    <xf numFmtId="0" fontId="27" fillId="0" borderId="5" xfId="3" applyFont="1" applyBorder="1" applyAlignment="1">
      <alignment vertical="center" wrapText="1"/>
    </xf>
    <xf numFmtId="0" fontId="2" fillId="0" borderId="5" xfId="2" applyBorder="1" applyAlignment="1">
      <alignment horizontal="justify" vertical="center" wrapText="1"/>
    </xf>
    <xf numFmtId="14" fontId="14" fillId="0" borderId="1" xfId="0" applyNumberFormat="1" applyFont="1" applyBorder="1" applyAlignment="1" applyProtection="1">
      <alignment horizontal="center"/>
      <protection locked="0"/>
    </xf>
    <xf numFmtId="0" fontId="48" fillId="4" borderId="75" xfId="0" applyFont="1" applyFill="1" applyBorder="1" applyAlignment="1">
      <alignment horizontal="center"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4" borderId="8" xfId="2" applyFont="1" applyFill="1" applyBorder="1" applyAlignment="1">
      <alignment horizontal="justify" vertical="center" wrapText="1"/>
    </xf>
    <xf numFmtId="0" fontId="46" fillId="4" borderId="10" xfId="2" applyFont="1" applyFill="1" applyBorder="1" applyAlignment="1">
      <alignment horizontal="justify" vertical="center" wrapText="1"/>
    </xf>
    <xf numFmtId="0" fontId="46" fillId="4" borderId="19" xfId="2" applyFont="1" applyFill="1" applyBorder="1" applyAlignment="1">
      <alignment horizontal="justify" vertical="center" wrapText="1"/>
    </xf>
    <xf numFmtId="0" fontId="5" fillId="22" borderId="8" xfId="2" applyFont="1" applyFill="1" applyBorder="1" applyAlignment="1">
      <alignment horizontal="center" vertical="center" wrapText="1"/>
    </xf>
    <xf numFmtId="0" fontId="5" fillId="22" borderId="10" xfId="2" applyFont="1" applyFill="1" applyBorder="1" applyAlignment="1">
      <alignment horizontal="center" vertical="center" wrapText="1"/>
    </xf>
    <xf numFmtId="0" fontId="5" fillId="22" borderId="19" xfId="2"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0" fontId="58" fillId="0" borderId="6" xfId="2" applyFont="1" applyBorder="1" applyAlignment="1">
      <alignment horizontal="left" vertical="center" wrapText="1"/>
    </xf>
    <xf numFmtId="0" fontId="58" fillId="0" borderId="1" xfId="2" applyFont="1" applyBorder="1" applyAlignment="1">
      <alignment horizontal="left" vertical="center" wrapText="1"/>
    </xf>
    <xf numFmtId="0" fontId="58" fillId="0" borderId="28" xfId="2" applyFont="1" applyBorder="1" applyAlignment="1">
      <alignment horizontal="left"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14" fontId="3" fillId="2" borderId="5" xfId="2" applyNumberFormat="1" applyFont="1" applyFill="1" applyBorder="1" applyAlignment="1" applyProtection="1">
      <alignment horizontal="right"/>
      <protection locked="0"/>
    </xf>
    <xf numFmtId="14" fontId="3" fillId="2" borderId="4"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3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6238" name="Text Box 15">
          <a:extLst>
            <a:ext uri="{FF2B5EF4-FFF2-40B4-BE49-F238E27FC236}">
              <a16:creationId xmlns:a16="http://schemas.microsoft.com/office/drawing/2014/main" id="{00000000-0008-0000-04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4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4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4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4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443279</xdr:rowOff>
    </xdr:to>
    <xdr:sp macro="" textlink="">
      <xdr:nvSpPr>
        <xdr:cNvPr id="9" name="Text Box 15">
          <a:extLst>
            <a:ext uri="{FF2B5EF4-FFF2-40B4-BE49-F238E27FC236}">
              <a16:creationId xmlns:a16="http://schemas.microsoft.com/office/drawing/2014/main" id="{00000000-0008-0000-04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4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4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4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4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4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4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4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4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4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4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4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4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4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4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4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4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4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4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4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4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4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4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4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4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4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4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4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4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4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4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4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4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4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4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4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4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4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4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4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4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4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4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4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4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4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4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4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4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4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4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4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4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4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4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4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4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4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4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4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4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4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4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4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4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4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4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4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4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4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4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4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4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4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4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4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4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4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4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4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4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4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4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4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4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4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4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4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4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4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4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4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4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4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4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4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4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4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4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4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4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4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4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4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4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4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4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4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4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4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4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4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4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4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4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4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4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4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4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4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4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4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4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4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4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4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4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4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4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4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4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4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4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4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4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4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4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4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4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4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4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4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4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4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4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4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4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4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4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4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4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4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4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4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4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4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4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4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4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4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4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4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4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4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4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4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4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4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4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4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4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4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4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4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4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4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4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4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4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4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4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4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4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4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4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4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4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4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4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4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4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4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4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4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4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4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4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4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4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4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4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4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4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4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4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4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4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4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4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4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4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4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4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4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4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4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4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4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4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4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4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4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4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4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4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4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4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4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4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4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4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4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4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4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4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4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4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4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4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4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4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4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4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4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4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4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4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4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4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4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4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4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4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4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4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4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4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4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4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4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4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4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4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4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4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4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4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4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4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4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4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4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4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4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4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4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4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4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4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4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4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4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4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4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4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4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4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4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4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4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4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4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4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4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4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4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4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4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4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4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4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4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4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4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4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4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4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4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4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4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4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4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4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4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4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4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4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4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4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4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4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4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4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4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4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4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4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4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4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4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4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4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4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4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4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4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4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4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4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4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4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4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4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4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4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4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4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4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4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4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4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4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4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4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4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4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4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4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4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4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4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4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4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4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4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4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4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4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4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4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4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4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4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4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4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4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4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4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4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4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4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4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4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4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4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4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4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4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4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4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4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4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4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4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4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4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4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4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4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4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4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4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4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4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4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4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4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4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4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4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4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4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4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4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4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4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4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4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4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4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4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4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4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4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4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4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4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4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4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4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4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4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4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4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4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4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4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4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4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4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4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4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4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4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4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4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4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4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4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4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4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4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4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4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4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4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4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4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4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4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4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4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4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4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4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4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4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4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4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4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4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4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4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4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4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4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4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4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4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4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4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4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4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4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4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4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4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4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4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4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4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4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4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4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4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4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4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4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4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4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4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4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4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4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4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4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4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4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4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4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4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4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4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4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4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4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4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4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4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4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4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4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4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4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4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4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4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4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4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4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4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4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4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4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4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4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4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4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4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4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4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4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4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4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4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4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4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4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4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4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4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4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4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4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4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4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4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4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4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4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4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4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4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4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4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4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4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4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4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4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4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4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4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4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4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4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4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4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4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4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4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4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4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4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4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4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4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4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4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4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4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4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4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4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4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4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4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4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4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4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4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4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4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4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4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4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4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4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4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4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4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4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4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4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4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4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4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4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4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4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4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4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4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4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4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4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4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4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4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4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4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4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4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4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4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4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4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4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4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4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4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4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4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4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4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4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4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4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4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4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4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4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4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4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4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4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4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4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4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4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4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4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4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4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4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4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4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4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4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4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4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4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4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4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4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4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4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4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4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4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4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4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4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4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4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4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4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4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4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4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4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4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4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4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4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4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4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4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4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4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4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4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4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4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4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4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4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4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4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4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4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4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4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4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4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4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4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4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4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4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4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4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4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4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4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4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4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4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4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4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4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4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4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4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4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4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4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4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4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4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4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4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4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4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4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4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4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4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4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4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4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4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4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4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4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4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4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4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4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4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4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4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4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4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4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4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4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4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4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4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4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4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4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4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4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4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4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4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4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4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4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4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4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4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4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4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4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4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4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4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4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4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4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4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4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4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4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4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4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4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4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4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4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4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4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4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4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4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4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4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4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4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4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4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4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4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4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4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4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4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4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4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4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4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4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4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4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4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4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4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4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4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4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4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4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4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4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4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4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4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4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4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4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4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4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4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4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4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4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4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4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4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4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4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4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4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4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4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4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4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4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4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4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4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4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4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4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4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4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4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4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4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4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4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4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4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4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4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4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4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4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4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4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4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4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4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4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4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4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4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4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4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4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4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4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4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4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4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4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4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4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4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4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4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4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4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4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4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4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4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4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4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4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4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4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4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4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4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4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4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4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4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4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4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4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4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4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4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4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4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4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4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4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4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4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4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4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4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4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4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4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4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4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4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4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4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4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4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4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4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4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4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4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4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4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4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4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4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4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4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4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4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4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4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4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4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4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4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4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4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4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4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4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4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4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4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4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4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4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4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4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4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4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4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4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4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4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4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4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4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4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4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4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4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4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4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4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4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4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4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4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4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4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4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4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4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4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4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4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4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4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4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4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4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4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4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4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4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4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4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4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4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4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4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4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4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4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4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4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4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4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4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4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4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4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4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4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4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4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4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4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4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4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4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4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4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4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4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4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4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4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4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4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4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4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4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4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4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4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4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4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4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4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4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4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4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4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4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4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4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4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4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4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4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4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4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4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4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4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4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4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4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4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4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4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4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4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4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4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4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4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4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4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4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4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4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4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4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4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4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4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4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4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4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4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4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4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4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4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4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4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4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4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4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4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4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4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4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4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4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4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4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4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4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4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4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4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4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4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4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4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4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4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4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4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4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4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4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4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4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4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4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4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4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4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4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4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4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4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4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4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4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4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4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4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4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4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4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4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4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4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4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4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4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4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4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4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4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4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4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4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4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4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4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4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4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4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4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4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4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4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4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4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4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4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4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4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4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4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4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4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4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4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4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4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4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4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4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4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4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4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4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4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4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4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4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4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4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4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4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4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4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4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4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4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4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4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4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4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4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4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4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4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4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4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4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4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4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4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4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4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4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4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4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4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4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4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4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4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4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4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4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4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4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4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4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4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4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4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4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4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4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4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4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4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4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4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4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4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4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4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4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4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4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4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4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4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4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4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4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4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4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4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4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4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4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4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4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4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4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4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4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4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4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4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4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4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4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4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4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4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4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4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4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4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4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4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4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4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4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4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4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4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4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4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4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4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4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4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4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4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4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4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4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4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4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4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4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4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4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4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4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4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4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4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4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4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4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4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4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4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4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4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4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4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4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4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4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4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4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4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4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4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4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4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4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4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4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4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4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4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4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4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4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4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4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4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4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4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4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4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4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4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4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4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4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4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4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4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4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4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4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4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4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4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4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4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4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4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4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4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4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4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4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4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4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4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4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4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4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4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4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4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4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4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4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4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4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4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4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4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4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4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4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4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4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4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4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4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4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4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4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4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4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4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4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4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4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4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4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4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4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4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4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4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4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4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4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4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4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4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4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4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4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4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4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4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4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4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4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4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4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4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4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4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4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4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4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4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4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4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4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4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4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4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4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4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4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4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4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4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4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4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4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4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4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4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4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4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4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4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4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4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4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4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4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4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4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4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4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4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4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4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4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4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4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4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4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4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4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4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4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4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4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4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4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4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4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4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4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4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4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4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4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4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4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4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4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4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4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4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4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4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4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4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4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4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4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4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4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4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4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4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4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4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4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4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4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4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4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4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4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4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4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4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4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4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4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4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4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4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4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4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4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4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4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4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4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4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4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4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4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4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4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4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4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4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4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4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4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4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4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4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4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4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4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4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4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4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4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4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4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4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4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4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4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4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4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4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4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4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4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4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4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4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4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4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4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4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4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4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4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4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4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4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4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4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4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4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4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4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4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4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4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4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4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4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4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4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4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4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4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4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4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4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4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4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4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4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4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4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4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4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4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4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4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4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4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4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4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4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4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4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4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4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4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4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4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4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4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4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4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4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4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4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4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4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4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4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4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4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4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4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4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4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4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4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4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4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4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4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4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4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4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4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4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4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4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4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4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4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4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4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4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4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4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4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4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4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4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4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4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4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4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4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4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4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4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4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4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4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4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4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4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4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4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4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4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4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4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4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4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4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4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4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4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4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4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4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4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4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4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4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4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4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4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4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4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4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4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4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4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4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4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4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4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4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4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4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4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4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4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4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4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4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4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4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4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4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4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4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4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4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4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4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4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4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4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4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4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4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4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4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4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4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4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4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4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4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4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4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4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4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4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4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4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4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4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4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4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4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4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4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4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4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4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4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4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4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4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4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4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4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4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4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4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4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4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4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4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4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4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4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4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4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4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4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4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4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4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4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4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4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4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4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4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4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4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4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4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4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4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4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4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4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4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4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4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4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4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4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4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4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4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4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4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4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4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4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4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4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4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4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4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4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4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4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4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4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4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4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4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4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4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4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4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4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4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4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4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4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4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4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4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4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4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4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4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4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4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4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4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4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4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4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4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4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4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4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4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4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4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4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4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4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4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4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4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4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4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4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4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4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4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4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4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4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4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4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4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4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4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4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4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4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4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4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4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4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4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4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4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4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4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4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4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4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4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4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4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4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4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4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4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4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4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4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4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4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4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4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4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4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4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4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4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4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4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4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4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4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4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4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4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4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4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4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4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4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4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4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4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4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4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4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4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4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4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4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4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4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4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4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4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4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4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4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4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4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4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4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4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4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4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4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4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4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4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4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4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4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4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4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4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4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4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4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4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4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4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4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4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4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4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4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4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4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4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4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4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4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4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4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4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4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4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4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4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4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4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4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4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4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4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4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4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4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4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4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4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4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4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4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4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4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4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4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4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4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4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4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4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4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4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4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4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4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4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4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4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4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4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4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4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4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4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4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4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4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4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4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4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4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4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4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4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4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4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4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4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4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4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4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4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4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4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4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4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4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4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4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4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4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4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4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4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4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4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4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4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4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4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4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4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4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4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4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4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4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4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4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4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4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4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4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4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4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4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4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4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4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4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4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4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4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4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4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4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4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4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4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4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4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4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4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4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4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4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4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4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4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4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4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4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4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4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4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4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4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4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4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4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4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4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4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4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4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4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4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4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4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4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4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4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4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4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4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4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4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4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4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4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4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4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4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4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4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4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4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4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4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4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4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4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4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4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4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4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4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4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4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4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4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4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4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4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4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4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4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4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4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4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4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4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4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4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4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4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4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4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4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4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4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4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4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4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4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4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4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4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4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4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4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4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4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4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4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4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4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4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4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4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4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4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4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4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4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4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4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4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4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4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4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4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4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4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4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4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4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4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4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4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4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4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4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4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4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4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4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4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4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4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4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4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4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4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4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4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4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4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4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4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4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4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4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4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4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4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4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4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4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4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4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4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4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4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4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4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4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4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4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4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4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4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4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4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4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4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4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4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4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4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4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4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4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4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4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4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4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4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4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4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4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4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4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4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4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4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4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4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4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4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4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4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4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4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4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4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4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4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4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4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4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4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4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4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4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4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4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4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4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4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4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4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4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4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4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4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4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4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4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4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4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4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4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4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4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4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4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4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4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4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4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4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4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4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4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4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4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4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4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4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4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4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4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4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4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4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4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4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4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4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4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4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4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4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4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4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4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4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4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4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4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4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4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4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4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4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4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4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4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4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4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4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4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4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4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4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4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4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4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4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4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4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4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4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4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4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4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4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4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4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4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4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4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4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4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4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4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4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4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4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4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4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4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4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4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4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4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4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4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4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4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4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4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4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4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4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4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4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4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4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4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4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4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4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4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4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4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4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4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4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4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4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4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4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4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4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4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4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4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4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4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4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4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4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4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4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4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4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4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4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4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4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4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4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4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4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4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4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4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4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4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4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4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4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4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4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4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4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4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4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4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4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4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4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4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4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4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4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4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4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4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4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4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4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4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4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4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4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4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4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4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4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4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4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4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4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4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4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4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4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4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4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4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4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4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4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4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4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4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4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4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4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4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4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4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4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4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4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4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4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4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4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4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4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4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4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4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4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4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4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4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4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4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4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4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4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4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4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4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4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4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4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4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4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4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4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4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4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4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4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4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4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4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4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4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4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4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4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4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4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4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4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4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4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4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4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4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4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4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4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4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4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4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4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4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4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4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4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4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4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4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4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4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4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4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4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4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4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4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4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4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4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4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4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4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4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4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4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4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4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4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4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4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4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4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4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4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4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4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4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4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4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4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4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4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4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4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4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4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4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4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4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4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4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4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4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4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4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4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4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4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4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4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4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4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4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4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4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4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4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4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4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4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4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4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4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4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4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4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4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4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4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4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4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4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4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4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4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4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4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4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4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4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4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4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4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4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4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4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4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4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4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4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4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4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4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4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4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4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4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4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4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4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4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4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4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4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4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4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4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4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4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4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4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4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4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4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4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4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4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4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4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4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4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4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4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4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4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4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4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4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4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4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4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4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4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4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4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4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4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4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4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4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4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4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4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4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4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4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4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4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4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4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4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4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4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4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4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4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4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4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4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4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4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4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4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4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4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4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4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4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4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4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4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4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4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4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4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4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4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4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4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4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4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4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4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4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4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4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4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4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4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4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4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4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4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4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4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4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4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4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4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4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4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4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4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4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4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4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4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4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4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4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4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4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4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4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4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4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4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4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4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4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4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4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4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4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4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4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4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4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4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4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4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4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4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4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4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4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4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4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4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4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4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4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4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4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4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4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4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4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4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4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4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4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4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4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4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4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4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4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4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4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4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4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4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4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4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4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4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4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4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4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4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4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4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4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4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4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4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4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4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4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4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4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4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4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4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4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4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4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4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4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4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4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4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4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4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4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4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4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4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4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4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4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4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4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4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4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4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4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4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4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4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4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4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4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4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4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4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4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4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4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4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4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4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4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4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4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4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4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4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4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4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4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4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4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4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4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4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4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4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4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4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4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4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4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4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4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4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4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4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4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4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4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4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4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4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4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4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4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4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4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4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4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4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4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4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4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4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4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4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4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4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4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4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4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4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4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4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4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4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4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4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4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4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4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4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4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4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4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4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4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4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4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4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4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4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4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4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4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4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4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4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4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4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4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4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4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4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4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4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4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4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4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4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4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4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4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4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4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4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4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4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4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4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4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4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4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4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4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4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4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4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4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4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4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4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4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4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4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4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4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4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4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4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4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4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4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4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4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4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4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4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4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4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4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4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4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4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4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4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4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4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4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4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4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4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4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4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4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4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4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4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4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4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4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4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4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4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4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4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4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4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4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4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4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4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4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4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4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4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4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4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4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4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4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4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4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4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4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4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4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4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4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4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4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4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4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4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4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4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4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4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4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4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4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4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4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4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4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4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4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4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4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4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4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4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4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4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4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4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4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4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4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4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4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4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4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4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4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4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4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4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4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4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4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4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4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4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4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4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4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4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4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4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4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4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4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4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4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4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4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4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4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4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4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4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4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4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4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4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4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4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4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4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4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4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4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4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4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4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4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4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4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4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4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4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4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4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4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4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4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4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4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4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4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4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4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4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4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4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4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4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4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4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4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4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4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4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4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4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4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4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4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4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4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4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4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4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4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4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4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4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4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4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4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4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4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4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4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4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4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4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4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4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4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4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4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4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4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4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4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4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4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4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4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4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4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4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4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4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4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4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4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4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4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4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4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4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4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4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4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4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4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4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4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4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4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4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4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4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4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4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4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4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4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4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4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4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4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4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4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4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4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4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4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4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4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4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4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4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4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4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4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4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4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4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4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4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4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4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4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4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4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4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4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4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4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4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4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4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4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4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4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4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4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4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4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4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4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4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4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4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4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4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4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4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4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4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4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4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4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4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4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4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4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4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4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4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4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4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4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4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4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4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4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4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4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4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4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4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4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4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4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4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4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4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4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4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4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4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4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4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4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4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4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4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4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4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4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4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4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4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4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4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4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4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4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4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4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4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4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4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4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4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4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4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4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4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4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4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4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4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4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4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4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4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4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4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4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4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4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4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4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4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4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4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4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4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4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4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4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4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4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4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4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4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4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4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4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4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4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4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4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4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4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4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4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4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4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4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4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4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4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4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4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4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4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4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4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4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4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4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4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4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4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4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4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4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4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4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4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4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4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4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4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4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4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4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4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4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4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4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4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4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4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4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4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4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4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4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4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4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4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4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4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4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4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4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4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4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4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4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4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4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4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4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4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4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4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4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4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4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4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4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4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4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4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4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4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4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4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4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4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4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4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4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4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4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4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4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4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4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4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4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4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4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4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4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4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4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4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4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4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4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4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4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4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4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4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4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4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4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4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4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4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4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4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4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4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4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4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4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4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4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4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4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4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4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4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4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4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4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4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4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4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4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4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4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4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4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4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4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4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4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4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4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4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4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4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4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4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4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4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4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4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4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4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4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4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4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4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4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4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4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4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4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4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4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4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4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4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4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4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4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4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4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4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4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4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4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4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4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4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4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4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4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4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4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4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4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4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4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4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4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4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4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4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4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4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4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4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4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4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4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4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4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4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4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4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4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4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4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4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4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4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4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4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4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4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4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4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4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4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4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4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4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4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4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4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4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4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4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4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4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4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4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4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4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4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4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4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4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4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4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4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4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4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4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4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4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4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4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4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4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4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4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4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4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4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4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4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4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4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4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4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4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4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4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4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4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4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4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4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4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4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4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4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4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4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4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4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4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4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4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4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4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4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4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4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4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4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4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4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4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4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4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4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4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4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4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4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4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4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4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4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4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4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4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4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4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4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4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4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4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4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4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4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4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4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4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4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4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4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4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4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4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4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4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4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4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4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4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4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4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4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4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4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4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4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4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4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4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4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4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4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4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4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4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4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4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4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4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4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4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4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4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4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4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4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4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4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4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4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4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4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4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4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4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4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4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4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4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4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4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4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4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4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4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4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4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4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4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4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4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4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4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4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4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4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4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4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4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4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4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4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4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4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4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4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4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4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4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4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4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4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4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4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4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4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4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4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4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4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4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4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4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4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4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4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4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4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4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4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4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4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4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4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4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4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4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4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4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4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4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4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4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4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4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4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4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4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4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4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4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4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4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4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4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4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4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4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4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4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4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4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4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4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4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4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4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4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4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4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4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4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4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4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4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4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4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4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4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4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4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4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4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4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4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4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4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4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4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4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4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4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4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4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4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4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4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4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4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4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4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4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4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4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4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4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4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4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4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4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4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4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4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4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4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4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4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4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4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4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4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4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4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4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4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4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4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4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4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4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4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4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4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4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4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4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4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4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4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4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4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4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4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4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4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4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4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4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4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4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4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4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4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4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4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4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4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4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4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4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4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4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4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4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4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4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4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4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4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4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4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4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4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4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4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4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4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4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4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4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4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4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4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4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4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4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4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4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4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4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4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4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4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4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4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4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4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4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4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4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4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4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4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4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4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4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4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4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4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4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4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4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4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4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4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4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4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4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4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4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4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4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4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4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4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4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4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4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4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4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4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4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4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4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4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4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4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4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4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4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4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4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4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4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4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4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4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4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4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4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4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4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4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4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4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4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4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4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4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4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4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4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4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4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4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4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4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4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4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4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4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4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4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4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4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4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4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4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4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4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4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4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4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4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4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4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4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4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4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4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4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4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4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4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4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4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4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4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4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4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4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4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4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4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4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4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4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4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4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4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4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4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4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4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4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4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4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4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4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4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4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4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4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4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4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4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4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4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4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4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4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4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4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4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4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4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4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4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4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4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4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4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4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4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4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4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4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4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4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4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4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4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4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4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4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4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4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4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4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4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4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4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4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4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4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4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4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4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4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4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4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4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4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4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4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4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4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4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4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4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4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4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4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4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4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4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4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4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4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4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4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4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4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4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4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4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4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4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4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4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4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4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4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4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4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4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4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4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4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4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4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4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4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4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4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4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4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4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4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4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4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4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4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4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4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4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4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4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4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4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4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4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4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4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4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4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4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4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4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4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4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4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4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4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4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4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4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4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4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4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4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4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4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4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4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4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4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4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4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4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4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4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4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4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4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4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4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4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4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4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4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4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4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4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4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4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4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4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4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4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4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4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4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4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4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4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4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4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4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4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4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4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4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4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4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4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4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4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4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4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4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4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4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4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4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4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4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4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4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4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4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4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4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4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4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4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4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4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4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4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4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4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4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4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4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4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4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4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4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4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4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4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4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4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4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4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4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4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4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4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4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4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4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4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4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4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4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4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4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4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4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4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4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4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4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4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4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4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4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4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4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4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4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4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4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4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4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4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4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4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4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4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4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4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4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4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4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4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4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4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4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4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4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4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4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4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4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4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4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4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4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4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4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4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4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4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4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4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4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4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4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4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4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4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4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4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4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4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4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4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4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4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4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4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4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4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4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4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4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4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4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4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4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4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4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4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4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4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4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4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4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4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4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4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4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4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4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4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4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4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4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4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4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4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4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4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4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4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4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4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4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4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4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4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4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4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4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4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4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4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4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4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4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4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4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4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4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4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4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4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4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4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4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4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4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4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4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4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4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4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4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4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4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4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4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4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4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4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4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4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4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4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4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4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4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4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4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4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4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4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4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4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4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4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4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4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4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4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4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4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4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4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4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4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4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4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4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4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4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4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4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4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4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4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4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4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4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4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4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4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4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4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4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4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4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4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4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4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4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4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4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4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4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4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4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4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4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4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4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4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4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4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4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4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4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4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4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4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4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4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4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4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4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4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4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4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4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4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4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4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4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4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4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4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4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4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4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4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4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4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4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4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4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4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25</xdr:row>
      <xdr:rowOff>170392</xdr:rowOff>
    </xdr:from>
    <xdr:ext cx="95250" cy="213632"/>
    <xdr:sp macro="" textlink="">
      <xdr:nvSpPr>
        <xdr:cNvPr id="4592" name="Text Box 15">
          <a:extLst>
            <a:ext uri="{FF2B5EF4-FFF2-40B4-BE49-F238E27FC236}">
              <a16:creationId xmlns:a16="http://schemas.microsoft.com/office/drawing/2014/main" id="{00000000-0008-0000-0400-0000F0110000}"/>
            </a:ext>
          </a:extLst>
        </xdr:cNvPr>
        <xdr:cNvSpPr txBox="1">
          <a:spLocks noChangeArrowheads="1"/>
        </xdr:cNvSpPr>
      </xdr:nvSpPr>
      <xdr:spPr bwMode="auto">
        <a:xfrm>
          <a:off x="18522950" y="1433089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4713" name="Text Box 15">
          <a:extLst>
            <a:ext uri="{FF2B5EF4-FFF2-40B4-BE49-F238E27FC236}">
              <a16:creationId xmlns:a16="http://schemas.microsoft.com/office/drawing/2014/main" id="{00000000-0008-0000-0400-000069120000}"/>
            </a:ext>
          </a:extLst>
        </xdr:cNvPr>
        <xdr:cNvSpPr txBox="1">
          <a:spLocks noChangeArrowheads="1"/>
        </xdr:cNvSpPr>
      </xdr:nvSpPr>
      <xdr:spPr bwMode="auto">
        <a:xfrm>
          <a:off x="18472150" y="145319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25</xdr:row>
      <xdr:rowOff>170392</xdr:rowOff>
    </xdr:from>
    <xdr:ext cx="95250" cy="213632"/>
    <xdr:sp macro="" textlink="">
      <xdr:nvSpPr>
        <xdr:cNvPr id="4714" name="Text Box 15">
          <a:extLst>
            <a:ext uri="{FF2B5EF4-FFF2-40B4-BE49-F238E27FC236}">
              <a16:creationId xmlns:a16="http://schemas.microsoft.com/office/drawing/2014/main" id="{00000000-0008-0000-0400-00006A120000}"/>
            </a:ext>
          </a:extLst>
        </xdr:cNvPr>
        <xdr:cNvSpPr txBox="1">
          <a:spLocks noChangeArrowheads="1"/>
        </xdr:cNvSpPr>
      </xdr:nvSpPr>
      <xdr:spPr bwMode="auto">
        <a:xfrm>
          <a:off x="18522950" y="1433089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4715" name="Text Box 15">
          <a:extLst>
            <a:ext uri="{FF2B5EF4-FFF2-40B4-BE49-F238E27FC236}">
              <a16:creationId xmlns:a16="http://schemas.microsoft.com/office/drawing/2014/main" id="{00000000-0008-0000-0400-00006B120000}"/>
            </a:ext>
          </a:extLst>
        </xdr:cNvPr>
        <xdr:cNvSpPr txBox="1">
          <a:spLocks noChangeArrowheads="1"/>
        </xdr:cNvSpPr>
      </xdr:nvSpPr>
      <xdr:spPr bwMode="auto">
        <a:xfrm>
          <a:off x="18472150" y="145319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213632"/>
    <xdr:sp macro="" textlink="">
      <xdr:nvSpPr>
        <xdr:cNvPr id="4716" name="Text Box 15">
          <a:extLst>
            <a:ext uri="{FF2B5EF4-FFF2-40B4-BE49-F238E27FC236}">
              <a16:creationId xmlns:a16="http://schemas.microsoft.com/office/drawing/2014/main" id="{00000000-0008-0000-0400-00006C120000}"/>
            </a:ext>
          </a:extLst>
        </xdr:cNvPr>
        <xdr:cNvSpPr txBox="1">
          <a:spLocks noChangeArrowheads="1"/>
        </xdr:cNvSpPr>
      </xdr:nvSpPr>
      <xdr:spPr bwMode="auto">
        <a:xfrm>
          <a:off x="18472150" y="145319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4717" name="Text Box 15">
          <a:extLst>
            <a:ext uri="{FF2B5EF4-FFF2-40B4-BE49-F238E27FC236}">
              <a16:creationId xmlns:a16="http://schemas.microsoft.com/office/drawing/2014/main" id="{00000000-0008-0000-0400-00006D120000}"/>
            </a:ext>
          </a:extLst>
        </xdr:cNvPr>
        <xdr:cNvSpPr txBox="1">
          <a:spLocks noChangeArrowheads="1"/>
        </xdr:cNvSpPr>
      </xdr:nvSpPr>
      <xdr:spPr bwMode="auto">
        <a:xfrm>
          <a:off x="18472150" y="18110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18" name="Text Box 16">
          <a:extLst>
            <a:ext uri="{FF2B5EF4-FFF2-40B4-BE49-F238E27FC236}">
              <a16:creationId xmlns:a16="http://schemas.microsoft.com/office/drawing/2014/main" id="{00000000-0008-0000-0400-00006E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19" name="Text Box 17">
          <a:extLst>
            <a:ext uri="{FF2B5EF4-FFF2-40B4-BE49-F238E27FC236}">
              <a16:creationId xmlns:a16="http://schemas.microsoft.com/office/drawing/2014/main" id="{00000000-0008-0000-0400-00006F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0" name="Text Box 18">
          <a:extLst>
            <a:ext uri="{FF2B5EF4-FFF2-40B4-BE49-F238E27FC236}">
              <a16:creationId xmlns:a16="http://schemas.microsoft.com/office/drawing/2014/main" id="{00000000-0008-0000-0400-000070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1" name="Text Box 19">
          <a:extLst>
            <a:ext uri="{FF2B5EF4-FFF2-40B4-BE49-F238E27FC236}">
              <a16:creationId xmlns:a16="http://schemas.microsoft.com/office/drawing/2014/main" id="{00000000-0008-0000-0400-000071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2" name="Text Box 16">
          <a:extLst>
            <a:ext uri="{FF2B5EF4-FFF2-40B4-BE49-F238E27FC236}">
              <a16:creationId xmlns:a16="http://schemas.microsoft.com/office/drawing/2014/main" id="{00000000-0008-0000-0400-000072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3" name="Text Box 17">
          <a:extLst>
            <a:ext uri="{FF2B5EF4-FFF2-40B4-BE49-F238E27FC236}">
              <a16:creationId xmlns:a16="http://schemas.microsoft.com/office/drawing/2014/main" id="{00000000-0008-0000-0400-000073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4" name="Text Box 18">
          <a:extLst>
            <a:ext uri="{FF2B5EF4-FFF2-40B4-BE49-F238E27FC236}">
              <a16:creationId xmlns:a16="http://schemas.microsoft.com/office/drawing/2014/main" id="{00000000-0008-0000-0400-000074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5" name="Text Box 19">
          <a:extLst>
            <a:ext uri="{FF2B5EF4-FFF2-40B4-BE49-F238E27FC236}">
              <a16:creationId xmlns:a16="http://schemas.microsoft.com/office/drawing/2014/main" id="{00000000-0008-0000-0400-000075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6" name="Text Box 16">
          <a:extLst>
            <a:ext uri="{FF2B5EF4-FFF2-40B4-BE49-F238E27FC236}">
              <a16:creationId xmlns:a16="http://schemas.microsoft.com/office/drawing/2014/main" id="{00000000-0008-0000-0400-000076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7" name="Text Box 17">
          <a:extLst>
            <a:ext uri="{FF2B5EF4-FFF2-40B4-BE49-F238E27FC236}">
              <a16:creationId xmlns:a16="http://schemas.microsoft.com/office/drawing/2014/main" id="{00000000-0008-0000-0400-000077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8" name="Text Box 18">
          <a:extLst>
            <a:ext uri="{FF2B5EF4-FFF2-40B4-BE49-F238E27FC236}">
              <a16:creationId xmlns:a16="http://schemas.microsoft.com/office/drawing/2014/main" id="{00000000-0008-0000-0400-000078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4729" name="Text Box 19">
          <a:extLst>
            <a:ext uri="{FF2B5EF4-FFF2-40B4-BE49-F238E27FC236}">
              <a16:creationId xmlns:a16="http://schemas.microsoft.com/office/drawing/2014/main" id="{00000000-0008-0000-0400-000079120000}"/>
            </a:ext>
          </a:extLst>
        </xdr:cNvPr>
        <xdr:cNvSpPr txBox="1">
          <a:spLocks noChangeArrowheads="1"/>
        </xdr:cNvSpPr>
      </xdr:nvSpPr>
      <xdr:spPr bwMode="auto">
        <a:xfrm>
          <a:off x="29876750" y="20812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4730" name="Text Box 16">
          <a:extLst>
            <a:ext uri="{FF2B5EF4-FFF2-40B4-BE49-F238E27FC236}">
              <a16:creationId xmlns:a16="http://schemas.microsoft.com/office/drawing/2014/main" id="{00000000-0008-0000-0400-00007A120000}"/>
            </a:ext>
          </a:extLst>
        </xdr:cNvPr>
        <xdr:cNvSpPr txBox="1">
          <a:spLocks noChangeArrowheads="1"/>
        </xdr:cNvSpPr>
      </xdr:nvSpPr>
      <xdr:spPr bwMode="auto">
        <a:xfrm>
          <a:off x="29876750" y="14525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4731" name="Text Box 17">
          <a:extLst>
            <a:ext uri="{FF2B5EF4-FFF2-40B4-BE49-F238E27FC236}">
              <a16:creationId xmlns:a16="http://schemas.microsoft.com/office/drawing/2014/main" id="{00000000-0008-0000-0400-00007B120000}"/>
            </a:ext>
          </a:extLst>
        </xdr:cNvPr>
        <xdr:cNvSpPr txBox="1">
          <a:spLocks noChangeArrowheads="1"/>
        </xdr:cNvSpPr>
      </xdr:nvSpPr>
      <xdr:spPr bwMode="auto">
        <a:xfrm>
          <a:off x="29876750" y="14525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4732" name="Text Box 18">
          <a:extLst>
            <a:ext uri="{FF2B5EF4-FFF2-40B4-BE49-F238E27FC236}">
              <a16:creationId xmlns:a16="http://schemas.microsoft.com/office/drawing/2014/main" id="{00000000-0008-0000-0400-00007C120000}"/>
            </a:ext>
          </a:extLst>
        </xdr:cNvPr>
        <xdr:cNvSpPr txBox="1">
          <a:spLocks noChangeArrowheads="1"/>
        </xdr:cNvSpPr>
      </xdr:nvSpPr>
      <xdr:spPr bwMode="auto">
        <a:xfrm>
          <a:off x="29876750" y="14525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4733" name="Text Box 19">
          <a:extLst>
            <a:ext uri="{FF2B5EF4-FFF2-40B4-BE49-F238E27FC236}">
              <a16:creationId xmlns:a16="http://schemas.microsoft.com/office/drawing/2014/main" id="{00000000-0008-0000-0400-00007D120000}"/>
            </a:ext>
          </a:extLst>
        </xdr:cNvPr>
        <xdr:cNvSpPr txBox="1">
          <a:spLocks noChangeArrowheads="1"/>
        </xdr:cNvSpPr>
      </xdr:nvSpPr>
      <xdr:spPr bwMode="auto">
        <a:xfrm>
          <a:off x="29876750" y="14525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xdr:row>
      <xdr:rowOff>504825</xdr:rowOff>
    </xdr:from>
    <xdr:ext cx="95250" cy="442269"/>
    <xdr:sp macro="" textlink="">
      <xdr:nvSpPr>
        <xdr:cNvPr id="2" name="Text Box 15">
          <a:extLst>
            <a:ext uri="{FF2B5EF4-FFF2-40B4-BE49-F238E27FC236}">
              <a16:creationId xmlns:a16="http://schemas.microsoft.com/office/drawing/2014/main" id="{00000000-0008-0000-0400-000002000000}"/>
            </a:ext>
          </a:extLst>
        </xdr:cNvPr>
        <xdr:cNvSpPr txBox="1">
          <a:spLocks noChangeArrowheads="1"/>
        </xdr:cNvSpPr>
      </xdr:nvSpPr>
      <xdr:spPr bwMode="auto">
        <a:xfrm>
          <a:off x="18464856" y="66386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xdr:row>
      <xdr:rowOff>504825</xdr:rowOff>
    </xdr:from>
    <xdr:ext cx="95250" cy="213632"/>
    <xdr:sp macro="" textlink="">
      <xdr:nvSpPr>
        <xdr:cNvPr id="3" name="Text Box 15">
          <a:extLst>
            <a:ext uri="{FF2B5EF4-FFF2-40B4-BE49-F238E27FC236}">
              <a16:creationId xmlns:a16="http://schemas.microsoft.com/office/drawing/2014/main" id="{00000000-0008-0000-0400-000003000000}"/>
            </a:ext>
          </a:extLst>
        </xdr:cNvPr>
        <xdr:cNvSpPr txBox="1">
          <a:spLocks noChangeArrowheads="1"/>
        </xdr:cNvSpPr>
      </xdr:nvSpPr>
      <xdr:spPr bwMode="auto">
        <a:xfrm>
          <a:off x="18464856" y="66386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442269"/>
    <xdr:sp macro="" textlink="">
      <xdr:nvSpPr>
        <xdr:cNvPr id="4" name="Text Box 15">
          <a:extLst>
            <a:ext uri="{FF2B5EF4-FFF2-40B4-BE49-F238E27FC236}">
              <a16:creationId xmlns:a16="http://schemas.microsoft.com/office/drawing/2014/main" id="{00000000-0008-0000-0400-000004000000}"/>
            </a:ext>
          </a:extLst>
        </xdr:cNvPr>
        <xdr:cNvSpPr txBox="1">
          <a:spLocks noChangeArrowheads="1"/>
        </xdr:cNvSpPr>
      </xdr:nvSpPr>
      <xdr:spPr bwMode="auto">
        <a:xfrm>
          <a:off x="18464856" y="1176286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19</xdr:row>
      <xdr:rowOff>170392</xdr:rowOff>
    </xdr:from>
    <xdr:ext cx="95250" cy="213632"/>
    <xdr:sp macro="" textlink="">
      <xdr:nvSpPr>
        <xdr:cNvPr id="5" name="Text Box 15">
          <a:extLst>
            <a:ext uri="{FF2B5EF4-FFF2-40B4-BE49-F238E27FC236}">
              <a16:creationId xmlns:a16="http://schemas.microsoft.com/office/drawing/2014/main" id="{00000000-0008-0000-0400-000005000000}"/>
            </a:ext>
          </a:extLst>
        </xdr:cNvPr>
        <xdr:cNvSpPr txBox="1">
          <a:spLocks noChangeArrowheads="1"/>
        </xdr:cNvSpPr>
      </xdr:nvSpPr>
      <xdr:spPr bwMode="auto">
        <a:xfrm>
          <a:off x="18512224" y="115617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442269"/>
    <xdr:sp macro="" textlink="">
      <xdr:nvSpPr>
        <xdr:cNvPr id="6" name="Text Box 15">
          <a:extLst>
            <a:ext uri="{FF2B5EF4-FFF2-40B4-BE49-F238E27FC236}">
              <a16:creationId xmlns:a16="http://schemas.microsoft.com/office/drawing/2014/main" id="{00000000-0008-0000-0400-000006000000}"/>
            </a:ext>
          </a:extLst>
        </xdr:cNvPr>
        <xdr:cNvSpPr txBox="1">
          <a:spLocks noChangeArrowheads="1"/>
        </xdr:cNvSpPr>
      </xdr:nvSpPr>
      <xdr:spPr bwMode="auto">
        <a:xfrm>
          <a:off x="18464856" y="1176286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19</xdr:row>
      <xdr:rowOff>504825</xdr:rowOff>
    </xdr:from>
    <xdr:ext cx="95250" cy="213632"/>
    <xdr:sp macro="" textlink="">
      <xdr:nvSpPr>
        <xdr:cNvPr id="7" name="Text Box 15">
          <a:extLst>
            <a:ext uri="{FF2B5EF4-FFF2-40B4-BE49-F238E27FC236}">
              <a16:creationId xmlns:a16="http://schemas.microsoft.com/office/drawing/2014/main" id="{00000000-0008-0000-0400-000007000000}"/>
            </a:ext>
          </a:extLst>
        </xdr:cNvPr>
        <xdr:cNvSpPr txBox="1">
          <a:spLocks noChangeArrowheads="1"/>
        </xdr:cNvSpPr>
      </xdr:nvSpPr>
      <xdr:spPr bwMode="auto">
        <a:xfrm>
          <a:off x="18464856" y="117628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8" name="Text Box 15">
          <a:extLst>
            <a:ext uri="{FF2B5EF4-FFF2-40B4-BE49-F238E27FC236}">
              <a16:creationId xmlns:a16="http://schemas.microsoft.com/office/drawing/2014/main" id="{00000000-0008-0000-0400-000008000000}"/>
            </a:ext>
          </a:extLst>
        </xdr:cNvPr>
        <xdr:cNvSpPr txBox="1">
          <a:spLocks noChangeArrowheads="1"/>
        </xdr:cNvSpPr>
      </xdr:nvSpPr>
      <xdr:spPr bwMode="auto">
        <a:xfrm>
          <a:off x="18464856" y="241196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0" name="Text Box 15">
          <a:extLst>
            <a:ext uri="{FF2B5EF4-FFF2-40B4-BE49-F238E27FC236}">
              <a16:creationId xmlns:a16="http://schemas.microsoft.com/office/drawing/2014/main" id="{00000000-0008-0000-0400-00000A000000}"/>
            </a:ext>
          </a:extLst>
        </xdr:cNvPr>
        <xdr:cNvSpPr txBox="1">
          <a:spLocks noChangeArrowheads="1"/>
        </xdr:cNvSpPr>
      </xdr:nvSpPr>
      <xdr:spPr bwMode="auto">
        <a:xfrm>
          <a:off x="18464856" y="24119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5" name="Text Box 15">
          <a:extLst>
            <a:ext uri="{FF2B5EF4-FFF2-40B4-BE49-F238E27FC236}">
              <a16:creationId xmlns:a16="http://schemas.microsoft.com/office/drawing/2014/main" id="{00000000-0008-0000-0400-000019000000}"/>
            </a:ext>
          </a:extLst>
        </xdr:cNvPr>
        <xdr:cNvSpPr txBox="1">
          <a:spLocks noChangeArrowheads="1"/>
        </xdr:cNvSpPr>
      </xdr:nvSpPr>
      <xdr:spPr bwMode="auto">
        <a:xfrm>
          <a:off x="18464856" y="241196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36" name="Text Box 15">
          <a:extLst>
            <a:ext uri="{FF2B5EF4-FFF2-40B4-BE49-F238E27FC236}">
              <a16:creationId xmlns:a16="http://schemas.microsoft.com/office/drawing/2014/main" id="{00000000-0008-0000-0400-000024000000}"/>
            </a:ext>
          </a:extLst>
        </xdr:cNvPr>
        <xdr:cNvSpPr txBox="1">
          <a:spLocks noChangeArrowheads="1"/>
        </xdr:cNvSpPr>
      </xdr:nvSpPr>
      <xdr:spPr bwMode="auto">
        <a:xfrm>
          <a:off x="18464856" y="241196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37" name="Text Box 15">
          <a:extLst>
            <a:ext uri="{FF2B5EF4-FFF2-40B4-BE49-F238E27FC236}">
              <a16:creationId xmlns:a16="http://schemas.microsoft.com/office/drawing/2014/main" id="{00000000-0008-0000-0400-000025000000}"/>
            </a:ext>
          </a:extLst>
        </xdr:cNvPr>
        <xdr:cNvSpPr txBox="1">
          <a:spLocks noChangeArrowheads="1"/>
        </xdr:cNvSpPr>
      </xdr:nvSpPr>
      <xdr:spPr bwMode="auto">
        <a:xfrm>
          <a:off x="18464856" y="24119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38" name="Text Box 15">
          <a:extLst>
            <a:ext uri="{FF2B5EF4-FFF2-40B4-BE49-F238E27FC236}">
              <a16:creationId xmlns:a16="http://schemas.microsoft.com/office/drawing/2014/main" id="{00000000-0008-0000-0400-000026000000}"/>
            </a:ext>
          </a:extLst>
        </xdr:cNvPr>
        <xdr:cNvSpPr txBox="1">
          <a:spLocks noChangeArrowheads="1"/>
        </xdr:cNvSpPr>
      </xdr:nvSpPr>
      <xdr:spPr bwMode="auto">
        <a:xfrm>
          <a:off x="18464856" y="2462624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39" name="Text Box 16">
          <a:extLst>
            <a:ext uri="{FF2B5EF4-FFF2-40B4-BE49-F238E27FC236}">
              <a16:creationId xmlns:a16="http://schemas.microsoft.com/office/drawing/2014/main" id="{00000000-0008-0000-0400-00002700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40" name="Text Box 17">
          <a:extLst>
            <a:ext uri="{FF2B5EF4-FFF2-40B4-BE49-F238E27FC236}">
              <a16:creationId xmlns:a16="http://schemas.microsoft.com/office/drawing/2014/main" id="{00000000-0008-0000-0400-00002800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74" name="Text Box 18">
          <a:extLst>
            <a:ext uri="{FF2B5EF4-FFF2-40B4-BE49-F238E27FC236}">
              <a16:creationId xmlns:a16="http://schemas.microsoft.com/office/drawing/2014/main" id="{00000000-0008-0000-0400-00004A00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4734" name="Text Box 19">
          <a:extLst>
            <a:ext uri="{FF2B5EF4-FFF2-40B4-BE49-F238E27FC236}">
              <a16:creationId xmlns:a16="http://schemas.microsoft.com/office/drawing/2014/main" id="{00000000-0008-0000-0400-00007E12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4735" name="Text Box 16">
          <a:extLst>
            <a:ext uri="{FF2B5EF4-FFF2-40B4-BE49-F238E27FC236}">
              <a16:creationId xmlns:a16="http://schemas.microsoft.com/office/drawing/2014/main" id="{00000000-0008-0000-0400-00007F12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763" name="Text Box 17">
          <a:extLst>
            <a:ext uri="{FF2B5EF4-FFF2-40B4-BE49-F238E27FC236}">
              <a16:creationId xmlns:a16="http://schemas.microsoft.com/office/drawing/2014/main" id="{00000000-0008-0000-0400-0000FB02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781" name="Text Box 18">
          <a:extLst>
            <a:ext uri="{FF2B5EF4-FFF2-40B4-BE49-F238E27FC236}">
              <a16:creationId xmlns:a16="http://schemas.microsoft.com/office/drawing/2014/main" id="{00000000-0008-0000-0400-00000D03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790" name="Text Box 19">
          <a:extLst>
            <a:ext uri="{FF2B5EF4-FFF2-40B4-BE49-F238E27FC236}">
              <a16:creationId xmlns:a16="http://schemas.microsoft.com/office/drawing/2014/main" id="{00000000-0008-0000-0400-00001603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791" name="Text Box 16">
          <a:extLst>
            <a:ext uri="{FF2B5EF4-FFF2-40B4-BE49-F238E27FC236}">
              <a16:creationId xmlns:a16="http://schemas.microsoft.com/office/drawing/2014/main" id="{00000000-0008-0000-0400-00001703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835" name="Text Box 17">
          <a:extLst>
            <a:ext uri="{FF2B5EF4-FFF2-40B4-BE49-F238E27FC236}">
              <a16:creationId xmlns:a16="http://schemas.microsoft.com/office/drawing/2014/main" id="{00000000-0008-0000-0400-00004303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840" name="Text Box 16">
          <a:extLst>
            <a:ext uri="{FF2B5EF4-FFF2-40B4-BE49-F238E27FC236}">
              <a16:creationId xmlns:a16="http://schemas.microsoft.com/office/drawing/2014/main" id="{00000000-0008-0000-0400-00004803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1164" name="Text Box 17">
          <a:extLst>
            <a:ext uri="{FF2B5EF4-FFF2-40B4-BE49-F238E27FC236}">
              <a16:creationId xmlns:a16="http://schemas.microsoft.com/office/drawing/2014/main" id="{00000000-0008-0000-0400-00008C04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1180" name="Text Box 18">
          <a:extLst>
            <a:ext uri="{FF2B5EF4-FFF2-40B4-BE49-F238E27FC236}">
              <a16:creationId xmlns:a16="http://schemas.microsoft.com/office/drawing/2014/main" id="{00000000-0008-0000-0400-00009C04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1181" name="Text Box 19">
          <a:extLst>
            <a:ext uri="{FF2B5EF4-FFF2-40B4-BE49-F238E27FC236}">
              <a16:creationId xmlns:a16="http://schemas.microsoft.com/office/drawing/2014/main" id="{00000000-0008-0000-0400-00009D04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182" name="Text Box 16">
          <a:extLst>
            <a:ext uri="{FF2B5EF4-FFF2-40B4-BE49-F238E27FC236}">
              <a16:creationId xmlns:a16="http://schemas.microsoft.com/office/drawing/2014/main" id="{00000000-0008-0000-0400-00009E04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183" name="Text Box 17">
          <a:extLst>
            <a:ext uri="{FF2B5EF4-FFF2-40B4-BE49-F238E27FC236}">
              <a16:creationId xmlns:a16="http://schemas.microsoft.com/office/drawing/2014/main" id="{00000000-0008-0000-0400-00009F04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190" name="Text Box 18">
          <a:extLst>
            <a:ext uri="{FF2B5EF4-FFF2-40B4-BE49-F238E27FC236}">
              <a16:creationId xmlns:a16="http://schemas.microsoft.com/office/drawing/2014/main" id="{00000000-0008-0000-0400-0000A604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473" name="Text Box 19">
          <a:extLst>
            <a:ext uri="{FF2B5EF4-FFF2-40B4-BE49-F238E27FC236}">
              <a16:creationId xmlns:a16="http://schemas.microsoft.com/office/drawing/2014/main" id="{00000000-0008-0000-0400-0000C105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476" name="Text Box 16">
          <a:extLst>
            <a:ext uri="{FF2B5EF4-FFF2-40B4-BE49-F238E27FC236}">
              <a16:creationId xmlns:a16="http://schemas.microsoft.com/office/drawing/2014/main" id="{00000000-0008-0000-0400-0000C405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497" name="Text Box 17">
          <a:extLst>
            <a:ext uri="{FF2B5EF4-FFF2-40B4-BE49-F238E27FC236}">
              <a16:creationId xmlns:a16="http://schemas.microsoft.com/office/drawing/2014/main" id="{00000000-0008-0000-0400-0000D905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23" name="Text Box 18">
          <a:extLst>
            <a:ext uri="{FF2B5EF4-FFF2-40B4-BE49-F238E27FC236}">
              <a16:creationId xmlns:a16="http://schemas.microsoft.com/office/drawing/2014/main" id="{00000000-0008-0000-0400-0000F305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75" name="Text Box 19">
          <a:extLst>
            <a:ext uri="{FF2B5EF4-FFF2-40B4-BE49-F238E27FC236}">
              <a16:creationId xmlns:a16="http://schemas.microsoft.com/office/drawing/2014/main" id="{00000000-0008-0000-0400-00002706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620" name="Text Box 16">
          <a:extLst>
            <a:ext uri="{FF2B5EF4-FFF2-40B4-BE49-F238E27FC236}">
              <a16:creationId xmlns:a16="http://schemas.microsoft.com/office/drawing/2014/main" id="{00000000-0008-0000-0400-00005406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6208" name="Text Box 17">
          <a:extLst>
            <a:ext uri="{FF2B5EF4-FFF2-40B4-BE49-F238E27FC236}">
              <a16:creationId xmlns:a16="http://schemas.microsoft.com/office/drawing/2014/main" id="{00000000-0008-0000-0400-00004018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6209" name="Text Box 18">
          <a:extLst>
            <a:ext uri="{FF2B5EF4-FFF2-40B4-BE49-F238E27FC236}">
              <a16:creationId xmlns:a16="http://schemas.microsoft.com/office/drawing/2014/main" id="{00000000-0008-0000-0400-00004118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6210" name="Text Box 19">
          <a:extLst>
            <a:ext uri="{FF2B5EF4-FFF2-40B4-BE49-F238E27FC236}">
              <a16:creationId xmlns:a16="http://schemas.microsoft.com/office/drawing/2014/main" id="{00000000-0008-0000-0400-000042180000}"/>
            </a:ext>
          </a:extLst>
        </xdr:cNvPr>
        <xdr:cNvSpPr txBox="1">
          <a:spLocks noChangeArrowheads="1"/>
        </xdr:cNvSpPr>
      </xdr:nvSpPr>
      <xdr:spPr bwMode="auto">
        <a:xfrm>
          <a:off x="29887905" y="2786706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6211" name="Text Box 16">
          <a:extLst>
            <a:ext uri="{FF2B5EF4-FFF2-40B4-BE49-F238E27FC236}">
              <a16:creationId xmlns:a16="http://schemas.microsoft.com/office/drawing/2014/main" id="{00000000-0008-0000-0400-00004318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6212" name="Text Box 17">
          <a:extLst>
            <a:ext uri="{FF2B5EF4-FFF2-40B4-BE49-F238E27FC236}">
              <a16:creationId xmlns:a16="http://schemas.microsoft.com/office/drawing/2014/main" id="{00000000-0008-0000-0400-00004418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6213" name="Text Box 18">
          <a:extLst>
            <a:ext uri="{FF2B5EF4-FFF2-40B4-BE49-F238E27FC236}">
              <a16:creationId xmlns:a16="http://schemas.microsoft.com/office/drawing/2014/main" id="{00000000-0008-0000-0400-00004518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6214" name="Text Box 19">
          <a:extLst>
            <a:ext uri="{FF2B5EF4-FFF2-40B4-BE49-F238E27FC236}">
              <a16:creationId xmlns:a16="http://schemas.microsoft.com/office/drawing/2014/main" id="{00000000-0008-0000-0400-000046180000}"/>
            </a:ext>
          </a:extLst>
        </xdr:cNvPr>
        <xdr:cNvSpPr txBox="1">
          <a:spLocks noChangeArrowheads="1"/>
        </xdr:cNvSpPr>
      </xdr:nvSpPr>
      <xdr:spPr bwMode="auto">
        <a:xfrm>
          <a:off x="29887905" y="2412141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2" name="Text Box 15">
          <a:extLst>
            <a:ext uri="{FF2B5EF4-FFF2-40B4-BE49-F238E27FC236}">
              <a16:creationId xmlns:a16="http://schemas.microsoft.com/office/drawing/2014/main" id="{00000000-0008-0000-0500-000002000000}"/>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00000000-0008-0000-0500-00000300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00000000-0008-0000-0500-00000400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00000000-0008-0000-0500-00000500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00000000-0008-0000-0500-00000600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116525</xdr:rowOff>
    </xdr:to>
    <xdr:sp macro="" textlink="">
      <xdr:nvSpPr>
        <xdr:cNvPr id="7" name="Text Box 15">
          <a:extLst>
            <a:ext uri="{FF2B5EF4-FFF2-40B4-BE49-F238E27FC236}">
              <a16:creationId xmlns:a16="http://schemas.microsoft.com/office/drawing/2014/main" id="{00000000-0008-0000-0500-000007000000}"/>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0000000-0008-0000-0500-000008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00000000-0008-0000-0500-00000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00000000-0008-0000-0500-000016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00000000-0008-0000-0500-000017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00000000-0008-0000-0500-000018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00000000-0008-0000-0500-000019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00000000-0008-0000-0500-00001A000000}"/>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00000000-0008-0000-0500-00001B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0000000-0008-0000-0500-00001C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00000000-0008-0000-0500-00001D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00000000-0008-0000-0500-00001E00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00000000-0008-0000-0500-00001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00000000-0008-0000-0500-00002000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00000000-0008-0000-0500-00002100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00000000-0008-0000-0500-00002200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0000000-0008-0000-0500-00002300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00000000-0008-0000-0500-000024000000}"/>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00000000-0008-0000-0500-000025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00000000-0008-0000-0500-00002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00000000-0008-0000-0500-00002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00000000-0008-0000-0500-00002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00000000-0008-0000-0500-00002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00000000-0008-0000-0500-00002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00000000-0008-0000-0500-00002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00000000-0008-0000-0500-00002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00000000-0008-0000-0500-000033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00000000-0008-0000-0500-000034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00000000-0008-0000-0500-000035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00000000-0008-0000-0500-000036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00000000-0008-0000-0500-000038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00000000-0008-0000-0500-000039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00000000-0008-0000-0500-00003A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00000000-0008-0000-0500-00003B00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00000000-0008-0000-0500-00003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00000000-0008-0000-0500-00003D00000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00000000-0008-0000-0500-00003E00000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00000000-0008-0000-0500-00003F00000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00000000-0008-0000-0500-00004000000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00000000-0008-0000-0500-000041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00000000-0008-0000-0500-000042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00000000-0008-0000-0500-000043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00000000-0008-0000-0500-000044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00000000-0008-0000-0500-000046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00000000-0008-0000-0500-000047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00000000-0008-0000-0500-000048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00000000-0008-0000-0500-000049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00000000-0008-0000-0500-00004A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00000000-0008-0000-0500-00004F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0000000-0008-0000-0500-000050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00000000-0008-0000-0500-000051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00000000-0008-0000-0500-000052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00000000-0008-0000-0500-000054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00000000-0008-0000-0500-000055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00000000-0008-0000-0500-000056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00000000-0008-0000-0500-00005700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00000000-0008-0000-0500-00005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00000000-0008-0000-0500-00005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00000000-0008-0000-0500-00005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00000000-0008-0000-0500-00005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00000000-0008-0000-0500-00005E00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0000000-0008-0000-0500-00005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00000000-0008-0000-0500-00006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00000000-0008-0000-0500-00006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00000000-0008-0000-0500-0000B1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00000000-0008-0000-0500-0000B2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00000000-0008-0000-0500-0000B3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0000000-0008-0000-0500-0000B4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00000000-0008-0000-0500-0000B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00000000-0008-0000-0500-0000B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00000000-0008-0000-0500-0000B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00000000-0008-0000-0500-0000B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00000000-0008-0000-0500-0000D202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00000000-0008-0000-0500-0000D302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00000000-0008-0000-0500-0000D402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00000000-0008-0000-0500-0000D5020000}"/>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00000000-0008-0000-0500-0000D7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00000000-0008-0000-0500-0000D8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00000000-0008-0000-0500-0000D9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00000000-0008-0000-0500-0000DA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00000000-0008-0000-0500-0000D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00000000-0008-0000-0500-0000D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00000000-0008-0000-0500-0000DE020000}"/>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00000000-0008-0000-0500-0000DF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00000000-0008-0000-0500-0000E0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00000000-0008-0000-0500-0000E1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00000000-0008-0000-0500-0000E202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00000000-0008-0000-0500-0000E3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00000000-0008-0000-0500-0000E4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00000000-0008-0000-0500-0000E9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00000000-0008-0000-0500-0000EA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00000000-0008-0000-0500-0000EB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00000000-0008-0000-0500-0000EC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00000000-0008-0000-0500-0000FB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00000000-0008-0000-0500-0000FF02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00000000-0008-0000-0500-00000003000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00000000-0008-0000-0500-000001030000}"/>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00000000-0008-0000-0500-00000303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00000000-0008-0000-0500-00000403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0000000-0008-0000-0500-00000503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00000000-0008-0000-0500-00000603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0000000-0008-0000-0500-00000A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00000000-0008-0000-0500-00000B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00000000-0008-0000-0500-00000C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00000000-0008-0000-0500-00000D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00000000-0008-0000-0500-00000F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00000000-0008-0000-0500-000010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00000000-0008-0000-0500-000011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00000000-0008-0000-0500-000012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00000000-0008-0000-0500-000016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00000000-0008-0000-0500-000017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00000000-0008-0000-0500-000035030000}"/>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00000000-0008-0000-0500-000036030000}"/>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00000000-0008-0000-0500-000037030000}"/>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00000000-0008-0000-0500-000038030000}"/>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00000000-0008-0000-0500-00004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00000000-0008-0000-0500-00004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00000000-0008-0000-0500-00004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00000000-0008-0000-0500-00004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00000000-0008-0000-0500-000047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00000000-0008-0000-0500-000048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00000000-0008-0000-0500-000049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00000000-0008-0000-0500-00004A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00000000-0008-0000-0500-00004C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00000000-0008-0000-0500-00004D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00000000-0008-0000-0500-00004E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00000000-0008-0000-0500-00004F03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00000000-0008-0000-0500-00005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00000000-0008-0000-0500-00005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00000000-0008-0000-0500-00005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00000000-0008-0000-0500-00005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00000000-0008-0000-0500-00005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00000000-0008-0000-0500-00005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00000000-0008-0000-0500-00005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00000000-0008-0000-0500-00005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00000000-0008-0000-0500-00008A040000}"/>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00000000-0008-0000-0500-00008B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00000000-0008-0000-0500-00008C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00000000-0008-0000-0500-00008D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00000000-0008-0000-0500-00008E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00000000-0008-0000-0500-000091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00000000-0008-0000-0500-000092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0000000-0008-0000-0500-000093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00000000-0008-0000-0500-000094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00000000-0008-0000-0500-000096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00000000-0008-0000-0500-000097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00000000-0008-0000-0500-000098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0000000-0008-0000-0500-000099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00000000-0008-0000-0500-00009C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00000000-0008-0000-0500-00009D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00000000-0008-0000-0500-00009E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0000000-0008-0000-0500-00009F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00000000-0008-0000-0500-0000A0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00000000-0008-0000-0500-0000A1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00000000-0008-0000-0500-0000A2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0000000-0008-0000-0500-0000A304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00000000-0008-0000-0500-0000A4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00000000-0008-0000-0500-0000A5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0000000-0008-0000-0500-0000A6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00000000-0008-0000-0500-0000A7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00000000-0008-0000-0500-0000A804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0000000-0008-0000-0500-0000A9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00000000-0008-0000-0500-0000AA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00000000-0008-0000-0500-0000AB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00000000-0008-0000-0500-0000AC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00000000-0008-0000-0500-0000AD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00000000-0008-0000-0500-0000AE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00000000-0008-0000-0500-0000AF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00000000-0008-0000-0500-0000B0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00000000-0008-0000-0500-0000B1040000}"/>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00000000-0008-0000-0500-0000B2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00000000-0008-0000-0500-0000B3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00000000-0008-0000-0500-0000B4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00000000-0008-0000-0500-0000B5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00000000-0008-0000-0500-0000B6040000}"/>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00000000-0008-0000-0500-0000B7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00000000-0008-0000-0500-0000B8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00000000-0008-0000-0500-0000B9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00000000-0008-0000-0500-0000BA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00000000-0008-0000-0500-0000BB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00000000-0008-0000-0500-0000BC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00000000-0008-0000-0500-0000BD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00000000-0008-0000-0500-0000BE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00000000-0008-0000-0500-0000BF04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00000000-0008-0000-0500-0000C004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00000000-0008-0000-0500-0000C1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00000000-0008-0000-0500-0000C2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00000000-0008-0000-0500-0000C3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00000000-0008-0000-0500-0000C4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00000000-0008-0000-0500-0000C504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00000000-0008-0000-0500-0000C6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00000000-0008-0000-0500-0000C7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00000000-0008-0000-0500-0000C8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00000000-0008-0000-0500-0000C9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00000000-0008-0000-0500-0000CA04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00000000-0008-0000-0500-0000CB040000}"/>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00000000-0008-0000-0500-0000CC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00000000-0008-0000-0500-0000CD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00000000-0008-0000-0500-0000CE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00000000-0008-0000-0500-0000CF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00000000-0008-0000-0500-0000D004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00000000-0008-0000-0500-0000D104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00000000-0008-0000-0500-0000D204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00000000-0008-0000-0500-0000D3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00000000-0008-0000-0500-0000D4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00000000-0008-0000-0500-0000D5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00000000-0008-0000-0500-0000D6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00000000-0008-0000-0500-0000D704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00000000-0008-0000-0500-0000D8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00000000-0008-0000-0500-0000D9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00000000-0008-0000-0500-0000DA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00000000-0008-0000-0500-0000DB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00000000-0008-0000-0500-0000DC04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00000000-0008-0000-0500-0000DD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00000000-0008-0000-0500-0000DE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00000000-0008-0000-0500-0000DF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00000000-0008-0000-0500-0000E0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00000000-0008-0000-0500-0000E7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00000000-0008-0000-0500-0000E8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00000000-0008-0000-0500-0000E9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00000000-0008-0000-0500-0000EA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00000000-0008-0000-0500-0000EB04000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00000000-0008-0000-0500-0000EC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00000000-0008-0000-0500-0000ED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00000000-0008-0000-0500-0000EE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00000000-0008-0000-0500-0000EF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00000000-0008-0000-0500-0000F0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00000000-0008-0000-0500-0000F1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00000000-0008-0000-0500-0000F2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00000000-0008-0000-0500-0000F3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00000000-0008-0000-0500-0000F4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00000000-0008-0000-0500-0000F504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00000000-0008-0000-0500-0000F60400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00000000-0008-0000-0500-0000F7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00000000-0008-0000-0500-0000F8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00000000-0008-0000-0500-0000F9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00000000-0008-0000-0500-0000FA04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00000000-0008-0000-0500-0000FB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00000000-0008-0000-0500-0000FC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00000000-0008-0000-0500-0000FD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00000000-0008-0000-0500-0000FE04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00000000-0008-0000-0500-0000FF04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00000000-0008-0000-0500-000000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00000000-0008-0000-0500-000001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00000000-0008-0000-0500-000002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00000000-0008-0000-0500-00000305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00000000-0008-0000-0500-000004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00000000-0008-0000-0500-00000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00000000-0008-0000-0500-000006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00000000-0008-0000-0500-00000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00000000-0008-0000-0500-00000805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00000000-0008-0000-0500-00000905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00000000-0008-0000-0500-00000A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00000000-0008-0000-0500-00000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00000000-0008-0000-0500-00000C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00000000-0008-0000-0500-00000D05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00000000-0008-0000-0500-00000E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00000000-0008-0000-0500-00000F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00000000-0008-0000-0500-000010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00000000-0008-0000-0500-000011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00000000-0008-0000-0500-00001205000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00000000-0008-0000-0500-000013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00000000-0008-0000-0500-000014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00000000-0008-0000-0500-000015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00000000-0008-0000-0500-000016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00000000-0008-0000-0500-00001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00000000-0008-0000-0500-000018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00000000-0008-0000-0500-000019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0000000-0008-0000-0500-00001A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00000000-0008-0000-0500-00001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00000000-0008-0000-0500-00001C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00000000-0008-0000-0500-00001D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00000000-0008-0000-0500-00001E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0000000-0008-0000-0500-00001F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00000000-0008-0000-0500-000020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00000000-0008-0000-0500-000021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00000000-0008-0000-0500-000022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00000000-0008-0000-0500-00002905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00000000-0008-0000-0500-00002A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00000000-0008-0000-0500-00002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00000000-0008-0000-0500-00002C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00000000-0008-0000-0500-00002D0500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00000000-0008-0000-0500-00002E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00000000-0008-0000-0500-00002F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00000000-0008-0000-0500-000030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00000000-0008-0000-0500-000031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00000000-0008-0000-0500-00003205000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00000000-0008-0000-0500-000033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00000000-0008-0000-0500-000034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00000000-0008-0000-0500-000035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00000000-0008-0000-0500-000036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00000000-0008-0000-0500-00003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00000000-0008-0000-0500-000038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00000000-0008-0000-0500-000039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00000000-0008-0000-0500-00003A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0000000-0008-0000-0500-00003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00000000-0008-0000-0500-00003C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0000000-0008-0000-0500-00003D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00000000-0008-0000-0500-00003E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00000000-0008-0000-0500-00003F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00000000-0008-0000-0500-000040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00000000-0008-0000-0500-000041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00000000-0008-0000-0500-000042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00000000-0008-0000-0500-00004C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00000000-0008-0000-0500-00004D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00000000-0008-0000-0500-00004E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00000000-0008-0000-0500-00004F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00000000-0008-0000-0500-00005005000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00000000-0008-0000-0500-000059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00000000-0008-0000-0500-00005A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00000000-0008-0000-0500-00005B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00000000-0008-0000-0500-00005C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00000000-0008-0000-0500-00005D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00000000-0008-0000-0500-00005E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00000000-0008-0000-0500-00005F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00000000-0008-0000-0500-000060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00000000-0008-0000-0500-00006105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00000000-0008-0000-0500-00006A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00000000-0008-0000-0500-00006B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00000000-0008-0000-0500-00006C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00000000-0008-0000-0500-00006D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00000000-0008-0000-0500-00006E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00000000-0008-0000-0500-00006F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00000000-0008-0000-0500-000070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00000000-0008-0000-0500-000071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00000000-0008-0000-0500-000072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00000000-0008-0000-0500-000073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00000000-0008-0000-0500-000074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00000000-0008-0000-0500-000075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00000000-0008-0000-0500-000076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00000000-0008-0000-0500-000077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00000000-0008-0000-0500-000078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00000000-0008-0000-0500-000079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00000000-0008-0000-0500-00007A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000000-0008-0000-0500-00007B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0000000-0008-0000-0500-00007C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00000000-0008-0000-0500-00007D05000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00000000-0008-0000-0500-00007E050000}"/>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00000000-0008-0000-0500-00007F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00000000-0008-0000-0500-000080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00000000-0008-0000-0500-000081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00000000-0008-0000-0500-00008205000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00000000-0008-0000-0500-000083050000}"/>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00000000-0008-0000-0500-000087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00000000-0008-0000-0500-000088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00000000-0008-0000-0500-000089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00000000-0008-0000-0500-00008A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00000000-0008-0000-0500-00008B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0000000-0008-0000-0500-00008C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00000000-0008-0000-0500-00008D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00000000-0008-0000-0500-00008E05000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00000000-0008-0000-0500-00008F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00000000-0008-0000-0500-000090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00000000-0008-0000-0500-000091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00000000-0008-0000-0500-000092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00000000-0008-0000-0500-000093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00000000-0008-0000-0500-000094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00000000-0008-0000-0500-000095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00000000-0008-0000-0500-000096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00000000-0008-0000-0500-000097050000}"/>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00000000-0008-0000-0500-000098050000}"/>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00000000-0008-0000-0500-000099050000}"/>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00000000-0008-0000-0500-00009A050000}"/>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00000000-0008-0000-0500-00009B050000}"/>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00000000-0008-0000-0500-00009C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0000000-0008-0000-0500-00009D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00000000-0008-0000-0500-00009E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00000000-0008-0000-0500-00009F05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00000000-0008-0000-0500-0000A005000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00000000-0008-0000-0500-0000A4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0000000-0008-0000-0500-0000A5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00000000-0008-0000-0500-0000A6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00000000-0008-0000-0500-0000A7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00000000-0008-0000-0500-0000A8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00000000-0008-0000-0500-0000A9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00000000-0008-0000-0500-0000AA05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00000000-0008-0000-0500-0000AB050000}"/>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0000000-0008-0000-0500-0000AC050000}"/>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0000000-0008-0000-0500-0000AD050000}"/>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00000000-0008-0000-0500-0000AE05000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00000000-0008-0000-0500-0000AF050000}"/>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00000000-0008-0000-0500-0000B0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00000000-0008-0000-0500-0000B1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00000000-0008-0000-0500-0000B2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00000000-0008-0000-0500-0000B3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00000000-0008-0000-0500-0000B4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0000000-0008-0000-0500-0000B5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00000000-0008-0000-0500-0000B6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00000000-0008-0000-0500-0000B7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0000000-0008-0000-0500-0000B805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00000000-0008-0000-0500-0000B905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00000000-0008-0000-0500-0000BA05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00000000-0008-0000-0500-0000BB05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00000000-0008-0000-0500-0000BC050000}"/>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00000000-0008-0000-0500-0000BD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00000000-0008-0000-0500-0000BE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0000000-0008-0000-0500-0000BF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00000000-0008-0000-0500-0000C005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0000000-0008-0000-0500-0000C1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00000000-0008-0000-0500-0000C2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00000000-0008-0000-0500-0000C305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00000000-0008-0000-0500-0000C4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00000000-0008-0000-0500-0000C5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00000000-0008-0000-0500-0000C6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00000000-0008-0000-0500-0000C7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00000000-0008-0000-0500-0000D0050000}"/>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00000000-0008-0000-0500-0000D1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0000000-0008-0000-0500-0000D2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00000000-0008-0000-0500-0000D3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00000000-0008-0000-0500-0000D4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00000000-0008-0000-0500-0000D5050000}"/>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00000000-0008-0000-0500-0000D605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00000000-0008-0000-0500-0000D705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00000000-0008-0000-0500-0000D805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00000000-0008-0000-0500-0000D905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00000000-0008-0000-0500-0000DA050000}"/>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0000000-0008-0000-0500-0000DB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00000000-0008-0000-0500-0000DC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00000000-0008-0000-0500-0000DD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00000000-0008-0000-0500-0000DE05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00000000-0008-0000-0500-0000DF05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00000000-0008-0000-0500-0000E0050000}"/>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00000000-0008-0000-0500-0000E1050000}"/>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00000000-0008-0000-0500-0000E2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0000000-0008-0000-0500-0000E3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00000000-0008-0000-0500-0000E405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00000000-0008-0000-0500-0000E5050000}"/>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00000000-0008-0000-0500-0000E6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00000000-0008-0000-0500-0000E7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00000000-0008-0000-0500-0000E8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00000000-0008-0000-0500-0000E9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00000000-0008-0000-0500-0000EE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00000000-0008-0000-0500-0000EF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00000000-0008-0000-0500-0000F0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00000000-0008-0000-0500-0000F1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00000000-0008-0000-0500-0000F205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00000000-0008-0000-0500-0000F305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00000000-0008-0000-0500-0000F405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00000000-0008-0000-0500-0000F505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00000000-0008-0000-0500-0000F605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00000000-0008-0000-0500-0000F705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00000000-0008-0000-0500-0000F805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00000000-0008-0000-0500-0000F905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00000000-0008-0000-0500-0000FB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00000000-0008-0000-0500-0000FC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00000000-0008-0000-0500-0000FD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00000000-0008-0000-0500-0000FE05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00000000-0008-0000-0500-000003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00000000-0008-0000-0500-000004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00000000-0008-0000-0500-000005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00000000-0008-0000-0500-000006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00000000-0008-0000-0500-000007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00000000-0008-0000-0500-000008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00000000-0008-0000-0500-000009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00000000-0008-0000-0500-00000A06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00000000-0008-0000-0500-00000B060000}"/>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00000000-0008-0000-0500-00000C060000}"/>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00000000-0008-0000-0500-00000D06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00000000-0008-0000-0500-00000E060000}"/>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00000000-0008-0000-0500-00000F060000}"/>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00000000-0008-0000-0500-000014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00000000-0008-0000-0500-000015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00000000-0008-0000-0500-000016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00000000-0008-0000-0500-000017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00000000-0008-0000-0500-00001806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00000000-0008-0000-0500-00001906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00000000-0008-0000-0500-00001A06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00000000-0008-0000-0500-00001B06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00000000-0008-0000-0500-00001C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00000000-0008-0000-0500-00001D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00000000-0008-0000-0500-00001E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00000000-0008-0000-0500-00001F06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00000000-0008-0000-0500-000020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00000000-0008-0000-0500-000021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00000000-0008-0000-0500-00002206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00000000-0008-0000-0500-000023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00000000-0008-0000-0500-000024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00000000-0008-0000-0500-000025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00000000-0008-0000-0500-000026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00000000-0008-0000-0500-000027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00000000-0008-0000-0500-000028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00000000-0008-0000-0500-000029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00000000-0008-0000-0500-00002A06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00000000-0008-0000-0500-00002F060000}"/>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00000000-0008-0000-0500-000030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00000000-0008-0000-0500-000031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00000000-0008-0000-0500-000032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00000000-0008-0000-0500-000033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00000000-0008-0000-0500-000034060000}"/>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00000000-0008-0000-0500-00003506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00000000-0008-0000-0500-00003606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00000000-0008-0000-0500-00003706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00000000-0008-0000-0500-00003806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00000000-0008-0000-0500-000039060000}"/>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00000000-0008-0000-0500-00003A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00000000-0008-0000-0500-00003B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00000000-0008-0000-0500-00003C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00000000-0008-0000-0500-00003D06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00000000-0008-0000-0500-00003E060000}"/>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00000000-0008-0000-0500-00003F06000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00000000-0008-0000-0500-00004006000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0000000-0008-0000-0500-000041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0000000-0008-0000-0500-000042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00000000-0008-0000-0500-00004306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00000000-0008-0000-0500-000044060000}"/>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00000000-0008-0000-0500-000045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00000000-0008-0000-0500-000046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00000000-0008-0000-0500-000047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00000000-0008-0000-0500-000048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00000000-0008-0000-0500-000049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00000000-0008-0000-0500-00004A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00000000-0008-0000-0500-00004B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00000000-0008-0000-0500-00004C06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00000000-0008-0000-0500-00004D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00000000-0008-0000-0500-00004E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00000000-0008-0000-0500-00004F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00000000-0008-0000-0500-000050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00000000-0008-0000-0500-000051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00000000-0008-0000-0500-000052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00000000-0008-0000-0500-000053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00000000-0008-0000-0500-000054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00000000-0008-0000-0500-00005506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00000000-0008-0000-0500-00005606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00000000-0008-0000-0500-00005706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00000000-0008-0000-0500-00005806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00000000-0008-0000-0500-000059060000}"/>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0000000-0008-0000-0500-00005A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00000000-0008-0000-0500-00005B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00000000-0008-0000-0500-00005C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00000000-0008-0000-0500-00005D06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0000000-0008-0000-0500-00005E060000}"/>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00000000-0008-0000-0500-00005F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00000000-0008-0000-0500-000060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00000000-0008-0000-0500-00006106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00000000-0008-0000-0500-000062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00000000-0008-0000-0500-000063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00000000-0008-0000-0500-000064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00000000-0008-0000-0500-000065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00000000-0008-0000-0500-000066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00000000-0008-0000-0500-000067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00000000-0008-0000-0500-000068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00000000-0008-0000-0500-00006906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00000000-0008-0000-0500-00006A060000}"/>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00000000-0008-0000-0500-00006B060000}"/>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00000000-0008-0000-0500-00006C06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00000000-0008-0000-0500-00006D060000}"/>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00000000-0008-0000-0500-00006E060000}"/>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00000000-0008-0000-0500-00006F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00000000-0008-0000-0500-000070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00000000-0008-0000-0500-000071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00000000-0008-0000-0500-000072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00000000-0008-0000-0500-000073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00000000-0008-0000-0500-000074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00000000-0008-0000-0500-000075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00000000-0008-0000-0500-000076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00000000-0008-0000-0500-00007706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00000000-0008-0000-0500-00007806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00000000-0008-0000-0500-00007906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00000000-0008-0000-0500-00007A06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00000000-0008-0000-0500-00007B060000}"/>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00000000-0008-0000-0500-00007C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00000000-0008-0000-0500-00007D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0000000-0008-0000-0500-00007E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0000000-0008-0000-0500-00007F06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00000000-0008-0000-0500-000080060000}"/>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0000000-0008-0000-0500-000081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0000000-0008-0000-0500-000082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00000000-0008-0000-0500-00008306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00000000-0008-0000-0500-000084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00000000-0008-0000-0500-000085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00000000-0008-0000-0500-000086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0000000-0008-0000-0500-000087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00000000-0008-0000-0500-000088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00000000-0008-0000-0500-000089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00000000-0008-0000-0500-00008A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00000000-0008-0000-0500-00008B06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00000000-0008-0000-0500-000090060000}"/>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00000000-0008-0000-0500-000091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00000000-0008-0000-0500-000092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00000000-0008-0000-0500-000093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00000000-0008-0000-0500-000094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00000000-0008-0000-0500-000095060000}"/>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00000000-0008-0000-0500-00009606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00000000-0008-0000-0500-00009706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00000000-0008-0000-0500-00009806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00000000-0008-0000-0500-00009906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00000000-0008-0000-0500-00009A060000}"/>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00000000-0008-0000-0500-00009B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00000000-0008-0000-0500-00009C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00000000-0008-0000-0500-00009D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00000000-0008-0000-0500-00009E06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0000000-0008-0000-0500-00009F06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00000000-0008-0000-0500-0000A0060000}"/>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00000000-0008-0000-0500-0000A1060000}"/>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00000000-0008-0000-0500-0000A2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00000000-0008-0000-0500-0000A3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00000000-0008-0000-0500-0000A406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00000000-0008-0000-0500-0000A5060000}"/>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0000000-0008-0000-0500-0000A6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00000000-0008-0000-0500-0000A7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00000000-0008-0000-0500-0000A8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00000000-0008-0000-0500-0000A9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00000000-0008-0000-0500-0000AA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00000000-0008-0000-0500-0000AB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00000000-0008-0000-0500-0000AC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00000000-0008-0000-0500-0000AD06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00000000-0008-0000-0500-0000B2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00000000-0008-0000-0500-0000B3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00000000-0008-0000-0500-0000B4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00000000-0008-0000-0500-0000B5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00000000-0008-0000-0500-0000B606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00000000-0008-0000-0500-0000B706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00000000-0008-0000-0500-0000B806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00000000-0008-0000-0500-0000B906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00000000-0008-0000-0500-0000BA060000}"/>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00000000-0008-0000-0500-0000BB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00000000-0008-0000-0500-0000BC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00000000-0008-0000-0500-0000BD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00000000-0008-0000-0500-0000BE06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00000000-0008-0000-0500-0000C3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0000000-0008-0000-0500-0000C4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00000000-0008-0000-0500-0000C5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00000000-0008-0000-0500-0000C6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00000000-0008-0000-0500-0000C7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00000000-0008-0000-0500-0000C8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00000000-0008-0000-0500-0000C9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00000000-0008-0000-0500-0000CA06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00000000-0008-0000-0500-0000CB060000}"/>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00000000-0008-0000-0500-0000CC060000}"/>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00000000-0008-0000-0500-0000CD06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00000000-0008-0000-0500-0000CE060000}"/>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00000000-0008-0000-0500-0000CF06000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00000000-0008-0000-0500-0000D806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00000000-0008-0000-0500-0000D906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0000000-0008-0000-0500-0000DA06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00000000-0008-0000-0500-0000DB06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00000000-0008-0000-0500-0000DC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00000000-0008-0000-0500-0000DD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00000000-0008-0000-0500-0000DE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00000000-0008-0000-0500-0000DF06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00000000-0008-0000-0500-0000E0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00000000-0008-0000-0500-0000E1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00000000-0008-0000-0500-0000E206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00000000-0008-0000-0500-0000E3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00000000-0008-0000-0500-0000E4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0000000-0008-0000-0500-0000E5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00000000-0008-0000-0500-0000E6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00000000-0008-0000-0500-0000E7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00000000-0008-0000-0500-0000E8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00000000-0008-0000-0500-0000E9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00000000-0008-0000-0500-0000EA06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00000000-0008-0000-0500-0000EB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00000000-0008-0000-0500-0000EC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00000000-0008-0000-0500-0000ED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00000000-0008-0000-0500-0000EE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00000000-0008-0000-0500-0000EF060000}"/>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00000000-0008-0000-0500-0000F006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00000000-0008-0000-0500-0000F106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00000000-0008-0000-0500-0000F206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00000000-0008-0000-0500-0000F306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00000000-0008-0000-0500-0000F4060000}"/>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00000000-0008-0000-0500-0000F506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00000000-0008-0000-0500-0000F606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00000000-0008-0000-0500-0000F706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00000000-0008-0000-0500-0000F806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00000000-0008-0000-0500-0000F9060000}"/>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00000000-0008-0000-0500-0000FA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00000000-0008-0000-0500-0000FB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00000000-0008-0000-0500-0000FC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00000000-0008-0000-0500-0000FD06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00000000-0008-0000-0500-0000FE06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00000000-0008-0000-0500-0000FF060000}"/>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00000000-0008-0000-0500-000000070000}"/>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00000000-0008-0000-0500-00000107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00000000-0008-0000-0500-00000207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00000000-0008-0000-0500-00000307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00000000-0008-0000-0500-00000407000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00000000-0008-0000-0500-000005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00000000-0008-0000-0500-000006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00000000-0008-0000-0500-000007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00000000-0008-0000-0500-000008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00000000-0008-0000-0500-000009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0000000-0008-0000-0500-00000A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00000000-0008-0000-0500-00000B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00000000-0008-0000-0500-00000C07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00000000-0008-0000-0500-00000D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00000000-0008-0000-0500-00000E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00000000-0008-0000-0500-00000F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00000000-0008-0000-0500-000010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00000000-0008-0000-0500-000011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00000000-0008-0000-0500-000012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00000000-0008-0000-0500-000013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0000000-0008-0000-0500-000014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00000000-0008-0000-0500-00001507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00000000-0008-0000-0500-00001607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00000000-0008-0000-0500-00001707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00000000-0008-0000-0500-00001807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00000000-0008-0000-0500-00001F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00000000-0008-0000-0500-000020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00000000-0008-0000-0500-00002107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00000000-0008-0000-0500-000022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00000000-0008-0000-0500-000023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00000000-0008-0000-0500-000024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00000000-0008-0000-0500-000025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0000000-0008-0000-0500-000026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00000000-0008-0000-0500-000027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00000000-0008-0000-0500-000028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00000000-0008-0000-0500-00002907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00000000-0008-0000-0500-00002A070000}"/>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00000000-0008-0000-0500-00002B070000}"/>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00000000-0008-0000-0500-00002C070000}"/>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00000000-0008-0000-0500-00002D07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00000000-0008-0000-0500-00002E070000}"/>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00000000-0008-0000-0500-00002F070000}"/>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00000000-0008-0000-0500-000030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00000000-0008-0000-0500-000031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00000000-0008-0000-0500-000032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00000000-0008-0000-0500-000033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00000000-0008-0000-0500-000034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00000000-0008-0000-0500-000035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00000000-0008-0000-0500-000036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00000000-0008-0000-0500-000037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00000000-0008-0000-0500-00003807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00000000-0008-0000-0500-00003907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00000000-0008-0000-0500-00003A07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00000000-0008-0000-0500-00003B07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00000000-0008-0000-0500-00003C070000}"/>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00000000-0008-0000-0500-00003D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00000000-0008-0000-0500-00003E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00000000-0008-0000-0500-00003F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00000000-0008-0000-0500-00004007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00000000-0008-0000-0500-000041070000}"/>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00000000-0008-0000-0500-000045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00000000-0008-0000-0500-000046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00000000-0008-0000-0500-000047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00000000-0008-0000-0500-000048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00000000-0008-0000-0500-000049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00000000-0008-0000-0500-00004A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00000000-0008-0000-0500-00004B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00000000-0008-0000-0500-00004C07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00000000-0008-0000-0500-00004D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00000000-0008-0000-0500-00004E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00000000-0008-0000-0500-00004F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00000000-0008-0000-0500-000050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00000000-0008-0000-0500-000051070000}"/>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00000000-0008-0000-0500-000052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00000000-0008-0000-0500-000053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00000000-0008-0000-0500-000054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00000000-0008-0000-0500-000055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00000000-0008-0000-0500-000056070000}"/>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00000000-0008-0000-0500-00005707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00000000-0008-0000-0500-00005807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00000000-0008-0000-0500-00005907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00000000-0008-0000-0500-00005A07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00000000-0008-0000-0500-00005B070000}"/>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00000000-0008-0000-0500-000062070000}"/>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00000000-0008-0000-0500-000063070000}"/>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00000000-0008-0000-0500-000064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00000000-0008-0000-0500-000065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00000000-0008-0000-0500-00006607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00000000-0008-0000-0500-000067070000}"/>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00000000-0008-0000-0500-000068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00000000-0008-0000-0500-000069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00000000-0008-0000-0500-00006A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00000000-0008-0000-0500-00006B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00000000-0008-0000-0500-00006C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00000000-0008-0000-0500-00006D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00000000-0008-0000-0500-00006E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00000000-0008-0000-0500-00006F07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00000000-0008-0000-0500-000070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00000000-0008-0000-0500-000071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0000000-0008-0000-0500-000072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00000000-0008-0000-0500-000073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00000000-0008-0000-0500-000074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00000000-0008-0000-0500-000075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00000000-0008-0000-0500-000076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00000000-0008-0000-0500-000077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00000000-0008-0000-0500-00007807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00000000-0008-0000-0500-00007907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00000000-0008-0000-0500-00007A07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00000000-0008-0000-0500-00007B07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00000000-0008-0000-0500-000082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00000000-0008-0000-0500-000083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00000000-0008-0000-0500-00008407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00000000-0008-0000-0500-000085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00000000-0008-0000-0500-000086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00000000-0008-0000-0500-000087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00000000-0008-0000-0500-000088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00000000-0008-0000-0500-000089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00000000-0008-0000-0500-00008A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0000000-0008-0000-0500-00008B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00000000-0008-0000-0500-00008C07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00000000-0008-0000-0500-00008D07000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00000000-0008-0000-0500-00008E070000}"/>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00000000-0008-0000-0500-00008F070000}"/>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00000000-0008-0000-0500-00009007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00000000-0008-0000-0500-000091070000}"/>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00000000-0008-0000-0500-000092070000}"/>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00000000-0008-0000-0500-000093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00000000-0008-0000-0500-000094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00000000-0008-0000-0500-000095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00000000-0008-0000-0500-000096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00000000-0008-0000-0500-000097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00000000-0008-0000-0500-000098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00000000-0008-0000-0500-000099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00000000-0008-0000-0500-00009A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00000000-0008-0000-0500-00009B07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00000000-0008-0000-0500-00009C07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00000000-0008-0000-0500-00009D07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00000000-0008-0000-0500-00009E07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00000000-0008-0000-0500-00009F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00000000-0008-0000-0500-0000A0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00000000-0008-0000-0500-0000A1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00000000-0008-0000-0500-0000A207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00000000-0008-0000-0500-0000A3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00000000-0008-0000-0500-0000A4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00000000-0008-0000-0500-0000A507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00000000-0008-0000-0500-0000A6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00000000-0008-0000-0500-0000A7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00000000-0008-0000-0500-0000A8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00000000-0008-0000-0500-0000A9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00000000-0008-0000-0500-0000AA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00000000-0008-0000-0500-0000AB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00000000-0008-0000-0500-0000AC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00000000-0008-0000-0500-0000AD07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00000000-0008-0000-0500-0000AE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00000000-0008-0000-0500-0000AF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00000000-0008-0000-0500-0000B0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00000000-0008-0000-0500-0000B1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00000000-0008-0000-0500-0000B7070000}"/>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00000000-0008-0000-0500-0000B807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00000000-0008-0000-0500-0000B907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00000000-0008-0000-0500-0000BA07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00000000-0008-0000-0500-0000BB07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00000000-0008-0000-0500-0000BC070000}"/>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00000000-0008-0000-0500-0000BD070000}"/>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00000000-0008-0000-0500-0000BE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00000000-0008-0000-0500-0000BF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00000000-0008-0000-0500-0000C0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00000000-0008-0000-0500-0000C107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00000000-0008-0000-0500-0000C207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00000000-0008-0000-0500-0000C3070000}"/>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00000000-0008-0000-0500-0000C4070000}"/>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00000000-0008-0000-0500-0000C5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00000000-0008-0000-0500-0000C6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00000000-0008-0000-0500-0000C707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00000000-0008-0000-0500-0000C8070000}"/>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00000000-0008-0000-0500-0000C9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00000000-0008-0000-0500-0000CA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00000000-0008-0000-0500-0000CB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00000000-0008-0000-0500-0000CC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00000000-0008-0000-0500-0000CD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00000000-0008-0000-0500-0000CE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00000000-0008-0000-0500-0000CF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00000000-0008-0000-0500-0000D007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00000000-0008-0000-0500-0000D1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00000000-0008-0000-0500-0000D2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00000000-0008-0000-0500-0000D3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00000000-0008-0000-0500-0000D4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00000000-0008-0000-0500-0000D5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0000000-0008-0000-0500-0000D6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00000000-0008-0000-0500-0000D7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00000000-0008-0000-0500-0000D8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00000-0008-0000-0500-0000D907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00000000-0008-0000-0500-0000DA07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00000000-0008-0000-0500-0000DB07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00000000-0008-0000-0500-0000DC07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00000000-0008-0000-0500-0000DD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00000000-0008-0000-0500-0000DE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00000000-0008-0000-0500-0000DF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00000000-0008-0000-0500-0000E007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00000000-0008-0000-0500-0000E1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00000000-0008-0000-0500-0000E2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00000000-0008-0000-0500-0000E307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00000000-0008-0000-0500-0000E4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00000000-0008-0000-0500-0000E5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00000000-0008-0000-0500-0000E6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00000000-0008-0000-0500-0000E7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00000000-0008-0000-0500-0000E8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00000000-0008-0000-0500-0000E9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00000000-0008-0000-0500-0000EA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00000000-0008-0000-0500-0000EB07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00000000-0008-0000-0500-0000EC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00000000-0008-0000-0500-0000ED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00000000-0008-0000-0500-0000EE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00000000-0008-0000-0500-0000EF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00000000-0008-0000-0500-0000F0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0000000-0008-0000-0500-0000F1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00000000-0008-0000-0500-0000F2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00000000-0008-0000-0500-0000F3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00000000-0008-0000-0500-0000F4070000}"/>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00000000-0008-0000-0500-0000FC07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00000000-0008-0000-0500-0000FD07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00000000-0008-0000-0500-0000FE07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00000000-0008-0000-0500-0000FF07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00000000-0008-0000-0500-00000008000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00000000-0008-0000-0500-000001080000}"/>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00000000-0008-0000-0500-000002080000}"/>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00000000-0008-0000-0500-000003080000}"/>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00000000-0008-0000-0500-00000408000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00000000-0008-0000-0500-000005080000}"/>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00000000-0008-0000-0500-000006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00000000-0008-0000-0500-000007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00000000-0008-0000-0500-000008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00000000-0008-0000-0500-000009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00000000-0008-0000-0500-00000A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00000000-0008-0000-0500-00000B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00000000-0008-0000-0500-00000C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00000000-0008-0000-0500-00000D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00000000-0008-0000-0500-00000E08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00000000-0008-0000-0500-00000F08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00000000-0008-0000-0500-00001008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00000000-0008-0000-0500-000011080000}"/>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00000000-0008-0000-0500-000012080000}"/>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00000000-0008-0000-0500-000013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00000000-0008-0000-0500-000014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00000000-0008-0000-0500-000015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00000000-0008-0000-0500-000016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00000000-0008-0000-0500-000017080000}"/>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00000000-0008-0000-0500-000018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00000000-0008-0000-0500-000019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00000000-0008-0000-0500-00001A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0000000-0008-0000-0500-00001B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00000000-0008-0000-0500-00001C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00000000-0008-0000-0500-00001D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00000000-0008-0000-0500-00001E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00000000-0008-0000-0500-00001F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00000000-0008-0000-0500-000020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00000000-0008-0000-0500-000021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00000000-0008-0000-0500-000022080000}"/>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00000000-0008-0000-0500-000023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00000000-0008-0000-0500-000024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00000000-0008-0000-0500-000025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00000000-0008-0000-0500-000026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00000000-0008-0000-0500-000027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00000000-0008-0000-0500-000028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00000000-0008-0000-0500-000029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00000000-0008-0000-0500-00002A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00000000-0008-0000-0500-00002B08000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00000000-0008-0000-0500-00002C08000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00000000-0008-0000-0500-00002D08000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00000000-0008-0000-0500-00002E08000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00000000-0008-0000-0500-00002F080000}"/>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00000000-0008-0000-0500-000030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00000000-0008-0000-0500-000031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00000000-0008-0000-0500-000032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00000000-0008-0000-0500-00003308000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00000000-0008-0000-0500-000034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00000000-0008-0000-0500-00003508000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00000000-0008-0000-0500-000036080000}"/>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00000000-0008-0000-0500-000037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00000000-0008-0000-0500-000038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00000000-0008-0000-0500-000039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00000000-0008-0000-0500-00003A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00000000-0008-0000-0500-00003B08000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00000000-0008-0000-0500-00003C080000}"/>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00000000-0008-0000-0500-00003D080000}"/>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00000000-0008-0000-0500-00003E08000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00000000-0008-0000-0500-00003F080000}"/>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00000000-0008-0000-0500-000040080000}"/>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00000000-0008-0000-0500-000041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00000000-0008-0000-0500-000042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0000000-0008-0000-0500-000043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00000000-0008-0000-0500-000044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00000000-0008-0000-0500-000045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00000000-0008-0000-0500-000046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00000000-0008-0000-0500-000047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00000000-0008-0000-0500-000048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00000000-0008-0000-0500-000049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00000000-0008-0000-0500-00004A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00000000-0008-0000-0500-00004B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000000-0008-0000-0500-00004C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00000000-0008-0000-0500-00004D080000}"/>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00000000-0008-0000-0500-00004E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0000000-0008-0000-0500-00004F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00000000-0008-0000-0500-000050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00000000-0008-0000-0500-000051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00000000-0008-0000-0500-000052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00000000-0008-0000-0500-000053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00000000-0008-0000-0500-000054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0000000-0008-0000-0500-000055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00000000-0008-0000-0500-000056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00000000-0008-0000-0500-000057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0000000-0008-0000-0500-000058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00000000-0008-0000-0500-000059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00000000-0008-0000-0500-00005A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00000000-0008-0000-0500-00005B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0000000-0008-0000-0500-00005C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00000000-0008-0000-0500-00005D080000}"/>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00000000-0008-0000-0500-00005E080000}"/>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00000000-0008-0000-0500-00005F08000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00000000-0008-0000-0500-000060080000}"/>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0000000-0008-0000-0500-000062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00000000-0008-0000-0500-000063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00000000-0008-0000-0500-000064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00000000-0008-0000-0500-000065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00000000-0008-0000-0500-000066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0000000-0008-0000-0500-000067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0000000-0008-0000-0500-000068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00000000-0008-0000-0500-000069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00000000-0008-0000-0500-00006A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00000000-0008-0000-0500-00006B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00000000-0008-0000-0500-00006C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00000000-0008-0000-0500-00006D0800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00000000-0008-0000-0500-00006E080000}"/>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00000000-0008-0000-0500-000077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00000000-0008-0000-0500-000078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00000000-0008-0000-0500-000079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0000000-0008-0000-0500-00007A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00000000-0008-0000-0500-00007B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00000000-0008-0000-0500-00007C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00000000-0008-0000-0500-00007D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00000000-0008-0000-0500-00007E080000}"/>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00000000-0008-0000-0500-00007F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00000000-0008-0000-0500-000080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00000000-0008-0000-0500-000081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00000000-0008-0000-0500-000082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00000000-0008-0000-0500-000083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00000000-0008-0000-0500-000084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00000000-0008-0000-0500-000085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00000000-0008-0000-0500-000086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00000000-0008-0000-0500-000087080000}"/>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00000000-0008-0000-0500-000088080000}"/>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00000000-0008-0000-0500-000089080000}"/>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00000000-0008-0000-0500-00008A080000}"/>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00000000-0008-0000-0500-00008B080000}"/>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00000000-0008-0000-0500-000090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00000000-0008-0000-0500-00009108000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00000000-0008-0000-0500-000092080000}"/>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00000000-0008-0000-0500-000093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00000000-0008-0000-0500-000094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00000000-0008-0000-0500-000095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00000000-0008-0000-0500-000096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00000000-0008-0000-0500-00009708000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00000000-0008-0000-0500-000098080000}"/>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00000000-0008-0000-0500-000099080000}"/>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00000000-0008-0000-0500-00009A08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00000000-0008-0000-0500-00009B080000}"/>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00000000-0008-0000-0500-00009C080000}"/>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00000000-0008-0000-0500-00009D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00000000-0008-0000-0500-00009E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00000000-0008-0000-0500-00009F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00000000-0008-0000-0500-0000A0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00000000-0008-0000-0500-0000A1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00000000-0008-0000-0500-0000A2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00000000-0008-0000-0500-0000A3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00000000-0008-0000-0500-0000A4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0000000-0008-0000-0500-0000A5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00000000-0008-0000-0500-0000A6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00000000-0008-0000-0500-0000A7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00000000-0008-0000-0500-0000A8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00000000-0008-0000-0500-0000A9080000}"/>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00000000-0008-0000-0500-0000AA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00000000-0008-0000-0500-0000AB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00000000-0008-0000-0500-0000AC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00000000-0008-0000-0500-0000AD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00000000-0008-0000-0500-0000AE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00000000-0008-0000-0500-0000AF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00000000-0008-0000-0500-0000B0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00000000-0008-0000-0500-0000B1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00000000-0008-0000-0500-0000B2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00000000-0008-0000-0500-0000B3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00000000-0008-0000-0500-0000B4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00000000-0008-0000-0500-0000B5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00000000-0008-0000-0500-0000B6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00000000-0008-0000-0500-0000B7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00000000-0008-0000-0500-0000B8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00000000-0008-0000-0500-0000B9080000}"/>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00000000-0008-0000-0500-0000BA080000}"/>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00000000-0008-0000-0500-0000BB08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00000000-0008-0000-0500-0000BC080000}"/>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00000000-0008-0000-0500-0000BD080000}"/>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00000000-0008-0000-0500-0000BE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00000000-0008-0000-0500-0000BF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00000000-0008-0000-0500-0000C0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00000000-0008-0000-0500-0000C1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00000000-0008-0000-0500-0000C2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00000000-0008-0000-0500-0000C3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0000000-0008-0000-0500-0000C4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00000000-0008-0000-0500-0000C5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00000000-0008-0000-0500-0000C6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00000000-0008-0000-0500-0000C7080000}"/>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00000000-0008-0000-0500-0000C8080000}"/>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00000000-0008-0000-0500-0000CD080000}"/>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00000000-0008-0000-0500-0000CE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00000000-0008-0000-0500-0000CF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00000000-0008-0000-0500-0000D0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00000000-0008-0000-0500-0000D1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00000000-0008-0000-0500-0000D2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00000000-0008-0000-0500-0000D3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00000000-0008-0000-0500-0000D4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00000000-0008-0000-0500-0000D5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00000000-0008-0000-0500-0000D6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00000000-0008-0000-0500-0000D7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00000000-0008-0000-0500-0000D8080000}"/>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0000000-0008-0000-0500-0000D9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00000000-0008-0000-0500-0000DA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00000000-0008-0000-0500-0000DB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00000000-0008-0000-0500-0000DC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00000000-0008-0000-0500-0000DD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00000000-0008-0000-0500-0000DE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00000000-0008-0000-0500-0000DF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00000000-0008-0000-0500-0000E0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00000000-0008-0000-0500-0000E1080000}"/>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00000000-0008-0000-0500-0000E2080000}"/>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00000000-0008-0000-0500-0000E3080000}"/>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00000000-0008-0000-0500-0000E4080000}"/>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00000000-0008-0000-0500-0000E5080000}"/>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00000000-0008-0000-0500-0000ED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00000000-0008-0000-0500-0000EE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00000000-0008-0000-0500-0000EF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00000000-0008-0000-0500-0000F0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00000000-0008-0000-0500-0000F108000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00000000-0008-0000-0500-0000F2080000}"/>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00000000-0008-0000-0500-0000F3080000}"/>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00000000-0008-0000-0500-0000F4080000}"/>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00000000-0008-0000-0500-0000F508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00000000-0008-0000-0500-0000F6080000}"/>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00000000-0008-0000-0500-0000F7080000}"/>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00000000-0008-0000-0500-0000F808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00000000-0008-0000-0500-0000F908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00000000-0008-0000-0500-0000FA08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00000000-0008-0000-0500-0000FB08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00000000-0008-0000-0500-0000FC08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00000000-0008-0000-0500-0000FD08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00000000-0008-0000-0500-0000FE08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00000000-0008-0000-0500-0000FF08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00000000-0008-0000-0500-000000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00000000-0008-0000-0500-000001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00000000-0008-0000-0500-000002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00000000-0008-0000-0500-000003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00000000-0008-0000-0500-000004090000}"/>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00000000-0008-0000-0500-00000C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00000000-0008-0000-0500-00000D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00000000-0008-0000-0500-00000E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00000000-0008-0000-0500-00000F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00000000-0008-0000-0500-000010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00000000-0008-0000-0500-000011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00000000-0008-0000-0500-000012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00000000-0008-0000-0500-000013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00000000-0008-0000-0500-000014090000}"/>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00000000-0008-0000-0500-000015090000}"/>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00000000-0008-0000-0500-00001609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00000000-0008-0000-0500-000017090000}"/>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00000000-0008-0000-0500-000018090000}"/>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00000000-0008-0000-0500-00001D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00000000-0008-0000-0500-00001E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00000000-0008-0000-0500-00001F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0000000-0008-0000-0500-000020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00000000-0008-0000-0500-000021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00000000-0008-0000-0500-000022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00000000-0008-0000-0500-000023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00000000-0008-0000-0500-00002409000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00000000-0008-0000-0500-000025090000}"/>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00000000-0008-0000-0500-000026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00000000-0008-0000-0500-000027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00000000-0008-0000-0500-000028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00000000-0008-0000-0500-000029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00000000-0008-0000-0500-00002A090000}"/>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00000000-0008-0000-0500-00002D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00000000-0008-0000-0500-00002E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00000000-0008-0000-0500-00002F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00000000-0008-0000-0500-000030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00000000-0008-0000-0500-000031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0000000-0008-0000-0500-000032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00000000-0008-0000-0500-000033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00000000-0008-0000-0500-000034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00000000-0008-0000-0500-000035090000}"/>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00000000-0008-0000-0500-000036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00000000-0008-0000-0500-000037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00000000-0008-0000-0500-000038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00000000-0008-0000-0500-000039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0000000-0008-0000-0500-00003A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00000000-0008-0000-0500-00003B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00000000-0008-0000-0500-00003C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00000000-0008-0000-0500-00003D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00000000-0008-0000-0500-00003E090000}"/>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00000000-0008-0000-0500-00003F090000}"/>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00000000-0008-0000-0500-000040090000}"/>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00000000-0008-0000-0500-000041090000}"/>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00000000-0008-0000-0500-000042090000}"/>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00000000-0008-0000-0500-000043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00000000-0008-0000-0500-000044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00000000-0008-0000-0500-000045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00000000-0008-0000-0500-00004609000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0000000-0008-0000-0500-000047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00000000-0008-0000-0500-00004809000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00000000-0008-0000-0500-000049090000}"/>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00000000-0008-0000-0500-00004A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00000000-0008-0000-0500-00004B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00000000-0008-0000-0500-00004C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00000000-0008-0000-0500-00004D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00000000-0008-0000-0500-00004E09000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00000000-0008-0000-0500-00004F090000}"/>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00000000-0008-0000-0500-000050090000}"/>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00000000-0008-0000-0500-000051090000}"/>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00000000-0008-0000-0500-00005209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00000000-0008-0000-0500-000053090000}"/>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00000000-0008-0000-0500-000054090000}"/>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00000000-0008-0000-0500-000055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00000000-0008-0000-0500-000056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00000000-0008-0000-0500-000057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0000000-0008-0000-0500-000058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00000000-0008-0000-0500-000059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00000000-0008-0000-0500-00005A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00000000-0008-0000-0500-00005B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00000000-0008-0000-0500-00005C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00000000-0008-0000-0500-00005D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00000000-0008-0000-0500-00005E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00000000-0008-0000-0500-00005F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00000000-0008-0000-0500-000060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00000000-0008-0000-0500-000061090000}"/>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0000000-0008-0000-0500-000062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00000000-0008-0000-0500-000063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00000000-0008-0000-0500-000064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00000000-0008-0000-0500-000065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00000000-0008-0000-0500-000066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00000000-0008-0000-0500-000067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00000000-0008-0000-0500-000068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00000000-0008-0000-0500-000069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00000000-0008-0000-0500-00006A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0000000-0008-0000-0500-00006B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00000000-0008-0000-0500-00006C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0000000-0008-0000-0500-000071090000}"/>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00000000-0008-0000-0500-000072090000}"/>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00000000-0008-0000-0500-00007309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00000000-0008-0000-0500-000074090000}"/>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00000000-0008-0000-0500-000075090000}"/>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00000000-0008-0000-0500-000076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00000000-0008-0000-0500-000077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00000000-0008-0000-0500-000078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0000000-0008-0000-0500-000079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00000000-0008-0000-0500-00007A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00000000-0008-0000-0500-00007B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00000000-0008-0000-0500-00007C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00000000-0008-0000-0500-00007D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00000000-0008-0000-0500-00007E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00000000-0008-0000-0500-00007F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00000000-0008-0000-0500-000080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00000000-0008-0000-0500-000081090000}"/>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00000000-0008-0000-0500-000082090000}"/>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0000000-0008-0000-0500-000083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00000000-0008-0000-0500-000084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00000000-0008-0000-0500-000085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00000000-0008-0000-0500-000086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00000000-0008-0000-0500-000087090000}"/>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00000000-0008-0000-0500-000088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00000000-0008-0000-0500-000089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00000000-0008-0000-0500-00008A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00000000-0008-0000-0500-00008B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00000000-0008-0000-0500-00008C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00000000-0008-0000-0500-00008D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00000000-0008-0000-0500-00008E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00000000-0008-0000-0500-000092090000}"/>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00000000-0008-0000-0500-000093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00000000-0008-0000-0500-000094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00000000-0008-0000-0500-000095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00000000-0008-0000-0500-000096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00000000-0008-0000-0500-00009E090000}"/>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00000000-0008-0000-0500-00009F090000}"/>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00000000-0008-0000-0500-0000A0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00000000-0008-0000-0500-0000A1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00000000-0008-0000-0500-0000A2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00000000-0008-0000-0500-0000A3090000}"/>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00000000-0008-0000-0500-0000A4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00000000-0008-0000-0500-0000A509000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00000000-0008-0000-0500-0000A6090000}"/>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00000000-0008-0000-0500-0000AB09000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00000000-0008-0000-0500-0000AC090000}"/>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00000000-0008-0000-0500-0000AD090000}"/>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00000000-0008-0000-0500-0000AE090000}"/>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00000000-0008-0000-0500-0000AF090000}"/>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00000000-0008-0000-0500-0000B009000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00000000-0008-0000-0500-0000B1090000}"/>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00000000-0008-0000-0500-0000B2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00000000-0008-0000-0500-0000B3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00000000-0008-0000-0500-0000B4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00000000-0008-0000-0500-0000B5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00000000-0008-0000-0500-0000B6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00000000-0008-0000-0500-0000B7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00000000-0008-0000-0500-0000B8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00000000-0008-0000-0500-0000B9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00000000-0008-0000-0500-0000BA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00000000-0008-0000-0500-0000BB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00000000-0008-0000-0500-0000BC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00000000-0008-0000-0500-0000BD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00000000-0008-0000-0500-0000C6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00000000-0008-0000-0500-0000C7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00000000-0008-0000-0500-0000C8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00000000-0008-0000-0500-0000C9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00000000-0008-0000-0500-0000CA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00000000-0008-0000-0500-0000CB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00000000-0008-0000-0500-0000CC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00000000-0008-0000-0500-0000CD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00000000-0008-0000-0500-0000CE090000}"/>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00000000-0008-0000-0500-0000CF090000}"/>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00000000-0008-0000-0500-0000D0090000}"/>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00000000-0008-0000-0500-0000D109000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00000000-0008-0000-0500-0000D2090000}"/>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00000000-0008-0000-0500-0000DB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00000000-0008-0000-0500-0000DC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00000000-0008-0000-0500-0000DD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00000000-0008-0000-0500-0000DE090000}"/>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00000000-0008-0000-0500-0000E0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00000000-0008-0000-0500-0000E1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00000000-0008-0000-0500-0000E2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00000000-0008-0000-0500-0000E3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00000000-0008-0000-0500-0000E4090000}"/>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00000000-0008-0000-0500-0000E8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00000000-0008-0000-0500-0000E9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00000000-0008-0000-0500-0000EA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00000000-0008-0000-0500-0000EB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0000000-0008-0000-0500-0000EC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00000000-0008-0000-0500-0000ED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00000000-0008-0000-0500-0000EE09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00000000-0008-0000-0500-0000EF090000}"/>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000000-0008-0000-0500-0000F0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00000000-0008-0000-0500-0000F1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00000000-0008-0000-0500-0000F2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0000000-0008-0000-0500-0000F3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00000000-0008-0000-0500-0000F4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00000000-0008-0000-0500-0000F5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00000000-0008-0000-0500-0000F6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00000000-0008-0000-0500-0000F709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00000000-0008-0000-0500-0000F8090000}"/>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00000000-0008-0000-0500-0000F9090000}"/>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00000000-0008-0000-0500-0000FA090000}"/>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00000000-0008-0000-0500-0000FB090000}"/>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00000000-0008-0000-0500-0000FC0900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00000000-0008-0000-0500-0000FD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00000000-0008-0000-0500-0000FE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00000000-0008-0000-0500-0000FF09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00000000-0008-0000-0500-0000000A000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00000000-0008-0000-0500-0000010A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00000000-0008-0000-0500-0000020A0000}"/>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00000000-0008-0000-0500-0000030A0000}"/>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00000000-0008-0000-0500-0000040A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00000000-0008-0000-0500-0000050A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00000000-0008-0000-0500-0000060A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00000000-0008-0000-0500-0000070A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00000000-0008-0000-0500-0000080A000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0000000-0008-0000-0500-0000090A0000}"/>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00000000-0008-0000-0500-00000B0A0000}"/>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00000000-0008-0000-0500-00000C0A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00000000-0008-0000-0500-00000D0A0000}"/>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00000000-0008-0000-0500-00000E0A0000}"/>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00000000-0008-0000-0500-000012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00000000-0008-0000-0500-000013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00000000-0008-0000-0500-000014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00000000-0008-0000-0500-000015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00000000-0008-0000-0500-000016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0000000-0008-0000-0500-000017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00000000-0008-0000-0500-000018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00000000-0008-0000-0500-000019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00000000-0008-0000-0500-00001A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00000000-0008-0000-0500-00001C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00000000-0008-0000-0500-00001D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00000000-0008-0000-0500-00001E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00000000-0008-0000-0500-00001F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00000000-0008-0000-0500-000020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00000000-0008-0000-0500-000021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00000000-0008-0000-0500-000022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00000000-0008-0000-0500-000023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00000000-0008-0000-0500-000024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00000000-0008-0000-0500-000025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00000000-0008-0000-0500-000026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00000000-0008-0000-0500-000027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00000000-0008-0000-0500-000028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00000000-0008-0000-0500-000029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00000000-0008-0000-0500-00002A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00000000-0008-0000-0500-00002B0A0000}"/>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00000000-0008-0000-0500-00002C0A0000}"/>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00000000-0008-0000-0500-00002D0A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00000000-0008-0000-0500-00002E0A0000}"/>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00000000-0008-0000-0500-00002F0A0000}"/>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00000000-0008-0000-0500-000030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00000000-0008-0000-0500-000031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00000000-0008-0000-0500-000032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00000000-0008-0000-0500-000033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00000000-0008-0000-0500-000034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00000000-0008-0000-0500-000035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0000000-0008-0000-0500-000036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00000000-0008-0000-0500-000037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00000000-0008-0000-0500-000038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00000000-0008-0000-0500-000039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00000000-0008-0000-0500-00003A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00000000-0008-0000-0500-00003B0A000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00000000-0008-0000-0500-00003C0A0000}"/>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00000000-0008-0000-0500-00003D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00000000-0008-0000-0500-00003E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00000000-0008-0000-0500-00003F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00000000-0008-0000-0500-000040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00000000-0008-0000-0500-0000410A0000}"/>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00000000-0008-0000-0500-000042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00000000-0008-0000-0500-000043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00000000-0008-0000-0500-000044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00000000-0008-0000-0500-000045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00000000-0008-0000-0500-000046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00000000-0008-0000-0500-000047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00000000-0008-0000-0500-000048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000000-0008-0000-0500-000049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00000000-0008-0000-0500-00004A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0000000-0008-0000-0500-00004B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00000000-0008-0000-0500-000051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00000000-0008-0000-0500-000052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00000000-0008-0000-0500-000053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00000000-0008-0000-0500-000054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00000000-0008-0000-0500-0000590A0000}"/>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00000000-0008-0000-0500-00005A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00000000-0008-0000-0500-00005B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00000000-0008-0000-0500-00005C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00000000-0008-0000-0500-00005D0A000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00000000-0008-0000-0500-00005E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00000000-0008-0000-0500-00005F0A000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0000000-0008-0000-0500-0000600A0000}"/>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00000000-0008-0000-0500-0000660A0000}"/>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00000000-0008-0000-0500-0000670A0000}"/>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00000000-0008-0000-0500-0000680A0000}"/>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00000000-0008-0000-0500-00006A0A0000}"/>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00000000-0008-0000-0500-00006B0A0000}"/>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00000000-0008-0000-0500-00006C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00000000-0008-0000-0500-00006D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00000000-0008-0000-0500-00006E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00000000-0008-0000-0500-00006F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00000000-0008-0000-0500-000070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00000000-0008-0000-0500-000071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00000000-0008-0000-0500-000072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00000000-0008-0000-0500-000073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00000000-0008-0000-0500-000074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00000000-0008-0000-0500-000075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00000000-0008-0000-0500-000076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00000000-0008-0000-0500-000077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00000000-0008-0000-0500-000079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00000000-0008-0000-0500-00007A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0000000-0008-0000-0500-00007B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0000000-0008-0000-0500-00007C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00000000-0008-0000-0500-000080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00000000-0008-0000-0500-000081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00000000-0008-0000-0500-000082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0000000-0008-0000-0500-000083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00000000-0008-0000-0500-000084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00000000-0008-0000-0500-000085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00000000-0008-0000-0500-000086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00000000-0008-0000-0500-000087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00000000-0008-0000-0500-0000880A0000}"/>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00000000-0008-0000-0500-00008A0A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00000000-0008-0000-0500-00008B0A0000}"/>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0000000-0008-0000-0500-00008C0A0000}"/>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00000000-0008-0000-0500-00008D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00000000-0008-0000-0500-00008E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00000000-0008-0000-0500-00008F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00000000-0008-0000-0500-000090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00000000-0008-0000-0500-00009A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00000000-0008-0000-0500-00009B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00000000-0008-0000-0500-00009C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00000000-0008-0000-0500-00009D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00000000-0008-0000-0500-0000A2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00000000-0008-0000-0500-0000A3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00000000-0008-0000-0500-0000A4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00000000-0008-0000-0500-0000A5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00000000-0008-0000-0500-0000A6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00000000-0008-0000-0500-0000A7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00000000-0008-0000-0500-0000A8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00000000-0008-0000-0500-0000A90A0000}"/>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00000000-0008-0000-0500-0000AA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00000000-0008-0000-0500-0000AB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00000000-0008-0000-0500-0000AC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00000000-0008-0000-0500-0000AD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00000000-0008-0000-0500-0000AE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00000000-0008-0000-0500-0000AF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00000000-0008-0000-0500-0000B0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00000000-0008-0000-0500-0000B1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00000000-0008-0000-0500-0000B20A0000}"/>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00000000-0008-0000-0500-0000B30A0000}"/>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00000000-0008-0000-0500-0000B40A0000}"/>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00000000-0008-0000-0500-0000B50A0000}"/>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00000000-0008-0000-0500-0000B60A0000}"/>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00000000-0008-0000-0500-0000B7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00000000-0008-0000-0500-0000B8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00000000-0008-0000-0500-0000B9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00000000-0008-0000-0500-0000BA0A000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00000000-0008-0000-0500-0000BB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00000000-0008-0000-0500-0000BC0A00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00000000-0008-0000-0500-0000BD0A0000}"/>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00000000-0008-0000-0500-0000BE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0000000-0008-0000-0500-0000BF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00000000-0008-0000-0500-0000C0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00000000-0008-0000-0500-0000C1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00000000-0008-0000-0500-0000C20A000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00000000-0008-0000-0500-0000C30A0000}"/>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00000000-0008-0000-0500-0000C40A0000}"/>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00000000-0008-0000-0500-0000C50A0000}"/>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00000000-0008-0000-0500-0000C60A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00000000-0008-0000-0500-0000C70A0000}"/>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00000000-0008-0000-0500-0000D0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00000000-0008-0000-0500-0000D1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00000000-0008-0000-0500-0000D2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00000000-0008-0000-0500-0000D3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00000000-0008-0000-0500-0000D4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00000000-0008-0000-0500-0000D6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00000000-0008-0000-0500-0000D7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00000000-0008-0000-0500-0000D8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00000000-0008-0000-0500-0000D9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00000000-0008-0000-0500-0000DA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00000000-0008-0000-0500-0000DB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00000000-0008-0000-0500-0000DC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00000000-0008-0000-0500-0000DD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00000000-0008-0000-0500-0000DE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00000000-0008-0000-0500-0000DF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00000000-0008-0000-0500-0000E0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00000000-0008-0000-0500-0000E1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000000-0008-0000-0500-0000E2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00000000-0008-0000-0500-0000E3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0000000-0008-0000-0500-0000E4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00000000-0008-0000-0500-0000E50A0000}"/>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00000000-0008-0000-0500-0000E60A0000}"/>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00000000-0008-0000-0500-0000E70A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00000000-0008-0000-0500-0000E90A0000}"/>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00000000-0008-0000-0500-0000EA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00000000-0008-0000-0500-0000EB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00000000-0008-0000-0500-0000EC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00000000-0008-0000-0500-0000ED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00000000-0008-0000-0500-0000EE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00000000-0008-0000-0500-0000EF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00000000-0008-0000-0500-0000F0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00000000-0008-0000-0500-0000F1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00000000-0008-0000-0500-0000F2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00000000-0008-0000-0500-0000F3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00000000-0008-0000-0500-0000F4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00000000-0008-0000-0500-0000F50A000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00000000-0008-0000-0500-0000F60A000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00000000-0008-0000-0500-0000F7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00000000-0008-0000-0500-0000F8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00000000-0008-0000-0500-0000F9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00000000-0008-0000-0500-0000FA0A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00000000-0008-0000-0500-0000FC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0000000-0008-0000-0500-0000FD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00000000-0008-0000-0500-0000FE0A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00000000-0008-0000-0500-0000FF0A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00000000-0008-0000-0500-000000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00000000-0008-0000-0500-000001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00000000-0008-0000-0500-000002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00000000-0008-0000-0500-000003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00000000-0008-0000-0500-000004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00000000-0008-0000-0500-000005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00000000-0008-0000-0500-0000060B0000}"/>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00000000-0008-0000-0500-000007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00000000-0008-0000-0500-000008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00000000-0008-0000-0500-000009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00000000-0008-0000-0500-00000A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00000000-0008-0000-0500-00000F0B000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00000000-0008-0000-0500-0000100B000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00000000-0008-0000-0500-0000110B000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00000000-0008-0000-0500-0000120B000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00000000-0008-0000-0500-0000130B000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00000000-0008-0000-0500-000014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00000000-0008-0000-0500-000015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00000000-0008-0000-0500-000016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00000000-0008-0000-0500-0000170B000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00000000-0008-0000-0500-000018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00000000-0008-0000-0500-0000190B000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00000000-0008-0000-0500-00001A0B0000}"/>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00000000-0008-0000-0500-0000200B0000}"/>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00000000-0008-0000-0500-0000210B0000}"/>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00000000-0008-0000-0500-0000220B0000}"/>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00000000-0008-0000-0500-0000230B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00000000-0008-0000-0500-0000240B0000}"/>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00000000-0008-0000-0500-0000250B0000}"/>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00000000-0008-0000-0500-000026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00000000-0008-0000-0500-000027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00000000-0008-0000-0500-000028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00000000-0008-0000-0500-000029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00000000-0008-0000-0500-00002A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00000000-0008-0000-0500-00002B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00000000-0008-0000-0500-00002C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0000000-0008-0000-0500-00002D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00000000-0008-0000-0500-00002E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00000000-0008-0000-0500-00002F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00000000-0008-0000-0500-000030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00000000-0008-0000-0500-000031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00000000-0008-0000-0500-0000320B0000}"/>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00000000-0008-0000-0500-000034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00000000-0008-0000-0500-000035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00000000-0008-0000-0500-000036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00000000-0008-0000-0500-000037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00000000-0008-0000-0500-000038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00000000-0008-0000-0500-000039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00000000-0008-0000-0500-00003A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00000000-0008-0000-0500-00003B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00000000-0008-0000-0500-00003C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00000000-0008-0000-0500-00003D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00000000-0008-0000-0500-00003E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00000000-0008-0000-0500-00003F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00000000-0008-0000-0500-000040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00000000-0008-0000-0500-000041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00000000-0008-0000-0500-0000420B0000}"/>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00000000-0008-0000-0500-0000430B0000}"/>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00000000-0008-0000-0500-0000440B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0000000-0008-0000-0500-0000450B0000}"/>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00000000-0008-0000-0500-0000460B000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00000000-0008-0000-0500-000047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00000000-0008-0000-0500-000048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00000000-0008-0000-0500-000049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00000000-0008-0000-0500-00004A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00000000-0008-0000-0500-00004B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00000000-0008-0000-0500-00004C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00000000-0008-0000-0500-00004D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00000000-0008-0000-0500-00004E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00000000-0008-0000-0500-0000530B0000}"/>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00000000-0008-0000-0500-000054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00000000-0008-0000-0500-000055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00000000-0008-0000-0500-000056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00000000-0008-0000-0500-000057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00000000-0008-0000-0500-000059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00000000-0008-0000-0500-00005A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00000000-0008-0000-0500-00005B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00000000-0008-0000-0500-00005C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00000000-0008-0000-0500-00005D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00000000-0008-0000-0500-00005E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00000000-0008-0000-0500-00005F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00000000-0008-0000-0500-000060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00000000-0008-0000-0500-000061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0000000-0008-0000-0500-000062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00000000-0008-0000-0500-0000630B0000}"/>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00000000-0008-0000-0500-000064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00000000-0008-0000-0500-000065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00000000-0008-0000-0500-000066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00000000-0008-0000-0500-000067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00000000-0008-0000-0500-000068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00000000-0008-0000-0500-000069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00000000-0008-0000-0500-00006A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00000000-0008-0000-0500-00006B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00000000-0008-0000-0500-00006C0B0000}"/>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00000000-0008-0000-0500-00006D0B0000}"/>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00000000-0008-0000-0500-00006E0B0000}"/>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00000000-0008-0000-0500-00006F0B0000}"/>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0000000-0008-0000-0500-0000700B0000}"/>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00000000-0008-0000-0500-000071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00000000-0008-0000-0500-000072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00000000-0008-0000-0500-000073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00000000-0008-0000-0500-0000740B000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00000000-0008-0000-0500-000075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00000000-0008-0000-0500-0000760B00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00000000-0008-0000-0500-0000770B0000}"/>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00000000-0008-0000-0500-000078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00000000-0008-0000-0500-000079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00000000-0008-0000-0500-00007A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00000000-0008-0000-0500-00007B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00000000-0008-0000-0500-00007C0B00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00000000-0008-0000-0500-00007D0B0000}"/>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0000000-0008-0000-0500-00007E0B0000}"/>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00000000-0008-0000-0500-00007F0B0000}"/>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00000000-0008-0000-0500-0000800B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00000000-0008-0000-0500-0000810B0000}"/>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00000000-0008-0000-0500-0000820B0000}"/>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00000000-0008-0000-0500-000083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0000000-0008-0000-0500-000084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00000000-0008-0000-0500-000085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00000000-0008-0000-0500-000086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00000000-0008-0000-0500-00008E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00000000-0008-0000-0500-00008F0B0000}"/>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00000000-0008-0000-0500-000090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00000000-0008-0000-0500-000091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00000000-0008-0000-0500-000092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00000000-0008-0000-0500-000093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0000000-0008-0000-0500-000094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00000000-0008-0000-0500-000095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00000000-0008-0000-0500-000096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00000000-0008-0000-0500-000097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00000000-0008-0000-0500-000098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00000000-0008-0000-0500-000099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00000000-0008-0000-0500-00009A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00000000-0008-0000-0500-00009B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00000000-0008-0000-0500-00009C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00000000-0008-0000-0500-00009D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00000000-0008-0000-0500-00009E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00000000-0008-0000-0500-00009F0B0000}"/>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00000000-0008-0000-0500-0000A00B0000}"/>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00000000-0008-0000-0500-0000A10B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00000000-0008-0000-0500-0000A20B0000}"/>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00000000-0008-0000-0500-0000A30B0000}"/>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00000000-0008-0000-0500-0000A4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00000000-0008-0000-0500-0000A5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00000000-0008-0000-0500-0000A6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00000000-0008-0000-0500-0000A7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00000000-0008-0000-0500-0000A8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00000000-0008-0000-0500-0000A9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00000000-0008-0000-0500-0000AA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00000000-0008-0000-0500-0000AB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00000000-0008-0000-0500-0000AC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00000000-0008-0000-0500-0000AD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00000000-0008-0000-0500-0000AE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00000000-0008-0000-0500-0000AF0B0000}"/>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00000000-0008-0000-0500-0000B00B0000}"/>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00000000-0008-0000-0500-0000B1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00000000-0008-0000-0500-0000B2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00000000-0008-0000-0500-0000B3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00000000-0008-0000-0500-0000B4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00000000-0008-0000-0500-0000B50B0000}"/>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00000000-0008-0000-0500-0000B6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00000000-0008-0000-0500-0000B7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00000000-0008-0000-0500-0000B8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00000000-0008-0000-0500-0000B9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00000000-0008-0000-0500-0000BA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00000000-0008-0000-0500-0000BB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00000000-0008-0000-0500-0000BC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00000000-0008-0000-0500-0000BD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0000000-0008-0000-0500-0000BE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00000000-0008-0000-0500-0000BF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00000000-0008-0000-0500-0000C00B0000}"/>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00000000-0008-0000-0500-0000C1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00000000-0008-0000-0500-0000C2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00000000-0008-0000-0500-0000C3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00000000-0008-0000-0500-0000C4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00000000-0008-0000-0500-0000C5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00000000-0008-0000-0500-0000C6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00000000-0008-0000-0500-0000C7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00000000-0008-0000-0500-0000C8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00000000-0008-0000-0500-0000D10B000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00000000-0008-0000-0500-0000D2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00000000-0008-0000-0500-0000D30B000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00000000-0008-0000-0500-0000D40B0000}"/>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00000000-0008-0000-0500-0000D8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00000000-0008-0000-0500-0000DA0B0000}"/>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00000000-0008-0000-0500-0000DB0B0000}"/>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00000000-0008-0000-0500-0000DC0B0000}"/>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00000000-0008-0000-0500-0000DD0B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00000000-0008-0000-0500-0000DE0B0000}"/>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00000000-0008-0000-0500-0000DF0B0000}"/>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00000000-0008-0000-0500-0000E0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00000000-0008-0000-0500-0000E1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00000000-0008-0000-0500-0000E2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00000000-0008-0000-0500-0000E3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00000000-0008-0000-0500-0000E4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00000000-0008-0000-0500-0000E5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00000000-0008-0000-0500-0000E6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00000000-0008-0000-0500-0000E7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00000000-0008-0000-0500-0000E80B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00000000-0008-0000-0500-0000E90B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0000000-0008-0000-0500-0000EA0B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00000000-0008-0000-0500-0000EB0B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00000000-0008-0000-0500-0000EC0B0000}"/>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00000000-0008-0000-0500-0000F2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00000000-0008-0000-0500-0000F30B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00000000-0008-0000-0500-0000F4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00000000-0008-0000-0500-0000F5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00000000-0008-0000-0500-0000F6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00000000-0008-0000-0500-0000F7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00000000-0008-0000-0500-0000F8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00000000-0008-0000-0500-0000F9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00000000-0008-0000-0500-0000FA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00000000-0008-0000-0500-0000FB0B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00000000-0008-0000-0500-0000FC0B0000}"/>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00000000-0008-0000-0500-0000FD0B0000}"/>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00000000-0008-0000-0500-0000FE0B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00000000-0008-0000-0500-0000FF0B0000}"/>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00000000-0008-0000-0500-0000000C000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00000000-0008-0000-0500-000005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00000000-0008-0000-0500-000006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00000000-0008-0000-0500-000007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00000000-0008-0000-0500-000008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00000000-0008-0000-0500-0000090C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00000000-0008-0000-0500-00000A0C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00000000-0008-0000-0500-00000B0C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00000000-0008-0000-0500-00000C0C000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00000000-0008-0000-0500-00000D0C0000}"/>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00000000-0008-0000-0500-00000E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00000000-0008-0000-0500-00000F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00000000-0008-0000-0500-000010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00000000-0008-0000-0500-000011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00000000-0008-0000-0500-0000120C0000}"/>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00000000-0008-0000-0500-000013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00000000-0008-0000-0500-000014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00000000-0008-0000-0500-000015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00000000-0008-0000-0500-000016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00000000-0008-0000-0500-000017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00000000-0008-0000-0500-000018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00000000-0008-0000-0500-000019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00000000-0008-0000-0500-00001A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00000000-0008-0000-0500-00001B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00000000-0008-0000-0500-00001C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00000000-0008-0000-0500-00001D0C000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00000000-0008-0000-0500-00001E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0000000-0008-0000-0500-00001F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00000000-0008-0000-0500-000020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00000000-0008-0000-0500-000021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00000000-0008-0000-0500-000022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00000000-0008-0000-0500-000023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00000000-0008-0000-0500-000024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00000000-0008-0000-0500-000025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00000000-0008-0000-0500-0000260C0000}"/>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00000000-0008-0000-0500-0000270C0000}"/>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00000000-0008-0000-0500-0000280C0000}"/>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00000000-0008-0000-0500-0000290C0000}"/>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00000000-0008-0000-0500-00002A0C0000}"/>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00000000-0008-0000-0500-00002B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00000000-0008-0000-0500-00002C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00000000-0008-0000-0500-00002D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00000000-0008-0000-0500-00002E0C0000}"/>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0000000-0008-0000-0500-00002F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00000000-0008-0000-0500-0000300C0000}"/>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00000000-0008-0000-0500-0000310C0000}"/>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00000000-0008-0000-0500-000032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00000000-0008-0000-0500-000033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00000000-0008-0000-0500-000034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00000000-0008-0000-0500-000035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00000000-0008-0000-0500-0000360C0000}"/>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00000000-0008-0000-0500-0000380C0000}"/>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00000000-0008-0000-0500-0000390C0000}"/>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00000000-0008-0000-0500-00003A0C0000}"/>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00000000-0008-0000-0500-00003B0C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00000000-0008-0000-0500-00003C0C0000}"/>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00000000-0008-0000-0500-00003D0C000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00000000-0008-0000-0500-00003E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00000000-0008-0000-0500-00003F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00000000-0008-0000-0500-000040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00000000-0008-0000-0500-000041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00000000-0008-0000-0500-000042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00000000-0008-0000-0500-000043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0000000-0008-0000-0500-000044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0000000-0008-0000-0500-000045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00000000-0008-0000-0500-000046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00000000-0008-0000-0500-000047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00000000-0008-0000-0500-000048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00000000-0008-0000-0500-000049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00000000-0008-0000-0500-00004A0C0000}"/>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0000000-0008-0000-0500-00004B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00000000-0008-0000-0500-00004C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0000000-0008-0000-0500-00004D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00000000-0008-0000-0500-00004E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00000000-0008-0000-0500-00004F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00000000-0008-0000-0500-000050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00000000-0008-0000-0500-000051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0000000-0008-0000-0500-000052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00000000-0008-0000-0500-000053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00000000-0008-0000-0500-000054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0000000-0008-0000-0500-000055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00000000-0008-0000-0500-000056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00000000-0008-0000-0500-000057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0000000-0008-0000-0500-000058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00000000-0008-0000-0500-000059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0000000-0008-0000-0500-00005A0C0000}"/>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00000000-0008-0000-0500-00005B0C0000}"/>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00000000-0008-0000-0500-00005C0C0000}"/>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0000000-0008-0000-0500-00005D0C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00000000-0008-0000-0500-00005E0C0000}"/>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00000000-0008-0000-0500-00005F0C0000}"/>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00000000-0008-0000-0500-000064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00000000-0008-0000-0500-000065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00000000-0008-0000-0500-000066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00000000-0008-0000-0500-000067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00000000-0008-0000-0500-000068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00000000-0008-0000-0500-000069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00000000-0008-0000-0500-00006A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00000000-0008-0000-0500-00006B0C0000}"/>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00000000-0008-0000-0500-00006C0C0000}"/>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00000000-0008-0000-0500-00006D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00000000-0008-0000-0500-00006E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00000000-0008-0000-0500-00006F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00000000-0008-0000-0500-000070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00000000-0008-0000-0500-0000710C0000}"/>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00000000-0008-0000-0500-000072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00000000-0008-0000-0500-000073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00000000-0008-0000-0500-000074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0000000-0008-0000-0500-000075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00000000-0008-0000-0500-000076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00000000-0008-0000-0500-000077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00000000-0008-0000-0500-000078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0000000-0008-0000-0500-000079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00000000-0008-0000-0500-00007A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00000000-0008-0000-0500-00007B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00000000-0008-0000-0500-00007C0C0000}"/>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00000000-0008-0000-0500-00007D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00000000-0008-0000-0500-00007E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00000000-0008-0000-0500-00007F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00000000-0008-0000-0500-000080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00000000-0008-0000-0500-000081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00000000-0008-0000-0500-000082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00000000-0008-0000-0500-000083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000000-0008-0000-0500-000084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00000000-0008-0000-0500-0000850C0000}"/>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00000000-0008-0000-0500-0000860C0000}"/>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00000000-0008-0000-0500-0000870C0000}"/>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00000000-0008-0000-0500-0000880C0000}"/>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00000000-0008-0000-0500-0000890C0000}"/>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00000000-0008-0000-0500-00008A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00000000-0008-0000-0500-00008B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00000000-0008-0000-0500-00008C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00000000-0008-0000-0500-00008D0C000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00000000-0008-0000-0500-00008E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00000000-0008-0000-0500-00008F0C000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00000000-0008-0000-0500-0000900C0000}"/>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00000000-0008-0000-0500-000091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00000000-0008-0000-0500-000092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00000000-0008-0000-0500-000093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00000000-0008-0000-0500-000094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00000000-0008-0000-0500-0000950C00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0000000-0008-0000-0500-0000970C0000}"/>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00000000-0008-0000-0500-0000980C0000}"/>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00000000-0008-0000-0500-0000990C0000}"/>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00000000-0008-0000-0500-00009A0C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00000000-0008-0000-0500-00009B0C0000}"/>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00000000-0008-0000-0500-00009C0C0000}"/>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00000000-0008-0000-0500-00009D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00000000-0008-0000-0500-00009E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00000000-0008-0000-0500-00009F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00000000-0008-0000-0500-0000A0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00000000-0008-0000-0500-0000A1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00000000-0008-0000-0500-0000A2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00000000-0008-0000-0500-0000A3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00000000-0008-0000-0500-0000A4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0000000-0008-0000-0500-0000A5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00000000-0008-0000-0500-0000A6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00000000-0008-0000-0500-0000A7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00000000-0008-0000-0500-0000A8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00000000-0008-0000-0500-0000A90C0000}"/>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00000000-0008-0000-0500-0000AA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00000000-0008-0000-0500-0000AB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00000000-0008-0000-0500-0000AC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00000000-0008-0000-0500-0000AD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00000000-0008-0000-0500-0000AE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0000000-0008-0000-0500-0000AF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00000000-0008-0000-0500-0000B0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00000000-0008-0000-0500-0000B1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00000000-0008-0000-0500-0000B2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00000000-0008-0000-0500-0000B3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00000000-0008-0000-0500-0000B4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00000000-0008-0000-0500-0000B5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00000000-0008-0000-0500-0000B6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00000000-0008-0000-0500-0000B7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00000000-0008-0000-0500-0000B8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00000000-0008-0000-0500-0000B90C0000}"/>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0000000-0008-0000-0500-0000BA0C0000}"/>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00000000-0008-0000-0500-0000BB0C0000}"/>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00000000-0008-0000-0500-0000BC0C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00000000-0008-0000-0500-0000BD0C0000}"/>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00000000-0008-0000-0500-0000BE0C0000}"/>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00000000-0008-0000-0500-0000C3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00000000-0008-0000-0500-0000C4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00000000-0008-0000-0500-0000C5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00000000-0008-0000-0500-0000C6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00000000-0008-0000-0500-0000C7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00000000-0008-0000-0500-0000C8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0000000-0008-0000-0500-0000C9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00000000-0008-0000-0500-0000CA0C000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00000000-0008-0000-0500-0000CB0C0000}"/>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00000000-0008-0000-0500-0000CC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00000000-0008-0000-0500-0000CD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00000000-0008-0000-0500-0000CE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00000000-0008-0000-0500-0000CF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0000000-0008-0000-0500-0000D00C0000}"/>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00000000-0008-0000-0500-0000D1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00000000-0008-0000-0500-0000D2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0000000-0008-0000-0500-0000D3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00000000-0008-0000-0500-0000D4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00000000-0008-0000-0500-0000D5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00000000-0008-0000-0500-0000D6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00000000-0008-0000-0500-0000D7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0000000-0008-0000-0500-0000D8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00000000-0008-0000-0500-0000D9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0000000-0008-0000-0500-0000DA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00000000-0008-0000-0500-0000DB0C000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00000000-0008-0000-0500-0000DC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00000000-0008-0000-0500-0000DD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00000000-0008-0000-0500-0000DE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00000000-0008-0000-0500-0000DF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00000000-0008-0000-0500-0000E0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00000000-0008-0000-0500-0000E1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00000000-0008-0000-0500-0000E2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00000000-0008-0000-0500-0000E3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0000000-0008-0000-0500-0000E40C0000}"/>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00000000-0008-0000-0500-0000E50C0000}"/>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00000000-0008-0000-0500-0000E60C0000}"/>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00000000-0008-0000-0500-0000E70C0000}"/>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00000000-0008-0000-0500-0000E80C0000}"/>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00000000-0008-0000-0500-0000E9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00000000-0008-0000-0500-0000EA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00000000-0008-0000-0500-0000EB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00000000-0008-0000-0500-0000EC0C000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00000000-0008-0000-0500-0000ED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00000000-0008-0000-0500-0000EE0C000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00000000-0008-0000-0500-0000EF0C0000}"/>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00000000-0008-0000-0500-0000F0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00000000-0008-0000-0500-0000F1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00000000-0008-0000-0500-0000F2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00000000-0008-0000-0500-0000F3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00000000-0008-0000-0500-0000F40C000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0000000-0008-0000-0500-0000F60C0000}"/>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00000000-0008-0000-0500-0000F70C0000}"/>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00000000-0008-0000-0500-0000F80C0000}"/>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00000000-0008-0000-0500-0000F90C0000}"/>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00000000-0008-0000-0500-0000FA0C0000}"/>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00000000-0008-0000-0500-0000FB0C000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0000000-0008-0000-0500-0000FC0C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00000000-0008-0000-0500-0000FD0C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00000000-0008-0000-0500-0000FE0C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00000000-0008-0000-0500-0000FF0C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00000000-0008-0000-0500-000000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00000000-0008-0000-0500-000001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00000000-0008-0000-0500-000002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00000000-0008-0000-0500-000003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00000000-0008-0000-0500-000004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00000000-0008-0000-0500-000005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00000000-0008-0000-0500-000006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0000000-0008-0000-0500-000007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00000000-0008-0000-0500-0000080D0000}"/>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00000000-0008-0000-0500-000009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00000000-0008-0000-0500-00000A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00000000-0008-0000-0500-00000B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00000000-0008-0000-0500-00000C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00000000-0008-0000-0500-00000D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00000000-0008-0000-0500-00000E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00000000-0008-0000-0500-00000F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00000000-0008-0000-0500-000010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00000000-0008-0000-0500-000011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00000000-0008-0000-0500-000012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00000000-0008-0000-0500-000013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00000000-0008-0000-0500-000014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00000000-0008-0000-0500-000015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00000000-0008-0000-0500-000016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0000000-0008-0000-0500-000017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0000000-0008-0000-0500-0000180D0000}"/>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00000000-0008-0000-0500-0000190D0000}"/>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00000000-0008-0000-0500-00001A0D0000}"/>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00000000-0008-0000-0500-00001B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00000000-0008-0000-0500-00001C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00000000-0008-0000-0500-00001D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00000000-0008-0000-0500-00001E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00000000-0008-0000-0500-00001F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00000000-0008-0000-0500-000020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00000000-0008-0000-0500-000021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00000000-0008-0000-0500-000022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00000000-0008-0000-0500-0000270D0000}"/>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00000000-0008-0000-0500-000028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0000000-0008-0000-0500-000029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00000000-0008-0000-0500-00002A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00000000-0008-0000-0500-00002B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00000000-0008-0000-0500-00002C0D0000}"/>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00000000-0008-0000-0500-00002D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00000000-0008-0000-0500-00002E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00000000-0008-0000-0500-00002F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00000000-0008-0000-0500-000030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00000000-0008-0000-0500-000031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00000000-0008-0000-0500-000032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00000000-0008-0000-0500-000033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00000000-0008-0000-0500-000034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00000000-0008-0000-0500-000035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00000000-0008-0000-0500-000036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00000000-0008-0000-0500-000049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00000000-0008-0000-0500-00004A0D0000}"/>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00000000-0008-0000-0500-00004B0D0000}"/>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00000000-0008-0000-0500-00004C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00000000-0008-0000-0500-00004D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00000000-0008-0000-0500-00004E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00000000-0008-0000-0500-00004F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00000000-0008-0000-0500-0000500D0000}"/>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00000000-0008-0000-0500-0000510D0000}"/>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00000000-0008-0000-0500-0000520D000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0000000-0008-0000-0500-0000530D0000}"/>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00000000-0008-0000-0500-0000550D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00000000-0008-0000-0500-0000560D0000}"/>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00000000-0008-0000-0500-0000570D0000}"/>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00000000-0008-0000-0500-000058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00000000-0008-0000-0500-000059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00000000-0008-0000-0500-00005A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00000000-0008-0000-0500-00005B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00000000-0008-0000-0500-00005C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00000000-0008-0000-0500-00005D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00000000-0008-0000-0500-00005E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00000000-0008-0000-0500-00005F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00000000-0008-0000-0500-000060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00000000-0008-0000-0500-000061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00000000-0008-0000-0500-000062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00000000-0008-0000-0500-000063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00000000-0008-0000-0500-0000640D0000}"/>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00000000-0008-0000-0500-000065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00000000-0008-0000-0500-000066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00000000-0008-0000-0500-000067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00000000-0008-0000-0500-000068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00000000-0008-0000-0500-00006C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00000000-0008-0000-0500-00006D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00000000-0008-0000-0500-00006E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00000000-0008-0000-0500-00006F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00000000-0008-0000-0500-000070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00000000-0008-0000-0500-000071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00000000-0008-0000-0500-000072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00000000-0008-0000-0500-000073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00000000-0008-0000-0500-0000750D0000}"/>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00000000-0008-0000-0500-0000760D0000}"/>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00000000-0008-0000-0500-0000770D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00000000-0008-0000-0500-0000780D0000}"/>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00000000-0008-0000-0500-0000790D0000}"/>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00000000-0008-0000-0500-00007A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00000000-0008-0000-0500-00007B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00000000-0008-0000-0500-00007C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00000000-0008-0000-0500-00007D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00000000-0008-0000-0500-00007E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00000000-0008-0000-0500-00007F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00000000-0008-0000-0500-000080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00000000-0008-0000-0500-000081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00000000-0008-0000-0500-0000860D0000}"/>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00000000-0008-0000-0500-000087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00000000-0008-0000-0500-000088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00000000-0008-0000-0500-000089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00000000-0008-0000-0500-00008A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00000000-0008-0000-0500-00008B0D0000}"/>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00000000-0008-0000-0500-00008C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00000000-0008-0000-0500-00008D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0000000-0008-0000-0500-00008E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00000000-0008-0000-0500-00008F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00000000-0008-0000-0500-000090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00000000-0008-0000-0500-000091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00000000-0008-0000-0500-000092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00000000-0008-0000-0500-000093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00000000-0008-0000-0500-000094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00000000-0008-0000-0500-000095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00000000-0008-0000-0500-0000A8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00000000-0008-0000-0500-0000A90D00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00000000-0008-0000-0500-0000AA0D000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00000000-0008-0000-0500-0000AB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00000000-0008-0000-0500-0000AC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00000000-0008-0000-0500-0000AD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00000000-0008-0000-0500-0000AE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00000000-0008-0000-0500-0000AF0D0000}"/>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00000000-0008-0000-0500-0000B00D0000}"/>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00000000-0008-0000-0500-0000B10D0000}"/>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00000000-0008-0000-0500-0000B20D0000}"/>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00000000-0008-0000-0500-0000B40D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00000000-0008-0000-0500-0000B50D0000}"/>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00000000-0008-0000-0500-0000B60D0000}"/>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00000000-0008-0000-0500-0000B7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00000000-0008-0000-0500-0000B8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0000000-0008-0000-0500-0000B9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00000000-0008-0000-0500-0000BA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00000000-0008-0000-0500-0000BB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00000000-0008-0000-0500-0000BC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00000000-0008-0000-0500-0000BD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00000000-0008-0000-0500-0000BE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00000000-0008-0000-0500-0000BF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00000000-0008-0000-0500-0000C0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00000000-0008-0000-0500-0000C1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00000000-0008-0000-0500-0000C2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00000000-0008-0000-0500-0000C30D0000}"/>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00000000-0008-0000-0500-0000C4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00000000-0008-0000-0500-0000C5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00000000-0008-0000-0500-0000C6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00000000-0008-0000-0500-0000C7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00000000-0008-0000-0500-0000CB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00000000-0008-0000-0500-0000CC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00000000-0008-0000-0500-0000CD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00000000-0008-0000-0500-0000CE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00000000-0008-0000-0500-0000CF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00000000-0008-0000-0500-0000D0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00000000-0008-0000-0500-0000D1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00000000-0008-0000-0500-0000D2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00000000-0008-0000-0500-0000D40D0000}"/>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00000000-0008-0000-0500-0000D50D0000}"/>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00000000-0008-0000-0500-0000D60D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00000000-0008-0000-0500-0000D70D0000}"/>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00000000-0008-0000-0500-0000D80D0000}"/>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00000000-0008-0000-0500-0000D9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00000000-0008-0000-0500-0000DA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00000000-0008-0000-0500-0000DB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00000000-0008-0000-0500-0000DC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00000000-0008-0000-0500-0000DD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00000000-0008-0000-0500-0000DE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00000000-0008-0000-0500-0000DF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00000000-0008-0000-0500-0000E0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00000000-0008-0000-0500-0000E50D0000}"/>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00000000-0008-0000-0500-0000E6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00000000-0008-0000-0500-0000E7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00000000-0008-0000-0500-0000E8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00000000-0008-0000-0500-0000E9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00000000-0008-0000-0500-0000EA0D0000}"/>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00000000-0008-0000-0500-0000EB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00000000-0008-0000-0500-0000EC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00000000-0008-0000-0500-0000ED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00000000-0008-0000-0500-0000EE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00000000-0008-0000-0500-0000EF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00000000-0008-0000-0500-0000F0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00000000-0008-0000-0500-0000F1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00000000-0008-0000-0500-0000F2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00000000-0008-0000-0500-0000F3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00000000-0008-0000-0500-0000F40D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00000000-0008-0000-0500-0000070E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00000000-0008-0000-0500-0000080E000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00000000-0008-0000-0500-0000090E0000}"/>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00000000-0008-0000-0500-00000A0E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00000000-0008-0000-0500-00000B0E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00000000-0008-0000-0500-00000C0E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00000000-0008-0000-0500-00000D0E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00000000-0008-0000-0500-00000E0E00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00000000-0008-0000-0500-00000F0E000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00000000-0008-0000-0500-0000100E0000}"/>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0000000-0008-0000-0500-0000110E0000}"/>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00000000-0008-0000-0500-0000130E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0000000-0008-0000-0500-0000140E0000}"/>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00000000-0008-0000-0500-0000150E000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00000000-0008-0000-0500-000016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00000000-0008-0000-0500-000017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00000000-0008-0000-0500-000018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00000000-0008-0000-0500-000019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00000000-0008-0000-0500-00001A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00000000-0008-0000-0500-00001B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00000000-0008-0000-0500-00001C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00000000-0008-0000-0500-00001D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00000000-0008-0000-0500-00001E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00000000-0008-0000-0500-00001F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00000000-0008-0000-0500-000020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00000000-0008-0000-0500-000021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00000000-0008-0000-0500-0000220E000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00000000-0008-0000-0500-000023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00000000-0008-0000-0500-000024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00000000-0008-0000-0500-000025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0000000-0008-0000-0500-000026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00000000-0008-0000-0500-00002A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00000000-0008-0000-0500-00002B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00000000-0008-0000-0500-00002C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00000000-0008-0000-0500-00002D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00000000-0008-0000-0500-00002E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00000000-0008-0000-0500-00002F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00000000-0008-0000-0500-000030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0000000-0008-0000-0500-000031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00000000-0008-0000-0500-0000330E0000}"/>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00000000-0008-0000-0500-0000340E0000}"/>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00000000-0008-0000-0500-0000350E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00000000-0008-0000-0500-0000360E0000}"/>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00000000-0008-0000-0500-0000370E0000}"/>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00000000-0008-0000-0500-000038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00000000-0008-0000-0500-000039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00000000-0008-0000-0500-00003A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00000000-0008-0000-0500-00003B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00000000-0008-0000-0500-00003C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0000000-0008-0000-0500-00003D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00000000-0008-0000-0500-00003E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00000000-0008-0000-0500-00003F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00000000-0008-0000-0500-0000440E000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00000000-0008-0000-0500-000045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00000000-0008-0000-0500-000046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00000000-0008-0000-0500-000047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00000000-0008-0000-0500-000048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00000000-0008-0000-0500-0000490E0000}"/>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00000000-0008-0000-0500-00004A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00000000-0008-0000-0500-00004B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00000000-0008-0000-0500-00004C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00000000-0008-0000-0500-00004D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00000000-0008-0000-0500-00004E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00000000-0008-0000-0500-00004F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00000000-0008-0000-0500-000050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00000000-0008-0000-0500-000051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0000000-0008-0000-0500-000052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0000000-0008-0000-0500-000053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00000000-0008-0000-0500-000066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00000000-0008-0000-0500-0000670E000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00000000-0008-0000-0500-0000680E0000}"/>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00000000-0008-0000-0500-000069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00000000-0008-0000-0500-00006A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00000000-0008-0000-0500-00006B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00000000-0008-0000-0500-00006C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0000000-0008-0000-0500-00006D0E000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00000000-0008-0000-0500-00006E0E0000}"/>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00000000-0008-0000-0500-00006F0E0000}"/>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00000000-0008-0000-0500-0000700E0000}"/>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00000000-0008-0000-0500-0000720E0000}"/>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00000000-0008-0000-0500-0000730E0000}"/>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00000000-0008-0000-0500-0000740E0000}"/>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00000000-0008-0000-0500-0000750E0000}"/>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00000000-0008-0000-0500-0000760E0000}"/>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00000000-0008-0000-0500-0000770E0000}"/>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00000000-0008-0000-0500-0000780E0000}"/>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00000000-0008-0000-0500-0000790E0000}"/>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00000000-0008-0000-0500-00007A0E0000}"/>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00000000-0008-0000-0500-00007B0E0000}"/>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00000000-0008-0000-0500-00007C0E0000}"/>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00000000-0008-0000-0500-00007D0E0000}"/>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00000000-0008-0000-0500-00007F0E0000}"/>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0000000-0008-0000-0500-0000800E000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00000000-0008-0000-0500-0000810E000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00000000-0008-0000-0500-0000820E0000}"/>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00000000-0008-0000-0500-0000830E000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00000000-0008-0000-0500-0000840E0000}"/>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00000000-0008-0000-0500-0000850E0000}"/>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00000000-0008-0000-0500-0000860E000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00000000-0008-0000-0500-0000870E0000}"/>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00000000-0008-0000-0500-0000880E000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00000000-0008-0000-0500-0000890E000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00000000-0008-0000-0500-00008A0E0000}"/>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00000000-0008-0000-0500-0000920E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00000000-0008-0000-0500-0000930E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00000000-0008-0000-0500-0000940E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00000000-0008-0000-0500-0000950E0000}"/>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00000000-0008-0000-0500-0000960E0000}"/>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00000000-0008-0000-0500-000097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00000000-0008-0000-0500-0000980E0000}"/>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00000000-0008-0000-0500-0000990E0000}"/>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00000000-0008-0000-0500-00009A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00000000-0008-0000-0500-00009B0E0000}"/>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00000000-0008-0000-0500-00009C0E0000}"/>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00000000-0008-0000-0500-00009D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00000000-0008-0000-0500-00009F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00000000-0008-0000-0500-0000A0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00000000-0008-0000-0500-0000A1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00000000-0008-0000-0500-0000A20E000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00000000-0008-0000-0500-0000A30E000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00000000-0008-0000-0500-0000A4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00000000-0008-0000-0500-0000A5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00000000-0008-0000-0500-0000A60E000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00000000-0008-0000-0500-0000A7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00000000-0008-0000-0500-0000A8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00000000-0008-0000-0500-0000A90E0000}"/>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00000000-0008-0000-0500-0000AA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00000000-0008-0000-0500-0000AB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00000000-0008-0000-0500-0000AC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00000000-0008-0000-0500-0000AD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00000000-0008-0000-0500-0000B4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00000000-0008-0000-0500-0000B5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00000000-0008-0000-0500-0000B6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00000000-0008-0000-0500-0000B70E0000}"/>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00000000-0008-0000-0500-0000B8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00000000-0008-0000-0500-0000B90E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00000000-0008-0000-0500-0000BA0E0000}"/>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00000000-0008-0000-0500-0000BB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00000000-0008-0000-0500-0000BC0E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00000000-0008-0000-0500-0000BD0E0000}"/>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00000000-0008-0000-0500-0000BE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00000000-0008-0000-0500-0000BF0E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00000000-0008-0000-0500-0000C1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00000000-0008-0000-0500-0000C2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00000000-0008-0000-0500-0000C30E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00000000-0008-0000-0500-0000C4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00000000-0008-0000-0500-0000C6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00000000-0008-0000-0500-0000C7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00000000-0008-0000-0500-0000C8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00000000-0008-0000-0500-0000C9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00000000-0008-0000-0500-0000CA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00000000-0008-0000-0500-0000CB0E0000}"/>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00000000-0008-0000-0500-0000CC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00000000-0008-0000-0500-0000CD0E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0000000-0008-0000-0500-0000CE0E0000}"/>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00000000-0008-0000-0500-0000CF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00000000-0008-0000-0500-0000D10E0000}"/>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00000000-0008-0000-0500-0000D2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00000000-0008-0000-0500-0000D30E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00000000-0008-0000-0500-0000D4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00000000-0008-0000-0500-0000D5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00000000-0008-0000-0500-0000D6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00000000-0008-0000-0500-0000D70E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00000000-0008-0000-0500-0000D8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00000000-0008-0000-0500-0000D9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00000000-0008-0000-0500-0000DA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00000000-0008-0000-0500-0000DB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00000000-0008-0000-0500-0000DC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00000000-0008-0000-0500-0000DE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00000000-0008-0000-0500-0000DF0E0000}"/>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00000000-0008-0000-0500-0000E0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00000000-0008-0000-0500-0000E10E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00000000-0008-0000-0500-0000E20E0000}"/>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00000000-0008-0000-0500-0000E3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00000000-0008-0000-0500-0000E40E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00000000-0008-0000-0500-0000E50E0000}"/>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00000000-0008-0000-0500-0000E6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00000000-0008-0000-0500-0000E70E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00000000-0008-0000-0500-0000E8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00000000-0008-0000-0500-0000E9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142875</xdr:colOff>
      <xdr:row>0</xdr:row>
      <xdr:rowOff>0</xdr:rowOff>
    </xdr:from>
    <xdr:to>
      <xdr:col>0</xdr:col>
      <xdr:colOff>1012409</xdr:colOff>
      <xdr:row>1</xdr:row>
      <xdr:rowOff>400378</xdr:rowOff>
    </xdr:to>
    <xdr:pic>
      <xdr:nvPicPr>
        <xdr:cNvPr id="2" name="Imagen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0"/>
          <a:ext cx="869534" cy="867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32" tableBorderDxfId="131" headerRowCellStyle="Normal 2">
  <autoFilter ref="F8:K28" xr:uid="{00000000-0009-0000-0100-000001000000}"/>
  <tableColumns count="6">
    <tableColumn id="2" xr3:uid="{00000000-0010-0000-0000-000002000000}" name="TIPOLOGÍA" dataDxfId="130" dataCellStyle="Normal 2"/>
    <tableColumn id="3" xr3:uid="{00000000-0010-0000-0000-000003000000}" name="¿QUÉ? _x000a_IMPACTO" dataDxfId="129" dataCellStyle="Normal 2"/>
    <tableColumn id="4" xr3:uid="{00000000-0010-0000-0000-000004000000}" name="¿CÓMO?_x000a_CAUSA INMEDIATA _x000a_(Iniciar con la palabra _x000a_por)" dataDxfId="128" dataCellStyle="Normal 2"/>
    <tableColumn id="5" xr3:uid="{00000000-0010-0000-0000-000005000000}" name="¿PORQUÉ?_x000a_CAUSA RAÍZ_x000a_(Iniciar con _x000a_debido a/a causa de)" dataDxfId="127" dataCellStyle="Normal 2"/>
    <tableColumn id="6" xr3:uid="{00000000-0010-0000-0000-000006000000}" name="DESCRIPCIÓN DEL RIESGO" dataDxfId="12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2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24" dataDxfId="123">
  <autoFilter ref="A31:E35" xr:uid="{00000000-0009-0000-0100-000006000000}"/>
  <tableColumns count="5">
    <tableColumn id="1" xr3:uid="{00000000-0010-0000-0100-000001000000}" name="Gestión" dataDxfId="122"/>
    <tableColumn id="2" xr3:uid="{00000000-0010-0000-0100-000002000000}" name="Fiscal" dataDxfId="121"/>
    <tableColumn id="3" xr3:uid="{00000000-0010-0000-0100-000003000000}" name="Seguridad_Información" dataDxfId="120"/>
    <tableColumn id="4" xr3:uid="{00000000-0010-0000-0100-000004000000}" name="Integridad_Pública_Corrupción" dataDxfId="119"/>
    <tableColumn id="5" xr3:uid="{00000000-0010-0000-0100-000005000000}" name="Integridad_Pública_LA_FT_FP" dataDxfId="11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17" dataDxfId="116">
  <autoFilter ref="A38:F47" xr:uid="{00000000-0009-0000-0100-000002000000}"/>
  <tableColumns count="6">
    <tableColumn id="1" xr3:uid="{00000000-0010-0000-0200-000001000000}" name="Ejecución_administración_de_procesos" dataDxfId="115"/>
    <tableColumn id="2" xr3:uid="{00000000-0010-0000-0200-000002000000}" name="Transacción_u_Operación_aplica_para_LA_FT_FP" dataDxfId="114"/>
    <tableColumn id="3" xr3:uid="{00000000-0010-0000-0200-000003000000}" name="Talento_Humano" dataDxfId="113"/>
    <tableColumn id="4" xr3:uid="{00000000-0010-0000-0200-000004000000}" name="Tecnología" dataDxfId="112"/>
    <tableColumn id="5" xr3:uid="{00000000-0010-0000-0200-000005000000}" name="Infraestructura" dataDxfId="111"/>
    <tableColumn id="6" xr3:uid="{00000000-0010-0000-0200-000006000000}" name="Evento_externo" dataDxfId="11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109" dataDxfId="108">
  <autoFilter ref="H37:I43" xr:uid="{00000000-0009-0000-0100-000003000000}"/>
  <tableColumns count="2">
    <tableColumn id="1" xr3:uid="{00000000-0010-0000-0300-000001000000}" name="FACTOR DE RIESGO" dataDxfId="107"/>
    <tableColumn id="2" xr3:uid="{00000000-0010-0000-0300-000002000000}" name="Descripción" dataDxfId="10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0.bin"/><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47" zoomScale="90" zoomScaleNormal="90" workbookViewId="0">
      <selection activeCell="B52" sqref="B52"/>
    </sheetView>
  </sheetViews>
  <sheetFormatPr baseColWidth="10" defaultColWidth="0" defaultRowHeight="14.25" zeroHeight="1" x14ac:dyDescent="0.2"/>
  <cols>
    <col min="1" max="1" width="2.85546875" style="285" customWidth="1"/>
    <col min="2" max="3" width="24.42578125" style="285" customWidth="1"/>
    <col min="4" max="4" width="16" style="285" customWidth="1"/>
    <col min="5" max="5" width="24.42578125" style="285" customWidth="1"/>
    <col min="6" max="6" width="27.42578125" style="285" customWidth="1"/>
    <col min="7" max="8" width="24.42578125" style="285" customWidth="1"/>
    <col min="9" max="9" width="4.28515625" style="285" customWidth="1"/>
    <col min="10" max="16384" width="11.42578125" style="285" hidden="1"/>
  </cols>
  <sheetData>
    <row r="1" spans="2:8" ht="27.75" customHeight="1" x14ac:dyDescent="0.2">
      <c r="B1" s="422"/>
      <c r="C1" s="428" t="s">
        <v>374</v>
      </c>
      <c r="D1" s="428"/>
      <c r="E1" s="428"/>
      <c r="F1" s="428"/>
      <c r="G1" s="428"/>
      <c r="H1" s="429"/>
    </row>
    <row r="2" spans="2:8" ht="26.25" customHeight="1" x14ac:dyDescent="0.25">
      <c r="B2" s="423"/>
      <c r="C2" s="425" t="s">
        <v>383</v>
      </c>
      <c r="D2" s="426"/>
      <c r="E2" s="426"/>
      <c r="F2" s="426"/>
      <c r="G2" s="427"/>
      <c r="H2" s="372"/>
    </row>
    <row r="3" spans="2:8" ht="24" customHeight="1" thickBot="1" x14ac:dyDescent="0.25">
      <c r="B3" s="424"/>
      <c r="C3" s="430" t="s">
        <v>375</v>
      </c>
      <c r="D3" s="430"/>
      <c r="E3" s="430"/>
      <c r="F3" s="430"/>
      <c r="G3" s="430"/>
      <c r="H3" s="431"/>
    </row>
    <row r="4" spans="2:8" ht="18" x14ac:dyDescent="0.2">
      <c r="B4" s="432" t="s">
        <v>0</v>
      </c>
      <c r="C4" s="433"/>
      <c r="D4" s="433"/>
      <c r="E4" s="433"/>
      <c r="F4" s="433"/>
      <c r="G4" s="433"/>
      <c r="H4" s="434"/>
    </row>
    <row r="5" spans="2:8" x14ac:dyDescent="0.2">
      <c r="B5" s="286"/>
      <c r="C5" s="287"/>
      <c r="D5" s="287"/>
      <c r="E5" s="287"/>
      <c r="F5" s="287"/>
      <c r="G5" s="287"/>
      <c r="H5" s="288"/>
    </row>
    <row r="6" spans="2:8" ht="63" customHeight="1" x14ac:dyDescent="0.2">
      <c r="B6" s="435" t="s">
        <v>312</v>
      </c>
      <c r="C6" s="436"/>
      <c r="D6" s="436"/>
      <c r="E6" s="436"/>
      <c r="F6" s="436"/>
      <c r="G6" s="436"/>
      <c r="H6" s="437"/>
    </row>
    <row r="7" spans="2:8" ht="60.75" customHeight="1" x14ac:dyDescent="0.2">
      <c r="B7" s="438"/>
      <c r="C7" s="439"/>
      <c r="D7" s="439"/>
      <c r="E7" s="439"/>
      <c r="F7" s="439"/>
      <c r="G7" s="439"/>
      <c r="H7" s="440"/>
    </row>
    <row r="8" spans="2:8" ht="15" x14ac:dyDescent="0.2">
      <c r="B8" s="441" t="s">
        <v>1</v>
      </c>
      <c r="C8" s="442"/>
      <c r="D8" s="442"/>
      <c r="E8" s="442"/>
      <c r="F8" s="442"/>
      <c r="G8" s="442"/>
      <c r="H8" s="443"/>
    </row>
    <row r="9" spans="2:8" ht="127.5" customHeight="1" x14ac:dyDescent="0.2">
      <c r="B9" s="444" t="s">
        <v>313</v>
      </c>
      <c r="C9" s="445"/>
      <c r="D9" s="445"/>
      <c r="E9" s="445"/>
      <c r="F9" s="445"/>
      <c r="G9" s="445"/>
      <c r="H9" s="446"/>
    </row>
    <row r="10" spans="2:8" x14ac:dyDescent="0.2">
      <c r="B10" s="289"/>
      <c r="C10" s="290"/>
      <c r="D10" s="290"/>
      <c r="E10" s="290"/>
      <c r="F10" s="290"/>
      <c r="G10" s="290"/>
      <c r="H10" s="291"/>
    </row>
    <row r="11" spans="2:8" ht="30.75" customHeight="1" x14ac:dyDescent="0.2">
      <c r="B11" s="447" t="s">
        <v>334</v>
      </c>
      <c r="C11" s="448"/>
      <c r="D11" s="448"/>
      <c r="E11" s="448"/>
      <c r="F11" s="448"/>
      <c r="G11" s="448"/>
      <c r="H11" s="449"/>
    </row>
    <row r="12" spans="2:8" s="292" customFormat="1" ht="20.45" customHeight="1" x14ac:dyDescent="0.2">
      <c r="B12" s="452"/>
      <c r="C12" s="453"/>
      <c r="D12" s="453"/>
      <c r="E12" s="453"/>
      <c r="F12" s="453"/>
      <c r="G12" s="453"/>
      <c r="H12" s="454"/>
    </row>
    <row r="13" spans="2:8" ht="20.45" customHeight="1" x14ac:dyDescent="0.2">
      <c r="B13" s="441" t="s">
        <v>384</v>
      </c>
      <c r="C13" s="450"/>
      <c r="D13" s="450"/>
      <c r="E13" s="450"/>
      <c r="F13" s="450"/>
      <c r="G13" s="450"/>
      <c r="H13" s="451"/>
    </row>
    <row r="14" spans="2:8" ht="9" customHeight="1" x14ac:dyDescent="0.2">
      <c r="B14" s="441"/>
      <c r="C14" s="450"/>
      <c r="D14" s="450"/>
      <c r="E14" s="450"/>
      <c r="F14" s="450"/>
      <c r="G14" s="450"/>
      <c r="H14" s="451"/>
    </row>
    <row r="15" spans="2:8" ht="15" x14ac:dyDescent="0.2">
      <c r="B15" s="441" t="s">
        <v>2</v>
      </c>
      <c r="C15" s="450"/>
      <c r="D15" s="450"/>
      <c r="E15" s="450"/>
      <c r="F15" s="450"/>
      <c r="G15" s="450"/>
      <c r="H15" s="451"/>
    </row>
    <row r="16" spans="2:8" ht="15" x14ac:dyDescent="0.2">
      <c r="B16" s="293"/>
      <c r="C16" s="294"/>
      <c r="D16" s="294"/>
      <c r="E16" s="294"/>
      <c r="F16" s="294"/>
      <c r="G16" s="294"/>
      <c r="H16" s="295"/>
    </row>
    <row r="17" spans="2:8" ht="18.75" customHeight="1" x14ac:dyDescent="0.2">
      <c r="B17" s="441" t="s">
        <v>304</v>
      </c>
      <c r="C17" s="450"/>
      <c r="D17" s="450"/>
      <c r="E17" s="450"/>
      <c r="F17" s="450"/>
      <c r="G17" s="450"/>
      <c r="H17" s="451"/>
    </row>
    <row r="18" spans="2:8" ht="18.75" customHeight="1" x14ac:dyDescent="0.2">
      <c r="B18" s="293"/>
      <c r="C18" s="294"/>
      <c r="D18" s="294"/>
      <c r="E18" s="294"/>
      <c r="F18" s="294"/>
      <c r="G18" s="294"/>
      <c r="H18" s="295"/>
    </row>
    <row r="19" spans="2:8" ht="18.75" customHeight="1" x14ac:dyDescent="0.2">
      <c r="B19" s="441" t="s">
        <v>305</v>
      </c>
      <c r="C19" s="450"/>
      <c r="D19" s="450"/>
      <c r="E19" s="450"/>
      <c r="F19" s="450"/>
      <c r="G19" s="450"/>
      <c r="H19" s="451"/>
    </row>
    <row r="20" spans="2:8" ht="18.75" customHeight="1" thickBot="1" x14ac:dyDescent="0.25">
      <c r="B20" s="296"/>
      <c r="C20" s="297"/>
      <c r="D20" s="297"/>
      <c r="E20" s="297"/>
      <c r="F20" s="297"/>
      <c r="G20" s="297"/>
      <c r="H20" s="298"/>
    </row>
    <row r="21" spans="2:8" ht="15" thickTop="1" x14ac:dyDescent="0.2">
      <c r="B21" s="299"/>
      <c r="C21" s="459" t="s">
        <v>3</v>
      </c>
      <c r="D21" s="460"/>
      <c r="E21" s="461" t="s">
        <v>4</v>
      </c>
      <c r="F21" s="462"/>
      <c r="G21" s="300"/>
      <c r="H21" s="301"/>
    </row>
    <row r="22" spans="2:8" ht="35.25" customHeight="1" x14ac:dyDescent="0.2">
      <c r="B22" s="299"/>
      <c r="C22" s="455" t="s">
        <v>5</v>
      </c>
      <c r="D22" s="456"/>
      <c r="E22" s="457" t="s">
        <v>6</v>
      </c>
      <c r="F22" s="458"/>
      <c r="G22" s="300"/>
      <c r="H22" s="301"/>
    </row>
    <row r="23" spans="2:8" ht="17.25" customHeight="1" x14ac:dyDescent="0.2">
      <c r="B23" s="299"/>
      <c r="C23" s="455" t="s">
        <v>7</v>
      </c>
      <c r="D23" s="456"/>
      <c r="E23" s="457" t="s">
        <v>8</v>
      </c>
      <c r="F23" s="458"/>
      <c r="G23" s="300"/>
      <c r="H23" s="301"/>
    </row>
    <row r="24" spans="2:8" ht="50.25" customHeight="1" x14ac:dyDescent="0.2">
      <c r="B24" s="299"/>
      <c r="C24" s="455" t="s">
        <v>9</v>
      </c>
      <c r="D24" s="456"/>
      <c r="E24" s="457" t="s">
        <v>10</v>
      </c>
      <c r="F24" s="458"/>
      <c r="G24" s="300"/>
      <c r="H24" s="301"/>
    </row>
    <row r="25" spans="2:8" ht="42" customHeight="1" x14ac:dyDescent="0.2">
      <c r="B25" s="299"/>
      <c r="C25" s="455" t="s">
        <v>11</v>
      </c>
      <c r="D25" s="456"/>
      <c r="E25" s="457" t="s">
        <v>12</v>
      </c>
      <c r="F25" s="458"/>
      <c r="G25" s="300"/>
      <c r="H25" s="301"/>
    </row>
    <row r="26" spans="2:8" ht="77.25" customHeight="1" x14ac:dyDescent="0.2">
      <c r="B26" s="299"/>
      <c r="C26" s="455" t="s">
        <v>13</v>
      </c>
      <c r="D26" s="456"/>
      <c r="E26" s="457" t="s">
        <v>303</v>
      </c>
      <c r="F26" s="458"/>
      <c r="G26" s="300"/>
      <c r="H26" s="301"/>
    </row>
    <row r="27" spans="2:8" ht="69.75" customHeight="1" x14ac:dyDescent="0.2">
      <c r="B27" s="299"/>
      <c r="C27" s="463" t="s">
        <v>14</v>
      </c>
      <c r="D27" s="464"/>
      <c r="E27" s="465" t="s">
        <v>15</v>
      </c>
      <c r="F27" s="466"/>
      <c r="G27" s="300"/>
      <c r="H27" s="301"/>
    </row>
    <row r="28" spans="2:8" ht="69.75" customHeight="1" x14ac:dyDescent="0.2">
      <c r="B28" s="299"/>
      <c r="C28" s="463" t="s">
        <v>16</v>
      </c>
      <c r="D28" s="464"/>
      <c r="E28" s="465" t="s">
        <v>306</v>
      </c>
      <c r="F28" s="466"/>
      <c r="G28" s="300"/>
      <c r="H28" s="301"/>
    </row>
    <row r="29" spans="2:8" ht="69.75" customHeight="1" x14ac:dyDescent="0.2">
      <c r="B29" s="299"/>
      <c r="C29" s="463" t="s">
        <v>17</v>
      </c>
      <c r="D29" s="464"/>
      <c r="E29" s="465" t="s">
        <v>314</v>
      </c>
      <c r="F29" s="466"/>
      <c r="G29" s="300"/>
      <c r="H29" s="301"/>
    </row>
    <row r="30" spans="2:8" ht="111.75" customHeight="1" x14ac:dyDescent="0.2">
      <c r="B30" s="299"/>
      <c r="C30" s="463" t="s">
        <v>18</v>
      </c>
      <c r="D30" s="464"/>
      <c r="E30" s="465" t="s">
        <v>307</v>
      </c>
      <c r="F30" s="466"/>
      <c r="G30" s="300"/>
      <c r="H30" s="301"/>
    </row>
    <row r="31" spans="2:8" ht="121.5" customHeight="1" x14ac:dyDescent="0.2">
      <c r="B31" s="299"/>
      <c r="C31" s="463" t="s">
        <v>19</v>
      </c>
      <c r="D31" s="464"/>
      <c r="E31" s="465" t="s">
        <v>20</v>
      </c>
      <c r="F31" s="466"/>
      <c r="G31" s="300"/>
      <c r="H31" s="301"/>
    </row>
    <row r="32" spans="2:8" ht="42.75" customHeight="1" x14ac:dyDescent="0.2">
      <c r="B32" s="299"/>
      <c r="C32" s="463" t="s">
        <v>316</v>
      </c>
      <c r="D32" s="464"/>
      <c r="E32" s="465" t="s">
        <v>317</v>
      </c>
      <c r="F32" s="466"/>
      <c r="G32" s="300"/>
      <c r="H32" s="301"/>
    </row>
    <row r="33" spans="2:8" ht="69.75" customHeight="1" x14ac:dyDescent="0.2">
      <c r="B33" s="299"/>
      <c r="C33" s="463" t="s">
        <v>318</v>
      </c>
      <c r="D33" s="464"/>
      <c r="E33" s="465" t="s">
        <v>319</v>
      </c>
      <c r="F33" s="466"/>
      <c r="G33" s="300"/>
      <c r="H33" s="301"/>
    </row>
    <row r="34" spans="2:8" x14ac:dyDescent="0.2">
      <c r="B34" s="299"/>
      <c r="C34" s="302"/>
      <c r="D34" s="302"/>
      <c r="E34" s="303"/>
      <c r="F34" s="303"/>
      <c r="G34" s="300"/>
      <c r="H34" s="301"/>
    </row>
    <row r="35" spans="2:8" ht="15" x14ac:dyDescent="0.2">
      <c r="B35" s="441" t="s">
        <v>21</v>
      </c>
      <c r="C35" s="450"/>
      <c r="D35" s="450"/>
      <c r="E35" s="450"/>
      <c r="F35" s="450"/>
      <c r="G35" s="450"/>
      <c r="H35" s="451"/>
    </row>
    <row r="36" spans="2:8" ht="14.45" customHeight="1" thickBot="1" x14ac:dyDescent="0.25">
      <c r="B36" s="304"/>
      <c r="C36" s="305"/>
      <c r="D36" s="305"/>
      <c r="E36" s="305"/>
      <c r="F36" s="305"/>
      <c r="G36" s="305"/>
      <c r="H36" s="306"/>
    </row>
    <row r="37" spans="2:8" ht="14.45" customHeight="1" thickTop="1" x14ac:dyDescent="0.2">
      <c r="B37" s="304"/>
      <c r="C37" s="467" t="s">
        <v>3</v>
      </c>
      <c r="D37" s="468"/>
      <c r="E37" s="469" t="s">
        <v>4</v>
      </c>
      <c r="F37" s="470"/>
      <c r="G37" s="305"/>
      <c r="H37" s="306"/>
    </row>
    <row r="38" spans="2:8" ht="126" customHeight="1" x14ac:dyDescent="0.2">
      <c r="B38" s="304"/>
      <c r="C38" s="463" t="s">
        <v>22</v>
      </c>
      <c r="D38" s="464"/>
      <c r="E38" s="465" t="s">
        <v>320</v>
      </c>
      <c r="F38" s="466"/>
      <c r="G38" s="305"/>
      <c r="H38" s="306"/>
    </row>
    <row r="39" spans="2:8" ht="53.45" customHeight="1" x14ac:dyDescent="0.2">
      <c r="B39" s="304"/>
      <c r="C39" s="463" t="s">
        <v>23</v>
      </c>
      <c r="D39" s="464"/>
      <c r="E39" s="465" t="s">
        <v>24</v>
      </c>
      <c r="F39" s="466"/>
      <c r="G39" s="305"/>
      <c r="H39" s="306"/>
    </row>
    <row r="40" spans="2:8" ht="54" customHeight="1" x14ac:dyDescent="0.2">
      <c r="B40" s="304"/>
      <c r="C40" s="463" t="s">
        <v>25</v>
      </c>
      <c r="D40" s="464"/>
      <c r="E40" s="465" t="s">
        <v>26</v>
      </c>
      <c r="F40" s="466"/>
      <c r="G40" s="305"/>
      <c r="H40" s="306"/>
    </row>
    <row r="41" spans="2:8" ht="32.450000000000003" customHeight="1" x14ac:dyDescent="0.2">
      <c r="B41" s="304"/>
      <c r="C41" s="463" t="s">
        <v>27</v>
      </c>
      <c r="D41" s="464"/>
      <c r="E41" s="465" t="s">
        <v>28</v>
      </c>
      <c r="F41" s="466"/>
      <c r="G41" s="305"/>
      <c r="H41" s="306"/>
    </row>
    <row r="42" spans="2:8" ht="15" x14ac:dyDescent="0.2">
      <c r="B42" s="304"/>
      <c r="C42" s="305"/>
      <c r="D42" s="305"/>
      <c r="E42" s="305"/>
      <c r="F42" s="305"/>
      <c r="G42" s="305"/>
      <c r="H42" s="306"/>
    </row>
    <row r="43" spans="2:8" ht="18.75" customHeight="1" x14ac:dyDescent="0.2">
      <c r="B43" s="482" t="s">
        <v>308</v>
      </c>
      <c r="C43" s="483"/>
      <c r="D43" s="483"/>
      <c r="E43" s="483"/>
      <c r="F43" s="483"/>
      <c r="G43" s="483"/>
      <c r="H43" s="484"/>
    </row>
    <row r="44" spans="2:8" ht="18.75" customHeight="1" x14ac:dyDescent="0.2">
      <c r="B44" s="307"/>
      <c r="C44" s="308"/>
      <c r="D44" s="308"/>
      <c r="E44" s="308"/>
      <c r="F44" s="308"/>
      <c r="G44" s="308"/>
      <c r="H44" s="309"/>
    </row>
    <row r="45" spans="2:8" ht="65.25" customHeight="1" x14ac:dyDescent="0.2">
      <c r="B45" s="471" t="s">
        <v>321</v>
      </c>
      <c r="C45" s="472"/>
      <c r="D45" s="472"/>
      <c r="E45" s="472"/>
      <c r="F45" s="472"/>
      <c r="G45" s="472"/>
      <c r="H45" s="473"/>
    </row>
    <row r="46" spans="2:8" ht="18.75" customHeight="1" thickBot="1" x14ac:dyDescent="0.25">
      <c r="B46" s="296"/>
      <c r="C46" s="297"/>
      <c r="D46" s="297"/>
      <c r="E46" s="297"/>
      <c r="F46" s="297"/>
      <c r="G46" s="297"/>
      <c r="H46" s="298"/>
    </row>
    <row r="47" spans="2:8" ht="18.75" customHeight="1" thickTop="1" x14ac:dyDescent="0.2">
      <c r="B47" s="296"/>
      <c r="C47" s="467" t="s">
        <v>3</v>
      </c>
      <c r="D47" s="468"/>
      <c r="E47" s="469" t="s">
        <v>4</v>
      </c>
      <c r="F47" s="470"/>
      <c r="G47" s="297"/>
      <c r="H47" s="298"/>
    </row>
    <row r="48" spans="2:8" ht="62.25" customHeight="1" x14ac:dyDescent="0.2">
      <c r="B48" s="296"/>
      <c r="C48" s="477" t="s">
        <v>29</v>
      </c>
      <c r="D48" s="478"/>
      <c r="E48" s="465" t="s">
        <v>309</v>
      </c>
      <c r="F48" s="466"/>
      <c r="G48" s="297"/>
      <c r="H48" s="298"/>
    </row>
    <row r="49" spans="2:8" ht="54" customHeight="1" x14ac:dyDescent="0.2">
      <c r="B49" s="296"/>
      <c r="C49" s="477" t="s">
        <v>30</v>
      </c>
      <c r="D49" s="478"/>
      <c r="E49" s="465" t="s">
        <v>31</v>
      </c>
      <c r="F49" s="466"/>
      <c r="G49" s="297"/>
      <c r="H49" s="298"/>
    </row>
    <row r="50" spans="2:8" ht="64.5" customHeight="1" x14ac:dyDescent="0.2">
      <c r="B50" s="296"/>
      <c r="C50" s="477" t="s">
        <v>32</v>
      </c>
      <c r="D50" s="478"/>
      <c r="E50" s="465" t="s">
        <v>33</v>
      </c>
      <c r="F50" s="466"/>
      <c r="G50" s="297"/>
      <c r="H50" s="298"/>
    </row>
    <row r="51" spans="2:8" ht="66" customHeight="1" x14ac:dyDescent="0.2">
      <c r="B51" s="296"/>
      <c r="C51" s="477" t="s">
        <v>34</v>
      </c>
      <c r="D51" s="478"/>
      <c r="E51" s="465" t="s">
        <v>33</v>
      </c>
      <c r="F51" s="466"/>
      <c r="G51" s="297"/>
      <c r="H51" s="298"/>
    </row>
    <row r="52" spans="2:8" ht="48.75" customHeight="1" x14ac:dyDescent="0.2">
      <c r="B52" s="296"/>
      <c r="C52" s="477" t="s">
        <v>35</v>
      </c>
      <c r="D52" s="478"/>
      <c r="E52" s="465" t="s">
        <v>36</v>
      </c>
      <c r="F52" s="466"/>
      <c r="G52" s="297"/>
      <c r="H52" s="298"/>
    </row>
    <row r="53" spans="2:8" ht="49.5" customHeight="1" x14ac:dyDescent="0.2">
      <c r="B53" s="296"/>
      <c r="C53" s="477" t="s">
        <v>37</v>
      </c>
      <c r="D53" s="478"/>
      <c r="E53" s="465" t="s">
        <v>322</v>
      </c>
      <c r="F53" s="466"/>
      <c r="G53" s="297"/>
      <c r="H53" s="298"/>
    </row>
    <row r="54" spans="2:8" ht="116.25" customHeight="1" x14ac:dyDescent="0.2">
      <c r="B54" s="296"/>
      <c r="C54" s="477" t="s">
        <v>323</v>
      </c>
      <c r="D54" s="478"/>
      <c r="E54" s="465" t="s">
        <v>324</v>
      </c>
      <c r="F54" s="466"/>
      <c r="G54" s="297"/>
      <c r="H54" s="298"/>
    </row>
    <row r="55" spans="2:8" ht="29.45" customHeight="1" x14ac:dyDescent="0.2">
      <c r="B55" s="296"/>
      <c r="C55" s="477" t="s">
        <v>38</v>
      </c>
      <c r="D55" s="478"/>
      <c r="E55" s="465" t="s">
        <v>39</v>
      </c>
      <c r="F55" s="466"/>
      <c r="G55" s="297"/>
      <c r="H55" s="298"/>
    </row>
    <row r="56" spans="2:8" ht="58.5" customHeight="1" x14ac:dyDescent="0.2">
      <c r="B56" s="296"/>
      <c r="C56" s="477" t="s">
        <v>40</v>
      </c>
      <c r="D56" s="478"/>
      <c r="E56" s="465" t="s">
        <v>325</v>
      </c>
      <c r="F56" s="466"/>
      <c r="G56" s="297"/>
      <c r="H56" s="298"/>
    </row>
    <row r="57" spans="2:8" ht="54.75" customHeight="1" x14ac:dyDescent="0.2">
      <c r="B57" s="296"/>
      <c r="C57" s="477" t="s">
        <v>41</v>
      </c>
      <c r="D57" s="478"/>
      <c r="E57" s="465" t="s">
        <v>326</v>
      </c>
      <c r="F57" s="466"/>
      <c r="G57" s="297"/>
      <c r="H57" s="298"/>
    </row>
    <row r="58" spans="2:8" ht="18.75" customHeight="1" x14ac:dyDescent="0.2">
      <c r="B58" s="296"/>
      <c r="C58" s="297"/>
      <c r="D58" s="297"/>
      <c r="E58" s="297"/>
      <c r="F58" s="297"/>
      <c r="G58" s="297"/>
      <c r="H58" s="298"/>
    </row>
    <row r="59" spans="2:8" ht="18.75" customHeight="1" x14ac:dyDescent="0.2">
      <c r="B59" s="479" t="s">
        <v>310</v>
      </c>
      <c r="C59" s="480"/>
      <c r="D59" s="480"/>
      <c r="E59" s="480"/>
      <c r="F59" s="480"/>
      <c r="G59" s="480"/>
      <c r="H59" s="481"/>
    </row>
    <row r="60" spans="2:8" ht="18.75" customHeight="1" x14ac:dyDescent="0.2">
      <c r="B60" s="296"/>
      <c r="C60" s="297"/>
      <c r="D60" s="297"/>
      <c r="E60" s="297"/>
      <c r="F60" s="297"/>
      <c r="G60" s="297"/>
      <c r="H60" s="298"/>
    </row>
    <row r="61" spans="2:8" ht="18.75" customHeight="1" x14ac:dyDescent="0.2">
      <c r="B61" s="474" t="s">
        <v>311</v>
      </c>
      <c r="C61" s="475"/>
      <c r="D61" s="475"/>
      <c r="E61" s="475"/>
      <c r="F61" s="475"/>
      <c r="G61" s="475"/>
      <c r="H61" s="476"/>
    </row>
    <row r="62" spans="2:8" ht="18.75" customHeight="1" x14ac:dyDescent="0.2">
      <c r="B62" s="293"/>
      <c r="C62" s="294"/>
      <c r="D62" s="294"/>
      <c r="E62" s="294"/>
      <c r="F62" s="294"/>
      <c r="G62" s="294"/>
      <c r="H62" s="295"/>
    </row>
    <row r="63" spans="2:8" ht="30" customHeight="1" x14ac:dyDescent="0.2">
      <c r="B63" s="441" t="s">
        <v>327</v>
      </c>
      <c r="C63" s="450"/>
      <c r="D63" s="450"/>
      <c r="E63" s="450"/>
      <c r="F63" s="450"/>
      <c r="G63" s="450"/>
      <c r="H63" s="451"/>
    </row>
    <row r="64" spans="2:8" ht="18.75" customHeight="1" x14ac:dyDescent="0.2">
      <c r="B64" s="474" t="s">
        <v>328</v>
      </c>
      <c r="C64" s="475"/>
      <c r="D64" s="475"/>
      <c r="E64" s="475"/>
      <c r="F64" s="475"/>
      <c r="G64" s="475"/>
      <c r="H64" s="476"/>
    </row>
    <row r="65" spans="2:8" ht="18.75" customHeight="1" x14ac:dyDescent="0.2">
      <c r="B65" s="310"/>
      <c r="C65" s="311"/>
      <c r="D65" s="311"/>
      <c r="E65" s="311"/>
      <c r="F65" s="311"/>
      <c r="G65" s="311"/>
      <c r="H65" s="312"/>
    </row>
    <row r="66" spans="2:8" ht="54.75" customHeight="1" x14ac:dyDescent="0.2">
      <c r="B66" s="474" t="s">
        <v>329</v>
      </c>
      <c r="C66" s="475"/>
      <c r="D66" s="475"/>
      <c r="E66" s="475"/>
      <c r="F66" s="475"/>
      <c r="G66" s="475"/>
      <c r="H66" s="476"/>
    </row>
    <row r="67" spans="2:8" ht="15" thickBot="1" x14ac:dyDescent="0.25">
      <c r="B67" s="313"/>
      <c r="C67" s="314"/>
      <c r="D67" s="314"/>
      <c r="E67" s="314"/>
      <c r="F67" s="314"/>
      <c r="G67" s="314"/>
      <c r="H67" s="315"/>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76"/>
  <sheetViews>
    <sheetView topLeftCell="A39" zoomScale="70" zoomScaleNormal="70" workbookViewId="0">
      <selection activeCell="U25" sqref="U25"/>
    </sheetView>
  </sheetViews>
  <sheetFormatPr baseColWidth="10" defaultColWidth="10.85546875" defaultRowHeight="12.75" x14ac:dyDescent="0.2"/>
  <cols>
    <col min="1" max="1" width="35.42578125" style="127" customWidth="1"/>
    <col min="2" max="2" width="47.140625" style="127" customWidth="1"/>
    <col min="3" max="3" width="42.42578125" style="127" customWidth="1"/>
    <col min="4" max="4" width="34.42578125" style="127" customWidth="1"/>
    <col min="5" max="5" width="27.140625" style="127" customWidth="1"/>
    <col min="6" max="6" width="45.42578125" style="127" customWidth="1"/>
    <col min="7" max="7" width="22.140625" style="127" customWidth="1"/>
    <col min="8" max="8" width="20.85546875" style="127" customWidth="1"/>
    <col min="9" max="9" width="46.28515625" style="127" customWidth="1"/>
    <col min="10" max="10" width="10.85546875" style="127"/>
    <col min="11" max="11" width="20.85546875" style="127" customWidth="1"/>
    <col min="12" max="12" width="14.42578125" style="127" customWidth="1"/>
    <col min="13" max="14" width="21" style="127" customWidth="1"/>
    <col min="15" max="16" width="10.85546875" style="127"/>
    <col min="17" max="17" width="14.85546875" style="127" customWidth="1"/>
    <col min="18" max="18" width="10.85546875" style="127"/>
    <col min="19" max="19" width="16.42578125" style="127" customWidth="1"/>
    <col min="20" max="20" width="10.85546875" style="127"/>
    <col min="21" max="21" width="30.140625" style="127" customWidth="1"/>
    <col min="22" max="24" width="10.85546875" style="127"/>
    <col min="25" max="25" width="32.7109375" style="127" customWidth="1"/>
    <col min="26" max="16384" width="10.85546875" style="127"/>
  </cols>
  <sheetData>
    <row r="1" spans="1:25" ht="25.5" customHeight="1" x14ac:dyDescent="0.2">
      <c r="A1" s="641" t="s">
        <v>69</v>
      </c>
      <c r="B1" s="641"/>
      <c r="E1" s="640" t="s">
        <v>70</v>
      </c>
      <c r="F1" s="640"/>
      <c r="G1" s="640"/>
      <c r="H1" s="640"/>
    </row>
    <row r="2" spans="1:25" ht="48.95" customHeight="1" x14ac:dyDescent="0.2">
      <c r="B2" s="139" t="s">
        <v>51</v>
      </c>
      <c r="C2" s="139"/>
      <c r="E2" s="639" t="s">
        <v>71</v>
      </c>
      <c r="F2" s="639"/>
      <c r="G2" s="639"/>
      <c r="H2" s="639"/>
      <c r="I2" s="639"/>
      <c r="K2" s="639" t="s">
        <v>72</v>
      </c>
      <c r="L2" s="639"/>
      <c r="M2" s="639"/>
      <c r="N2" s="639"/>
      <c r="P2" s="639" t="s">
        <v>34</v>
      </c>
      <c r="Q2" s="639"/>
      <c r="S2" s="128" t="s">
        <v>43</v>
      </c>
      <c r="U2" s="128" t="s">
        <v>73</v>
      </c>
      <c r="W2" s="75" t="s">
        <v>44</v>
      </c>
      <c r="Y2" s="75" t="s">
        <v>5</v>
      </c>
    </row>
    <row r="3" spans="1:25" ht="29.25" thickBot="1" x14ac:dyDescent="0.25">
      <c r="A3" s="129" t="s">
        <v>74</v>
      </c>
      <c r="B3" s="139" t="s">
        <v>74</v>
      </c>
      <c r="C3" s="139" t="s">
        <v>51</v>
      </c>
      <c r="E3" s="130" t="s">
        <v>30</v>
      </c>
      <c r="F3" s="130" t="s">
        <v>32</v>
      </c>
      <c r="H3" s="130" t="s">
        <v>35</v>
      </c>
      <c r="I3" s="130" t="s">
        <v>37</v>
      </c>
      <c r="K3" s="128" t="s">
        <v>75</v>
      </c>
      <c r="L3" s="128" t="s">
        <v>76</v>
      </c>
      <c r="M3" s="128" t="s">
        <v>77</v>
      </c>
      <c r="N3" s="128" t="s">
        <v>78</v>
      </c>
      <c r="P3" s="134" t="s">
        <v>30</v>
      </c>
      <c r="Q3" s="134" t="s">
        <v>79</v>
      </c>
      <c r="S3" s="129" t="s">
        <v>80</v>
      </c>
      <c r="U3" s="10" t="s">
        <v>81</v>
      </c>
      <c r="W3" s="52" t="s">
        <v>82</v>
      </c>
      <c r="Y3" s="10" t="s">
        <v>354</v>
      </c>
    </row>
    <row r="4" spans="1:25" ht="38.25" x14ac:dyDescent="0.2">
      <c r="A4" s="138" t="s">
        <v>83</v>
      </c>
      <c r="B4" s="141" t="s">
        <v>83</v>
      </c>
      <c r="C4" s="152" t="s">
        <v>84</v>
      </c>
      <c r="E4" s="129" t="s">
        <v>85</v>
      </c>
      <c r="F4" s="131">
        <v>0.25</v>
      </c>
      <c r="H4" s="129" t="s">
        <v>86</v>
      </c>
      <c r="I4" s="131">
        <v>0.25</v>
      </c>
      <c r="K4" s="233" t="s">
        <v>87</v>
      </c>
      <c r="L4" s="129" t="s">
        <v>88</v>
      </c>
      <c r="M4" s="129" t="s">
        <v>89</v>
      </c>
      <c r="N4" s="129" t="s">
        <v>90</v>
      </c>
      <c r="P4" s="129" t="s">
        <v>85</v>
      </c>
      <c r="Q4" s="175" t="s">
        <v>91</v>
      </c>
      <c r="S4" s="129" t="s">
        <v>92</v>
      </c>
      <c r="U4" s="10" t="s">
        <v>93</v>
      </c>
      <c r="W4" s="52" t="s">
        <v>94</v>
      </c>
      <c r="Y4" s="10" t="s">
        <v>355</v>
      </c>
    </row>
    <row r="5" spans="1:25" ht="77.25" thickBot="1" x14ac:dyDescent="0.25">
      <c r="A5" s="138" t="s">
        <v>95</v>
      </c>
      <c r="B5" s="145"/>
      <c r="C5" s="153"/>
      <c r="E5" s="129" t="s">
        <v>96</v>
      </c>
      <c r="F5" s="131">
        <v>0.15</v>
      </c>
      <c r="H5" s="129" t="s">
        <v>97</v>
      </c>
      <c r="I5" s="131">
        <v>0.15</v>
      </c>
      <c r="K5" s="233" t="s">
        <v>98</v>
      </c>
      <c r="L5" s="129" t="s">
        <v>99</v>
      </c>
      <c r="M5" s="129" t="s">
        <v>100</v>
      </c>
      <c r="N5" s="129" t="s">
        <v>101</v>
      </c>
      <c r="P5" s="129" t="s">
        <v>96</v>
      </c>
      <c r="Q5" s="175" t="s">
        <v>91</v>
      </c>
      <c r="S5" s="129" t="s">
        <v>102</v>
      </c>
      <c r="U5" s="10" t="s">
        <v>103</v>
      </c>
      <c r="W5" s="52" t="s">
        <v>104</v>
      </c>
      <c r="Y5" s="10" t="s">
        <v>356</v>
      </c>
    </row>
    <row r="6" spans="1:25" ht="28.5" x14ac:dyDescent="0.2">
      <c r="A6" s="138" t="s">
        <v>105</v>
      </c>
      <c r="B6" s="147" t="s">
        <v>95</v>
      </c>
      <c r="C6" s="154" t="s">
        <v>106</v>
      </c>
      <c r="E6" s="129" t="s">
        <v>107</v>
      </c>
      <c r="F6" s="131">
        <v>0.1</v>
      </c>
      <c r="H6" s="129"/>
      <c r="I6" s="129"/>
      <c r="K6" s="233" t="s">
        <v>108</v>
      </c>
      <c r="L6" s="129"/>
      <c r="M6" s="129"/>
      <c r="N6" s="129" t="s">
        <v>109</v>
      </c>
      <c r="P6" s="129" t="s">
        <v>107</v>
      </c>
      <c r="Q6" s="175" t="s">
        <v>110</v>
      </c>
      <c r="S6" s="129" t="s">
        <v>111</v>
      </c>
      <c r="U6" s="10" t="s">
        <v>112</v>
      </c>
      <c r="W6" s="129"/>
      <c r="Y6" s="10" t="s">
        <v>357</v>
      </c>
    </row>
    <row r="7" spans="1:25" ht="43.5" thickBot="1" x14ac:dyDescent="0.25">
      <c r="A7" s="138" t="s">
        <v>113</v>
      </c>
      <c r="B7" s="145"/>
      <c r="C7" s="153"/>
      <c r="E7" s="129"/>
      <c r="F7" s="131"/>
      <c r="P7" s="132"/>
      <c r="S7" s="129" t="s">
        <v>114</v>
      </c>
      <c r="Y7" s="10" t="s">
        <v>358</v>
      </c>
    </row>
    <row r="8" spans="1:25" ht="14.25" x14ac:dyDescent="0.2">
      <c r="A8" s="138" t="s">
        <v>115</v>
      </c>
      <c r="B8" s="147" t="s">
        <v>105</v>
      </c>
      <c r="C8" s="154" t="s">
        <v>116</v>
      </c>
      <c r="S8" s="129"/>
      <c r="Y8" s="10" t="s">
        <v>359</v>
      </c>
    </row>
    <row r="9" spans="1:25" ht="26.25" thickBot="1" x14ac:dyDescent="0.25">
      <c r="A9" s="138" t="s">
        <v>117</v>
      </c>
      <c r="B9" s="149"/>
      <c r="C9" s="153"/>
      <c r="Y9" s="10" t="s">
        <v>360</v>
      </c>
    </row>
    <row r="10" spans="1:25" ht="28.5" x14ac:dyDescent="0.2">
      <c r="A10" s="138" t="s">
        <v>118</v>
      </c>
      <c r="B10" s="147" t="s">
        <v>113</v>
      </c>
      <c r="C10" s="154" t="s">
        <v>119</v>
      </c>
      <c r="Y10" s="10" t="s">
        <v>361</v>
      </c>
    </row>
    <row r="11" spans="1:25" ht="14.25" customHeight="1" thickBot="1" x14ac:dyDescent="0.25">
      <c r="A11" s="140"/>
      <c r="B11" s="145"/>
      <c r="C11" s="153"/>
      <c r="Y11" s="10" t="s">
        <v>362</v>
      </c>
    </row>
    <row r="12" spans="1:25" ht="14.25" customHeight="1" x14ac:dyDescent="0.2">
      <c r="B12" s="147" t="s">
        <v>115</v>
      </c>
      <c r="C12" s="148" t="s">
        <v>84</v>
      </c>
      <c r="Y12" s="10" t="s">
        <v>363</v>
      </c>
    </row>
    <row r="13" spans="1:25" ht="14.25" customHeight="1" x14ac:dyDescent="0.2">
      <c r="A13" s="231" t="s">
        <v>55</v>
      </c>
      <c r="B13" s="144"/>
      <c r="C13" s="143" t="s">
        <v>106</v>
      </c>
      <c r="Y13" s="10" t="s">
        <v>364</v>
      </c>
    </row>
    <row r="14" spans="1:25" ht="14.25" customHeight="1" x14ac:dyDescent="0.2">
      <c r="A14" s="232" t="s">
        <v>120</v>
      </c>
      <c r="B14" s="142"/>
      <c r="C14" s="143" t="s">
        <v>116</v>
      </c>
      <c r="Y14" s="10" t="s">
        <v>365</v>
      </c>
    </row>
    <row r="15" spans="1:25" ht="14.25" customHeight="1" x14ac:dyDescent="0.2">
      <c r="A15" s="232" t="s">
        <v>62</v>
      </c>
      <c r="B15" s="142"/>
      <c r="C15" s="143" t="s">
        <v>119</v>
      </c>
      <c r="Y15" s="10" t="s">
        <v>366</v>
      </c>
    </row>
    <row r="16" spans="1:25" ht="14.25" customHeight="1" x14ac:dyDescent="0.2">
      <c r="A16" s="232" t="s">
        <v>121</v>
      </c>
      <c r="B16" s="142"/>
      <c r="C16" s="143" t="s">
        <v>122</v>
      </c>
      <c r="Y16" s="10" t="s">
        <v>367</v>
      </c>
    </row>
    <row r="17" spans="1:25" ht="14.25" customHeight="1" thickBot="1" x14ac:dyDescent="0.25">
      <c r="A17" s="232" t="s">
        <v>123</v>
      </c>
      <c r="B17" s="145"/>
      <c r="C17" s="146"/>
      <c r="Y17" s="10" t="s">
        <v>368</v>
      </c>
    </row>
    <row r="18" spans="1:25" ht="14.25" x14ac:dyDescent="0.2">
      <c r="A18" s="232" t="s">
        <v>124</v>
      </c>
      <c r="B18" s="147" t="s">
        <v>117</v>
      </c>
      <c r="C18" s="148" t="s">
        <v>84</v>
      </c>
      <c r="Y18" s="10" t="s">
        <v>369</v>
      </c>
    </row>
    <row r="19" spans="1:25" ht="14.25" customHeight="1" x14ac:dyDescent="0.2">
      <c r="B19" s="142"/>
      <c r="C19" s="143" t="s">
        <v>106</v>
      </c>
      <c r="Y19" s="10" t="s">
        <v>370</v>
      </c>
    </row>
    <row r="20" spans="1:25" ht="14.25" customHeight="1" x14ac:dyDescent="0.2">
      <c r="B20" s="142"/>
      <c r="C20" s="143" t="s">
        <v>116</v>
      </c>
      <c r="Y20" s="10" t="s">
        <v>371</v>
      </c>
    </row>
    <row r="21" spans="1:25" ht="14.25" customHeight="1" x14ac:dyDescent="0.2">
      <c r="B21" s="142"/>
      <c r="C21" s="143" t="s">
        <v>119</v>
      </c>
      <c r="Y21" s="10" t="s">
        <v>372</v>
      </c>
    </row>
    <row r="22" spans="1:25" ht="14.25" customHeight="1" x14ac:dyDescent="0.2">
      <c r="B22" s="142"/>
      <c r="C22" s="143" t="s">
        <v>122</v>
      </c>
      <c r="Y22" s="10" t="s">
        <v>373</v>
      </c>
    </row>
    <row r="23" spans="1:25" ht="14.25" customHeight="1" thickBot="1" x14ac:dyDescent="0.25">
      <c r="B23" s="149"/>
      <c r="C23" s="150"/>
      <c r="Y23" s="10" t="s">
        <v>376</v>
      </c>
    </row>
    <row r="24" spans="1:25" ht="14.25" customHeight="1" x14ac:dyDescent="0.2">
      <c r="B24" s="147" t="s">
        <v>118</v>
      </c>
      <c r="C24" s="148" t="s">
        <v>122</v>
      </c>
      <c r="Y24" s="10" t="s">
        <v>377</v>
      </c>
    </row>
    <row r="25" spans="1:25" ht="14.25" customHeight="1" x14ac:dyDescent="0.2">
      <c r="B25" s="142"/>
      <c r="C25" s="143" t="s">
        <v>106</v>
      </c>
      <c r="Y25" s="10" t="s">
        <v>378</v>
      </c>
    </row>
    <row r="26" spans="1:25" ht="14.25" customHeight="1" thickBot="1" x14ac:dyDescent="0.25">
      <c r="B26" s="145"/>
      <c r="C26" s="146"/>
      <c r="Y26" s="10" t="s">
        <v>379</v>
      </c>
    </row>
    <row r="27" spans="1:25" ht="38.25" x14ac:dyDescent="0.2">
      <c r="Y27" s="127" t="s">
        <v>380</v>
      </c>
    </row>
    <row r="30" spans="1:25" x14ac:dyDescent="0.2">
      <c r="A30" s="231"/>
      <c r="B30" s="231"/>
      <c r="C30" s="231"/>
      <c r="D30" s="231"/>
      <c r="E30" s="231"/>
    </row>
    <row r="31" spans="1:25" x14ac:dyDescent="0.2">
      <c r="A31" s="127" t="s">
        <v>120</v>
      </c>
      <c r="B31" s="127" t="s">
        <v>62</v>
      </c>
      <c r="C31" s="127" t="s">
        <v>125</v>
      </c>
      <c r="D31" s="127" t="s">
        <v>126</v>
      </c>
      <c r="E31" s="127" t="s">
        <v>127</v>
      </c>
    </row>
    <row r="32" spans="1:25" ht="25.5" x14ac:dyDescent="0.2">
      <c r="A32" s="241" t="s">
        <v>128</v>
      </c>
      <c r="B32" s="127" t="s">
        <v>129</v>
      </c>
      <c r="C32" s="127" t="s">
        <v>130</v>
      </c>
      <c r="D32" s="127" t="s">
        <v>128</v>
      </c>
      <c r="E32" s="127" t="s">
        <v>128</v>
      </c>
    </row>
    <row r="33" spans="1:9" ht="25.5" x14ac:dyDescent="0.2">
      <c r="A33" s="241" t="s">
        <v>131</v>
      </c>
      <c r="B33" s="127" t="s">
        <v>63</v>
      </c>
      <c r="C33" s="127" t="s">
        <v>132</v>
      </c>
      <c r="D33" s="127" t="s">
        <v>131</v>
      </c>
      <c r="E33" s="127" t="s">
        <v>131</v>
      </c>
    </row>
    <row r="34" spans="1:9" ht="25.5" x14ac:dyDescent="0.2">
      <c r="A34" s="241" t="s">
        <v>133</v>
      </c>
      <c r="B34" s="127" t="s">
        <v>134</v>
      </c>
      <c r="C34" s="127" t="s">
        <v>135</v>
      </c>
      <c r="D34" s="127" t="s">
        <v>133</v>
      </c>
      <c r="E34" s="127" t="s">
        <v>133</v>
      </c>
    </row>
    <row r="35" spans="1:9" ht="25.5" x14ac:dyDescent="0.2">
      <c r="B35" s="127" t="s">
        <v>136</v>
      </c>
    </row>
    <row r="37" spans="1:9" x14ac:dyDescent="0.2">
      <c r="H37" s="127" t="s">
        <v>52</v>
      </c>
      <c r="I37" s="127" t="s">
        <v>137</v>
      </c>
    </row>
    <row r="38" spans="1:9" ht="102" x14ac:dyDescent="0.2">
      <c r="A38" s="247" t="s">
        <v>138</v>
      </c>
      <c r="B38" s="247" t="s">
        <v>60</v>
      </c>
      <c r="C38" s="247" t="s">
        <v>116</v>
      </c>
      <c r="D38" s="247" t="s">
        <v>139</v>
      </c>
      <c r="E38" s="247" t="s">
        <v>122</v>
      </c>
      <c r="F38" s="247" t="s">
        <v>140</v>
      </c>
      <c r="H38" s="127" t="s">
        <v>138</v>
      </c>
      <c r="I38" s="127" t="s">
        <v>141</v>
      </c>
    </row>
    <row r="39" spans="1:9" ht="63.75" x14ac:dyDescent="0.2">
      <c r="A39" s="243" t="s">
        <v>142</v>
      </c>
      <c r="B39" s="244" t="s">
        <v>143</v>
      </c>
      <c r="C39" s="244" t="s">
        <v>144</v>
      </c>
      <c r="D39" s="243" t="s">
        <v>145</v>
      </c>
      <c r="E39" s="243" t="s">
        <v>146</v>
      </c>
      <c r="F39" s="245" t="s">
        <v>147</v>
      </c>
      <c r="H39" s="127" t="s">
        <v>60</v>
      </c>
      <c r="I39" s="127" t="s">
        <v>148</v>
      </c>
    </row>
    <row r="40" spans="1:9" ht="38.25" x14ac:dyDescent="0.2">
      <c r="A40" s="243" t="s">
        <v>149</v>
      </c>
      <c r="B40" s="244" t="s">
        <v>61</v>
      </c>
      <c r="C40" s="244" t="s">
        <v>150</v>
      </c>
      <c r="D40" s="246" t="s">
        <v>151</v>
      </c>
      <c r="E40" s="246" t="s">
        <v>152</v>
      </c>
      <c r="F40" s="243" t="s">
        <v>153</v>
      </c>
      <c r="H40" s="127" t="s">
        <v>116</v>
      </c>
      <c r="I40" s="127" t="s">
        <v>154</v>
      </c>
    </row>
    <row r="41" spans="1:9" ht="28.5" x14ac:dyDescent="0.2">
      <c r="A41" s="243" t="s">
        <v>155</v>
      </c>
      <c r="B41" s="244" t="s">
        <v>156</v>
      </c>
      <c r="C41" s="244" t="s">
        <v>157</v>
      </c>
      <c r="D41" s="246" t="s">
        <v>158</v>
      </c>
      <c r="E41" s="246" t="s">
        <v>159</v>
      </c>
      <c r="F41" s="246" t="s">
        <v>160</v>
      </c>
      <c r="H41" s="127" t="s">
        <v>139</v>
      </c>
      <c r="I41" s="127" t="s">
        <v>161</v>
      </c>
    </row>
    <row r="42" spans="1:9" ht="28.5" x14ac:dyDescent="0.2">
      <c r="A42" s="243" t="s">
        <v>162</v>
      </c>
      <c r="B42" s="244" t="s">
        <v>163</v>
      </c>
      <c r="C42" s="244" t="s">
        <v>164</v>
      </c>
      <c r="D42" s="246" t="s">
        <v>165</v>
      </c>
      <c r="E42" s="246" t="s">
        <v>166</v>
      </c>
      <c r="F42" s="246" t="s">
        <v>167</v>
      </c>
      <c r="H42" s="127" t="s">
        <v>122</v>
      </c>
      <c r="I42" s="127" t="s">
        <v>168</v>
      </c>
    </row>
    <row r="43" spans="1:9" ht="25.5" x14ac:dyDescent="0.2">
      <c r="A43" s="243" t="s">
        <v>169</v>
      </c>
      <c r="B43" s="242"/>
      <c r="C43" s="242"/>
      <c r="D43" s="246" t="s">
        <v>170</v>
      </c>
      <c r="E43" s="242"/>
      <c r="F43" s="242"/>
      <c r="H43" s="127" t="s">
        <v>140</v>
      </c>
      <c r="I43" s="127" t="s">
        <v>171</v>
      </c>
    </row>
    <row r="44" spans="1:9" ht="28.5" x14ac:dyDescent="0.2">
      <c r="A44" s="243" t="s">
        <v>172</v>
      </c>
      <c r="B44" s="242"/>
      <c r="C44" s="242"/>
      <c r="D44" s="242"/>
      <c r="E44" s="242"/>
      <c r="F44" s="242"/>
    </row>
    <row r="45" spans="1:9" ht="42.75" x14ac:dyDescent="0.2">
      <c r="A45" s="243" t="s">
        <v>173</v>
      </c>
      <c r="B45" s="242"/>
      <c r="C45" s="242"/>
      <c r="D45" s="242"/>
      <c r="E45" s="242"/>
      <c r="F45" s="242"/>
    </row>
    <row r="46" spans="1:9" ht="28.5" x14ac:dyDescent="0.2">
      <c r="A46" s="243" t="s">
        <v>174</v>
      </c>
      <c r="B46" s="242"/>
      <c r="C46" s="242"/>
      <c r="D46" s="242"/>
      <c r="E46" s="242"/>
      <c r="F46" s="242"/>
    </row>
    <row r="47" spans="1:9" ht="28.5" x14ac:dyDescent="0.2">
      <c r="A47" s="243" t="s">
        <v>175</v>
      </c>
      <c r="B47" s="242"/>
      <c r="C47" s="242"/>
      <c r="D47" s="242"/>
      <c r="E47" s="242"/>
      <c r="F47" s="242"/>
    </row>
    <row r="50" spans="1:4" x14ac:dyDescent="0.2">
      <c r="A50" s="634" t="s">
        <v>176</v>
      </c>
      <c r="B50" s="635"/>
      <c r="C50" s="249" t="s">
        <v>177</v>
      </c>
      <c r="D50" s="249" t="s">
        <v>178</v>
      </c>
    </row>
    <row r="51" spans="1:4" ht="14.25" x14ac:dyDescent="0.2">
      <c r="A51" s="642" t="s">
        <v>179</v>
      </c>
      <c r="B51" s="248" t="s">
        <v>85</v>
      </c>
      <c r="C51" s="250">
        <v>0.25</v>
      </c>
      <c r="D51" s="250" t="s">
        <v>91</v>
      </c>
    </row>
    <row r="52" spans="1:4" ht="14.25" x14ac:dyDescent="0.2">
      <c r="A52" s="643"/>
      <c r="B52" s="248" t="s">
        <v>96</v>
      </c>
      <c r="C52" s="250">
        <v>0.15</v>
      </c>
      <c r="D52" s="250" t="s">
        <v>91</v>
      </c>
    </row>
    <row r="53" spans="1:4" ht="14.25" x14ac:dyDescent="0.2">
      <c r="A53" s="644"/>
      <c r="B53" s="248" t="s">
        <v>107</v>
      </c>
      <c r="C53" s="250">
        <v>0.1</v>
      </c>
      <c r="D53" s="250" t="s">
        <v>110</v>
      </c>
    </row>
    <row r="54" spans="1:4" ht="14.25" x14ac:dyDescent="0.2">
      <c r="A54" s="248" t="s">
        <v>180</v>
      </c>
      <c r="B54" s="248" t="s">
        <v>86</v>
      </c>
      <c r="C54" s="250">
        <v>0.25</v>
      </c>
    </row>
    <row r="55" spans="1:4" ht="23.25" x14ac:dyDescent="0.2">
      <c r="A55" s="248" t="s">
        <v>181</v>
      </c>
      <c r="B55" s="248" t="s">
        <v>97</v>
      </c>
      <c r="C55" s="250">
        <v>0.15</v>
      </c>
    </row>
    <row r="58" spans="1:4" ht="15" x14ac:dyDescent="0.25">
      <c r="A58" t="s">
        <v>182</v>
      </c>
      <c r="B58"/>
      <c r="C58"/>
    </row>
    <row r="59" spans="1:4" x14ac:dyDescent="0.2">
      <c r="A59" s="634" t="s">
        <v>176</v>
      </c>
      <c r="B59" s="635"/>
      <c r="C59" s="253" t="s">
        <v>137</v>
      </c>
    </row>
    <row r="60" spans="1:4" ht="80.45" customHeight="1" x14ac:dyDescent="0.2">
      <c r="A60" s="636" t="s">
        <v>75</v>
      </c>
      <c r="B60" s="243" t="s">
        <v>87</v>
      </c>
      <c r="C60" s="243" t="s">
        <v>183</v>
      </c>
    </row>
    <row r="61" spans="1:4" ht="34.5" customHeight="1" x14ac:dyDescent="0.2">
      <c r="A61" s="637"/>
      <c r="B61" s="243" t="s">
        <v>98</v>
      </c>
      <c r="C61" s="243" t="s">
        <v>184</v>
      </c>
    </row>
    <row r="62" spans="1:4" ht="34.5" customHeight="1" x14ac:dyDescent="0.2">
      <c r="A62" s="637"/>
      <c r="B62" s="243" t="s">
        <v>108</v>
      </c>
      <c r="C62" s="243" t="s">
        <v>185</v>
      </c>
    </row>
    <row r="63" spans="1:4" ht="34.5" customHeight="1" x14ac:dyDescent="0.2">
      <c r="A63" s="638"/>
      <c r="B63" s="243" t="s">
        <v>295</v>
      </c>
      <c r="C63" s="243" t="s">
        <v>296</v>
      </c>
    </row>
    <row r="64" spans="1:4" ht="12.75" customHeight="1" x14ac:dyDescent="0.2">
      <c r="A64" s="243" t="s">
        <v>76</v>
      </c>
      <c r="B64" s="243" t="s">
        <v>293</v>
      </c>
      <c r="C64" s="243" t="s">
        <v>187</v>
      </c>
    </row>
    <row r="65" spans="1:3" ht="12.75" customHeight="1" x14ac:dyDescent="0.2">
      <c r="A65" s="243"/>
      <c r="B65" s="243" t="s">
        <v>186</v>
      </c>
      <c r="C65" s="243"/>
    </row>
    <row r="66" spans="1:3" ht="14.25" x14ac:dyDescent="0.2">
      <c r="A66" s="243"/>
      <c r="B66" s="243" t="s">
        <v>188</v>
      </c>
      <c r="C66" s="243"/>
    </row>
    <row r="67" spans="1:3" ht="14.25" x14ac:dyDescent="0.2">
      <c r="A67" s="243"/>
      <c r="B67" s="243" t="s">
        <v>189</v>
      </c>
      <c r="C67" s="243"/>
    </row>
    <row r="68" spans="1:3" ht="14.25" x14ac:dyDescent="0.2">
      <c r="A68" s="243"/>
      <c r="B68" s="243" t="s">
        <v>190</v>
      </c>
      <c r="C68" s="243"/>
    </row>
    <row r="69" spans="1:3" ht="14.25" x14ac:dyDescent="0.2">
      <c r="A69" s="243"/>
      <c r="B69" s="243" t="s">
        <v>344</v>
      </c>
      <c r="C69" s="243"/>
    </row>
    <row r="70" spans="1:3" ht="14.25" x14ac:dyDescent="0.2">
      <c r="A70" s="243"/>
      <c r="B70" s="243" t="s">
        <v>191</v>
      </c>
      <c r="C70" s="243"/>
    </row>
    <row r="71" spans="1:3" ht="12.75" customHeight="1" x14ac:dyDescent="0.2">
      <c r="A71" s="243" t="s">
        <v>192</v>
      </c>
      <c r="B71" s="243" t="s">
        <v>89</v>
      </c>
      <c r="C71" s="243" t="s">
        <v>193</v>
      </c>
    </row>
    <row r="72" spans="1:3" ht="12.75" customHeight="1" x14ac:dyDescent="0.2">
      <c r="A72" s="243"/>
      <c r="B72" s="243" t="s">
        <v>100</v>
      </c>
      <c r="C72" s="243"/>
    </row>
    <row r="73" spans="1:3" ht="14.25" x14ac:dyDescent="0.2">
      <c r="A73" s="243"/>
      <c r="B73" s="243" t="s">
        <v>294</v>
      </c>
      <c r="C73" s="243"/>
    </row>
    <row r="74" spans="1:3" ht="38.25" x14ac:dyDescent="0.2">
      <c r="A74" s="243" t="s">
        <v>194</v>
      </c>
      <c r="B74" s="243" t="s">
        <v>90</v>
      </c>
      <c r="C74" s="243" t="s">
        <v>195</v>
      </c>
    </row>
    <row r="75" spans="1:3" ht="69" customHeight="1" x14ac:dyDescent="0.2">
      <c r="A75" s="243"/>
      <c r="B75" s="243" t="s">
        <v>196</v>
      </c>
      <c r="C75" s="243" t="s">
        <v>197</v>
      </c>
    </row>
    <row r="76" spans="1:3" ht="34.5" customHeight="1" x14ac:dyDescent="0.2">
      <c r="A76" s="243"/>
      <c r="B76" s="243" t="s">
        <v>109</v>
      </c>
      <c r="C76" s="243" t="s">
        <v>198</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E23"/>
  <sheetViews>
    <sheetView topLeftCell="A2" zoomScaleNormal="100" zoomScaleSheetLayoutView="110" workbookViewId="0">
      <selection activeCell="B4" sqref="B4:D4"/>
    </sheetView>
  </sheetViews>
  <sheetFormatPr baseColWidth="10" defaultColWidth="11.42578125" defaultRowHeight="15" x14ac:dyDescent="0.25"/>
  <cols>
    <col min="1" max="1" width="17.42578125" style="222" customWidth="1"/>
    <col min="2" max="2" width="56.5703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5" ht="36.75" customHeight="1" x14ac:dyDescent="0.25">
      <c r="A1" s="645"/>
      <c r="B1" s="512" t="str">
        <f>+'2 CONTEXTO E IDENTIFICACIÓN'!A1</f>
        <v>MAPA DE RIESGOS INTEGRAL</v>
      </c>
      <c r="C1" s="521"/>
      <c r="D1" s="522"/>
    </row>
    <row r="2" spans="1:5" ht="36.75" customHeight="1" x14ac:dyDescent="0.25">
      <c r="A2" s="646"/>
      <c r="B2" s="512"/>
      <c r="C2" s="38" t="str">
        <f>+'2 CONTEXTO E IDENTIFICACIÓN'!A2</f>
        <v>VERSIÓN DEL MAPA DE RIESGOS:</v>
      </c>
      <c r="D2" s="137">
        <f>'2 CONTEXTO E IDENTIFICACIÓN'!B2</f>
        <v>1</v>
      </c>
    </row>
    <row r="3" spans="1:5" s="194" customFormat="1" x14ac:dyDescent="0.25">
      <c r="A3" s="371" t="s">
        <v>280</v>
      </c>
      <c r="B3" s="648" t="s">
        <v>281</v>
      </c>
      <c r="C3" s="648"/>
      <c r="D3" s="648"/>
      <c r="E3" s="371"/>
    </row>
    <row r="4" spans="1:5" ht="42" customHeight="1" x14ac:dyDescent="0.25">
      <c r="A4" s="370">
        <v>44957</v>
      </c>
      <c r="B4" s="649" t="s">
        <v>427</v>
      </c>
      <c r="C4" s="649"/>
      <c r="D4" s="649"/>
    </row>
    <row r="5" spans="1:5" s="195" customFormat="1" ht="163.5" customHeight="1" x14ac:dyDescent="0.25">
      <c r="A5" s="370">
        <v>45894</v>
      </c>
      <c r="B5" s="649" t="s">
        <v>428</v>
      </c>
      <c r="C5" s="649"/>
      <c r="D5" s="649"/>
    </row>
    <row r="6" spans="1:5" x14ac:dyDescent="0.25">
      <c r="A6" s="421">
        <v>46050</v>
      </c>
      <c r="B6" s="649" t="s">
        <v>426</v>
      </c>
      <c r="C6" s="649"/>
      <c r="D6" s="649"/>
    </row>
    <row r="7" spans="1:5" x14ac:dyDescent="0.25">
      <c r="A7" s="220"/>
      <c r="B7" s="647"/>
      <c r="C7" s="647"/>
      <c r="D7" s="647"/>
    </row>
    <row r="8" spans="1:5" x14ac:dyDescent="0.25">
      <c r="A8" s="220"/>
      <c r="B8" s="650"/>
      <c r="C8" s="650"/>
      <c r="D8" s="650"/>
    </row>
    <row r="9" spans="1:5" x14ac:dyDescent="0.25">
      <c r="A9" s="220"/>
      <c r="B9" s="647"/>
      <c r="C9" s="647"/>
      <c r="D9" s="647"/>
    </row>
    <row r="10" spans="1:5" x14ac:dyDescent="0.25">
      <c r="A10" s="221"/>
      <c r="B10" s="196"/>
      <c r="C10" s="196"/>
      <c r="D10" s="196"/>
    </row>
    <row r="11" spans="1:5" x14ac:dyDescent="0.25">
      <c r="A11" s="221"/>
      <c r="B11" s="196"/>
      <c r="C11" s="196"/>
      <c r="D11" s="196"/>
    </row>
    <row r="12" spans="1:5" x14ac:dyDescent="0.25">
      <c r="A12" s="221"/>
      <c r="B12" s="196"/>
      <c r="C12" s="196"/>
      <c r="D12" s="196"/>
    </row>
    <row r="13" spans="1:5" x14ac:dyDescent="0.25">
      <c r="A13" s="221"/>
      <c r="B13" s="196"/>
      <c r="C13" s="196"/>
      <c r="D13" s="196"/>
    </row>
    <row r="14" spans="1:5" x14ac:dyDescent="0.25">
      <c r="A14" s="221"/>
      <c r="B14" s="196"/>
      <c r="C14" s="196"/>
      <c r="D14" s="196"/>
    </row>
    <row r="15" spans="1:5" x14ac:dyDescent="0.25">
      <c r="A15" s="221"/>
      <c r="B15" s="196"/>
      <c r="C15" s="196"/>
      <c r="D15" s="196"/>
    </row>
    <row r="16" spans="1:5" x14ac:dyDescent="0.25">
      <c r="A16" s="221"/>
      <c r="B16" s="196"/>
      <c r="C16" s="196"/>
      <c r="D16" s="196"/>
    </row>
    <row r="17" spans="1:4" x14ac:dyDescent="0.25">
      <c r="A17" s="221"/>
      <c r="B17" s="196"/>
      <c r="C17" s="196"/>
      <c r="D17" s="196"/>
    </row>
    <row r="18" spans="1:4" x14ac:dyDescent="0.25">
      <c r="A18" s="221"/>
      <c r="B18" s="196"/>
      <c r="C18" s="196"/>
      <c r="D18" s="196"/>
    </row>
    <row r="19" spans="1:4" x14ac:dyDescent="0.25">
      <c r="A19" s="221"/>
      <c r="B19" s="196"/>
      <c r="C19" s="196"/>
      <c r="D19" s="196"/>
    </row>
    <row r="20" spans="1:4" x14ac:dyDescent="0.25">
      <c r="A20" s="221"/>
      <c r="B20" s="196"/>
      <c r="C20" s="196"/>
      <c r="D20" s="196"/>
    </row>
    <row r="21" spans="1:4" x14ac:dyDescent="0.25">
      <c r="A21" s="221"/>
      <c r="B21" s="196"/>
      <c r="C21" s="196"/>
      <c r="D21" s="196"/>
    </row>
    <row r="22" spans="1:4" x14ac:dyDescent="0.25">
      <c r="A22" s="221"/>
      <c r="B22" s="196"/>
      <c r="C22" s="196"/>
      <c r="D22" s="196"/>
    </row>
    <row r="23" spans="1:4" x14ac:dyDescent="0.25">
      <c r="A23" s="221"/>
      <c r="B23" s="196"/>
      <c r="C23" s="196"/>
      <c r="D23" s="196"/>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E5" zoomScale="70" zoomScaleNormal="70" workbookViewId="0">
      <selection activeCell="F14" sqref="F14"/>
    </sheetView>
  </sheetViews>
  <sheetFormatPr baseColWidth="10" defaultColWidth="0" defaultRowHeight="14.25" x14ac:dyDescent="0.25"/>
  <cols>
    <col min="1" max="1" width="27.140625" style="3" customWidth="1"/>
    <col min="2" max="2" width="24.42578125" style="37" customWidth="1"/>
    <col min="3" max="3" width="28.85546875" style="37" customWidth="1"/>
    <col min="4" max="4" width="21.28515625" style="3" hidden="1" customWidth="1"/>
    <col min="5" max="5" width="60.7109375" style="3" customWidth="1"/>
    <col min="6" max="6" width="19.5703125" style="3" customWidth="1"/>
    <col min="7" max="7" width="29.7109375" style="3" customWidth="1"/>
    <col min="8" max="8" width="40.7109375" style="3" customWidth="1"/>
    <col min="9" max="9" width="33.5703125" style="3" customWidth="1"/>
    <col min="10" max="10" width="53.85546875" style="3" customWidth="1"/>
    <col min="11" max="11" width="25.85546875" style="3" customWidth="1"/>
    <col min="12" max="12" width="11.42578125" style="3" customWidth="1"/>
    <col min="13" max="24" width="11.42578125" style="3" hidden="1"/>
    <col min="25" max="25" width="8.140625" style="3" hidden="1"/>
    <col min="26" max="30" width="32.42578125" style="3" hidden="1"/>
    <col min="31" max="16372" width="11.42578125" style="3" hidden="1"/>
    <col min="16373" max="16384" width="25.42578125" style="3" hidden="1"/>
  </cols>
  <sheetData>
    <row r="1" spans="1:11" s="2" customFormat="1" ht="21" customHeight="1" x14ac:dyDescent="0.2">
      <c r="A1" s="489" t="s">
        <v>382</v>
      </c>
      <c r="B1" s="490"/>
      <c r="C1" s="490"/>
      <c r="D1" s="490"/>
      <c r="E1" s="490"/>
      <c r="F1" s="490"/>
      <c r="G1" s="490"/>
      <c r="H1" s="490"/>
      <c r="I1" s="490"/>
      <c r="J1" s="490"/>
      <c r="K1" s="491"/>
    </row>
    <row r="2" spans="1:11" s="2" customFormat="1" ht="35.25" customHeight="1" x14ac:dyDescent="0.2">
      <c r="A2" s="267" t="s">
        <v>381</v>
      </c>
      <c r="B2" s="366">
        <v>1</v>
      </c>
      <c r="C2" s="485"/>
      <c r="D2" s="486"/>
      <c r="E2" s="486"/>
      <c r="F2" s="486"/>
      <c r="G2" s="486"/>
      <c r="H2" s="486"/>
      <c r="I2" s="486"/>
      <c r="J2" s="486"/>
      <c r="K2" s="487"/>
    </row>
    <row r="3" spans="1:11" s="2" customFormat="1" ht="21" customHeight="1" x14ac:dyDescent="0.2">
      <c r="A3" s="492"/>
      <c r="B3" s="493"/>
      <c r="C3" s="493"/>
      <c r="D3" s="493"/>
      <c r="E3" s="493"/>
      <c r="F3" s="493"/>
      <c r="G3" s="493"/>
      <c r="H3" s="493"/>
      <c r="I3" s="493"/>
      <c r="J3" s="493"/>
      <c r="K3" s="494"/>
    </row>
    <row r="4" spans="1:11" ht="26.25" customHeight="1" x14ac:dyDescent="0.25">
      <c r="A4" s="11" t="s">
        <v>45</v>
      </c>
      <c r="B4" s="495" t="s">
        <v>335</v>
      </c>
      <c r="C4" s="496"/>
      <c r="D4" s="497"/>
      <c r="E4" s="11" t="s">
        <v>46</v>
      </c>
      <c r="F4" s="501" t="s">
        <v>370</v>
      </c>
      <c r="G4" s="502"/>
      <c r="H4" s="503"/>
      <c r="I4" s="238" t="s">
        <v>9</v>
      </c>
      <c r="J4" s="269">
        <v>46049</v>
      </c>
      <c r="K4" s="266"/>
    </row>
    <row r="5" spans="1:11" ht="82.5" customHeight="1" x14ac:dyDescent="0.25">
      <c r="A5" s="239" t="s">
        <v>47</v>
      </c>
      <c r="B5" s="498" t="s">
        <v>425</v>
      </c>
      <c r="C5" s="499"/>
      <c r="D5" s="500"/>
      <c r="E5" s="268" t="s">
        <v>336</v>
      </c>
      <c r="F5" s="268" t="s">
        <v>48</v>
      </c>
      <c r="G5" s="269">
        <v>46023</v>
      </c>
      <c r="H5" s="270"/>
      <c r="I5" s="271" t="s">
        <v>49</v>
      </c>
      <c r="J5" s="269">
        <v>46386</v>
      </c>
      <c r="K5" s="265"/>
    </row>
    <row r="6" spans="1:11" ht="21" customHeight="1" x14ac:dyDescent="0.25">
      <c r="F6" s="207"/>
      <c r="G6" s="208"/>
      <c r="H6" s="208"/>
      <c r="I6" s="209"/>
      <c r="J6" s="210"/>
    </row>
    <row r="7" spans="1:11" ht="21" customHeight="1" x14ac:dyDescent="0.25">
      <c r="A7" s="488" t="s">
        <v>50</v>
      </c>
      <c r="B7" s="488" t="s">
        <v>51</v>
      </c>
      <c r="C7" s="488"/>
      <c r="D7" s="488"/>
      <c r="E7" s="488"/>
    </row>
    <row r="8" spans="1:11" ht="84.75" customHeight="1" x14ac:dyDescent="0.25">
      <c r="A8" s="488"/>
      <c r="B8" s="133" t="s">
        <v>52</v>
      </c>
      <c r="C8" s="133" t="s">
        <v>315</v>
      </c>
      <c r="D8" s="133" t="s">
        <v>53</v>
      </c>
      <c r="E8" s="133" t="s">
        <v>54</v>
      </c>
      <c r="F8" s="259" t="s">
        <v>55</v>
      </c>
      <c r="G8" s="268" t="s">
        <v>14</v>
      </c>
      <c r="H8" s="268" t="s">
        <v>56</v>
      </c>
      <c r="I8" s="268" t="s">
        <v>57</v>
      </c>
      <c r="J8" s="268" t="s">
        <v>18</v>
      </c>
      <c r="K8" s="259" t="s">
        <v>58</v>
      </c>
    </row>
    <row r="9" spans="1:11" s="4" customFormat="1" ht="105" customHeight="1" x14ac:dyDescent="0.25">
      <c r="A9" s="1" t="s">
        <v>59</v>
      </c>
      <c r="B9" s="1" t="s">
        <v>138</v>
      </c>
      <c r="C9" s="1" t="s">
        <v>142</v>
      </c>
      <c r="D9" s="151" t="str">
        <f>+IF(B9='10 FORMULAS'!$B$4,'10 FORMULAS'!$C$4,IF(B9='10 FORMULAS'!$B$6,'10 FORMULAS'!$C$6,IF(B9='10 FORMULAS'!$B$8,'10 FORMULAS'!$C$8,IF(B9='10 FORMULAS'!$B$10,'10 FORMULAS'!$C$10,""))))</f>
        <v/>
      </c>
      <c r="E9" s="240"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120</v>
      </c>
      <c r="G9" s="1" t="s">
        <v>131</v>
      </c>
      <c r="H9" s="260" t="s">
        <v>386</v>
      </c>
      <c r="I9" s="260" t="s">
        <v>435</v>
      </c>
      <c r="J9" s="264" t="str">
        <f>(CONCATENATE(Tabla1[[#This Row],[¿QUÉ? 
IMPACTO]]," ","por",Tabla1[[#This Row],[¿CÓMO?
CAUSA INMEDIATA 
(Iniciar con la palabra 
por)]]," ","a causa de"," ",Tabla1[[#This Row],[¿PORQUÉ?
CAUSA RAÍZ
(Iniciar con 
debido a/a causa de)]]))</f>
        <v>Posibilidad de afectación reputacional por inconformidad de los Servidores Públicos a causa de  la liquidación de la nómina fuera de los tiempos establecidos</v>
      </c>
      <c r="K9" s="274"/>
    </row>
    <row r="10" spans="1:11" s="4" customFormat="1" ht="103.5" customHeight="1" x14ac:dyDescent="0.25">
      <c r="A10" s="1" t="s">
        <v>64</v>
      </c>
      <c r="B10" s="1" t="s">
        <v>138</v>
      </c>
      <c r="C10" s="1" t="s">
        <v>142</v>
      </c>
      <c r="D10" s="151" t="str">
        <f>+IF(B10='10 FORMULAS'!$B$4,'10 FORMULAS'!$C$4,IF(B10='10 FORMULAS'!$B$6,'10 FORMULAS'!$C$6,IF(B10='10 FORMULAS'!$B$8,'10 FORMULAS'!$C$8,IF(B10='10 FORMULAS'!$B$10,'10 FORMULAS'!$C$10,""))))</f>
        <v/>
      </c>
      <c r="E10" s="240"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120</v>
      </c>
      <c r="G10" s="1" t="s">
        <v>131</v>
      </c>
      <c r="H10" s="260" t="s">
        <v>436</v>
      </c>
      <c r="I10" s="260" t="s">
        <v>437</v>
      </c>
      <c r="J10" s="264" t="str">
        <f>(CONCATENATE(Tabla1[[#This Row],[¿QUÉ? 
IMPACTO]]," ","por",Tabla1[[#This Row],[¿CÓMO?
CAUSA INMEDIATA 
(Iniciar con la palabra 
por)]]," ","a causa de"," ",Tabla1[[#This Row],[¿PORQUÉ?
CAUSA RAÍZ
(Iniciar con 
debido a/a causa de)]]))</f>
        <v>Posibilidad de afectación reputacional por Incumplimiento en los requisitos mínimos  de la normatividad vigente para el Sistema de Gestión de  Seguridad y Salud en el Trabajo SG-SST  a causa de la baja ejecución en el cronograma del plan de trabajo</v>
      </c>
      <c r="K10" s="394"/>
    </row>
    <row r="11" spans="1:11" ht="105.75" customHeight="1" x14ac:dyDescent="0.25">
      <c r="A11" s="1" t="s">
        <v>65</v>
      </c>
      <c r="B11" s="1" t="s">
        <v>138</v>
      </c>
      <c r="C11" s="1" t="s">
        <v>175</v>
      </c>
      <c r="D11" s="151" t="str">
        <f>+IF(B11='10 FORMULAS'!$B$4,'10 FORMULAS'!$C$4,IF(B11='10 FORMULAS'!$B$6,'10 FORMULAS'!$C$6,IF(B11='10 FORMULAS'!$B$8,'10 FORMULAS'!$C$8,IF(B11='10 FORMULAS'!$B$10,'10 FORMULAS'!$C$10,""))))</f>
        <v/>
      </c>
      <c r="E11" s="240"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120</v>
      </c>
      <c r="G11" s="1" t="s">
        <v>131</v>
      </c>
      <c r="H11" s="260" t="s">
        <v>438</v>
      </c>
      <c r="I11" s="260" t="s">
        <v>439</v>
      </c>
      <c r="J11" s="264" t="str">
        <f>(CONCATENATE(Tabla1[[#This Row],[¿QUÉ? 
IMPACTO]]," ","por",Tabla1[[#This Row],[¿CÓMO?
CAUSA INMEDIATA 
(Iniciar con la palabra 
por)]]," ","a causa de"," ",Tabla1[[#This Row],[¿PORQUÉ?
CAUSA RAÍZ
(Iniciar con 
debido a/a causa de)]]))</f>
        <v>Posibilidad de afectación reputacional por Incumplimiento de la normatividad vigente del  Plan Estratégico de Talento Humano PETH.  a causa de deficiencias en seguimiento de la ejecución de los planes que integran en Plan Estratégico de Talento Humano PETH.</v>
      </c>
      <c r="K11" s="394"/>
    </row>
    <row r="12" spans="1:11" ht="113.25" customHeight="1" x14ac:dyDescent="0.25">
      <c r="A12" s="1" t="s">
        <v>66</v>
      </c>
      <c r="B12" s="1" t="s">
        <v>116</v>
      </c>
      <c r="C12" s="1" t="s">
        <v>157</v>
      </c>
      <c r="D12" s="151" t="str">
        <f>+IF(B12='10 FORMULAS'!$B$4,'10 FORMULAS'!$C$4,IF(B12='10 FORMULAS'!$B$6,'10 FORMULAS'!$C$6,IF(B12='10 FORMULAS'!$B$8,'10 FORMULAS'!$C$8,IF(B12='10 FORMULAS'!$B$10,'10 FORMULAS'!$C$10,""))))</f>
        <v/>
      </c>
      <c r="E12" s="240" t="str">
        <f>+IFERROR(VLOOKUP(B12,Tabla3[],2,0),"")</f>
        <v>Eventos relacionados con las conductas o comportamientos de los empleados que afectan la Integridad Pública</v>
      </c>
      <c r="F12" s="1" t="s">
        <v>126</v>
      </c>
      <c r="G12" s="1" t="s">
        <v>131</v>
      </c>
      <c r="H12" s="260" t="s">
        <v>429</v>
      </c>
      <c r="I12" s="260" t="s">
        <v>430</v>
      </c>
      <c r="J12" s="264" t="str">
        <f>(CONCATENATE(Tabla1[[#This Row],[¿QUÉ? 
IMPACTO]]," ","por",Tabla1[[#This Row],[¿CÓMO?
CAUSA INMEDIATA 
(Iniciar con la palabra 
por)]]," ","a causa de"," ",Tabla1[[#This Row],[¿PORQUÉ?
CAUSA RAÍZ
(Iniciar con 
debido a/a causa de)]]))</f>
        <v>Posibilidad de afectación reputacional por conflicto de interés no declarado y/o declarado,  a causa de deficiencias en la identificación de conflictos de interés que no cumplan con la normatividad vigente.</v>
      </c>
      <c r="K12" s="394"/>
    </row>
    <row r="13" spans="1:11" ht="93" customHeight="1" x14ac:dyDescent="0.25">
      <c r="A13" s="1" t="s">
        <v>67</v>
      </c>
      <c r="B13" s="1" t="s">
        <v>116</v>
      </c>
      <c r="C13" s="1" t="s">
        <v>150</v>
      </c>
      <c r="D13" s="151" t="str">
        <f>+IF(B13='10 FORMULAS'!$B$4,'10 FORMULAS'!$C$4,IF(B13='10 FORMULAS'!$B$6,'10 FORMULAS'!$C$6,IF(B13='10 FORMULAS'!$B$8,'10 FORMULAS'!$C$8,IF(B13='10 FORMULAS'!$B$10,'10 FORMULAS'!$C$10,""))))</f>
        <v/>
      </c>
      <c r="E13" s="240" t="str">
        <f>+IFERROR(VLOOKUP(B13,Tabla3[],2,0),"")</f>
        <v>Eventos relacionados con las conductas o comportamientos de los empleados que afectan la Integridad Pública</v>
      </c>
      <c r="F13" s="1" t="s">
        <v>126</v>
      </c>
      <c r="G13" s="1" t="s">
        <v>131</v>
      </c>
      <c r="H13" s="260" t="s">
        <v>431</v>
      </c>
      <c r="I13" s="260" t="s">
        <v>432</v>
      </c>
      <c r="J13" s="264" t="str">
        <f>(CONCATENATE(Tabla1[[#This Row],[¿QUÉ? 
IMPACTO]]," ","por",Tabla1[[#This Row],[¿CÓMO?
CAUSA INMEDIATA 
(Iniciar con la palabra 
por)]]," ","a causa de"," ",Tabla1[[#This Row],[¿PORQUÉ?
CAUSA RAÍZ
(Iniciar con 
debido a/a causa de)]]))</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K13" s="394"/>
    </row>
    <row r="14" spans="1:11" ht="145.5" customHeight="1" x14ac:dyDescent="0.25">
      <c r="A14" s="1" t="s">
        <v>68</v>
      </c>
      <c r="B14" s="1" t="s">
        <v>60</v>
      </c>
      <c r="C14" s="1" t="s">
        <v>143</v>
      </c>
      <c r="D14" s="151" t="str">
        <f>+IF(B14='10 FORMULAS'!$B$4,'10 FORMULAS'!$C$4,IF(B14='10 FORMULAS'!$B$6,'10 FORMULAS'!$C$6,IF(B14='10 FORMULAS'!$B$8,'10 FORMULAS'!$C$8,IF(B14='10 FORMULAS'!$B$10,'10 FORMULAS'!$C$10,""))))</f>
        <v/>
      </c>
      <c r="E14" s="240" t="str">
        <f>+IFERROR(VLOOKUP(B14,Tabla3[],2,0),"")</f>
        <v>Eventos relacionados con transacciones y Operaciones realizadas por un cliente o usuario, que accede o entrega un bien o servicio a la entidad, a través de los canales dispuestos y en una jurisdicción específica.</v>
      </c>
      <c r="F14" s="1" t="s">
        <v>127</v>
      </c>
      <c r="G14" s="1" t="s">
        <v>131</v>
      </c>
      <c r="H14" s="260" t="s">
        <v>433</v>
      </c>
      <c r="I14" s="260" t="s">
        <v>434</v>
      </c>
      <c r="J14" s="264" t="str">
        <f>(CONCATENATE(Tabla1[[#This Row],[¿QUÉ? 
IMPACTO]]," ","por",Tabla1[[#This Row],[¿CÓMO?
CAUSA INMEDIATA 
(Iniciar con la palabra 
por)]]," ","a causa de"," ",Tabla1[[#This Row],[¿PORQUÉ?
CAUSA RAÍZ
(Iniciar con 
debido a/a causa de)]]))</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K14" s="262"/>
    </row>
    <row r="15" spans="1:11" ht="93" customHeight="1" x14ac:dyDescent="0.25">
      <c r="A15" s="1"/>
      <c r="B15" s="1"/>
      <c r="C15" s="1"/>
      <c r="D15" s="151" t="str">
        <f>+IF(B15='10 FORMULAS'!$B$4,'10 FORMULAS'!$C$4,IF(B15='10 FORMULAS'!$B$6,'10 FORMULAS'!$C$6,IF(B15='10 FORMULAS'!$B$8,'10 FORMULAS'!$C$8,IF(B15='10 FORMULAS'!$B$10,'10 FORMULAS'!$C$10,""))))</f>
        <v/>
      </c>
      <c r="E15" s="240" t="str">
        <f>+IFERROR(VLOOKUP(B15,Tabla3[],2,0),"")</f>
        <v/>
      </c>
      <c r="F15" s="1"/>
      <c r="G15" s="1"/>
      <c r="H15" s="260"/>
      <c r="I15" s="260"/>
      <c r="J15" s="264" t="str">
        <f>(CONCATENATE(Tabla1[[#This Row],[¿QUÉ? 
IMPACTO]]," ","por",Tabla1[[#This Row],[¿CÓMO?
CAUSA INMEDIATA 
(Iniciar con la palabra 
por)]]," ","a causa de"," ",Tabla1[[#This Row],[¿PORQUÉ?
CAUSA RAÍZ
(Iniciar con 
debido a/a causa de)]]))</f>
        <v xml:space="preserve"> por a causa de </v>
      </c>
      <c r="K15" s="262"/>
    </row>
    <row r="16" spans="1:11" ht="93" customHeight="1" x14ac:dyDescent="0.25">
      <c r="A16" s="1"/>
      <c r="B16" s="1"/>
      <c r="C16" s="1"/>
      <c r="D16" s="151" t="str">
        <f>+IF(B16='10 FORMULAS'!$B$4,'10 FORMULAS'!$C$4,IF(B16='10 FORMULAS'!$B$6,'10 FORMULAS'!$C$6,IF(B16='10 FORMULAS'!$B$8,'10 FORMULAS'!$C$8,IF(B16='10 FORMULAS'!$B$10,'10 FORMULAS'!$C$10,""))))</f>
        <v/>
      </c>
      <c r="E16" s="240" t="str">
        <f>+IFERROR(VLOOKUP(B16,Tabla3[],2,0),"")</f>
        <v/>
      </c>
      <c r="F16" s="1"/>
      <c r="G16" s="1"/>
      <c r="H16" s="260"/>
      <c r="I16" s="260"/>
      <c r="J16" s="264" t="str">
        <f>(CONCATENATE(Tabla1[[#This Row],[¿QUÉ? 
IMPACTO]]," ","por",Tabla1[[#This Row],[¿CÓMO?
CAUSA INMEDIATA 
(Iniciar con la palabra 
por)]]," ","a causa de"," ",Tabla1[[#This Row],[¿PORQUÉ?
CAUSA RAÍZ
(Iniciar con 
debido a/a causa de)]]))</f>
        <v xml:space="preserve"> por a causa de </v>
      </c>
      <c r="K16" s="262"/>
    </row>
    <row r="17" spans="1:11" s="5" customFormat="1" ht="93" customHeight="1" x14ac:dyDescent="0.25">
      <c r="A17" s="1"/>
      <c r="B17" s="1"/>
      <c r="C17" s="1"/>
      <c r="D17" s="151" t="str">
        <f>+IF(B17='10 FORMULAS'!$B$4,'10 FORMULAS'!$C$4,IF(B17='10 FORMULAS'!$B$6,'10 FORMULAS'!$C$6,IF(B17='10 FORMULAS'!$B$8,'10 FORMULAS'!$C$8,IF(B17='10 FORMULAS'!$B$10,'10 FORMULAS'!$C$10,""))))</f>
        <v/>
      </c>
      <c r="E17" s="240" t="str">
        <f>+IFERROR(VLOOKUP(B17,Tabla3[],2,0),"")</f>
        <v/>
      </c>
      <c r="F17" s="1"/>
      <c r="G17" s="1"/>
      <c r="H17" s="260"/>
      <c r="I17" s="260"/>
      <c r="J17" s="264" t="str">
        <f>(CONCATENATE(Tabla1[[#This Row],[¿QUÉ? 
IMPACTO]]," ","por",Tabla1[[#This Row],[¿CÓMO?
CAUSA INMEDIATA 
(Iniciar con la palabra 
por)]]," ","a causa de"," ",Tabla1[[#This Row],[¿PORQUÉ?
CAUSA RAÍZ
(Iniciar con 
debido a/a causa de)]]))</f>
        <v xml:space="preserve"> por a causa de </v>
      </c>
      <c r="K17" s="263"/>
    </row>
    <row r="18" spans="1:11" s="5" customFormat="1" ht="93" customHeight="1" x14ac:dyDescent="0.25">
      <c r="A18" s="1"/>
      <c r="B18" s="1"/>
      <c r="C18" s="1"/>
      <c r="D18" s="151" t="str">
        <f>+IF(B18='10 FORMULAS'!$B$4,'10 FORMULAS'!$C$4,IF(B18='10 FORMULAS'!$B$6,'10 FORMULAS'!$C$6,IF(B18='10 FORMULAS'!$B$8,'10 FORMULAS'!$C$8,IF(B18='10 FORMULAS'!$B$10,'10 FORMULAS'!$C$10,""))))</f>
        <v/>
      </c>
      <c r="E18" s="240" t="str">
        <f>+IFERROR(VLOOKUP(B18,Tabla3[],2,0),"")</f>
        <v/>
      </c>
      <c r="F18" s="1"/>
      <c r="G18" s="1"/>
      <c r="H18" s="260"/>
      <c r="I18" s="260"/>
      <c r="J18" s="264" t="str">
        <f>(CONCATENATE(Tabla1[[#This Row],[¿QUÉ? 
IMPACTO]]," ","por",Tabla1[[#This Row],[¿CÓMO?
CAUSA INMEDIATA 
(Iniciar con la palabra 
por)]]," ","a causa de"," ",Tabla1[[#This Row],[¿PORQUÉ?
CAUSA RAÍZ
(Iniciar con 
debido a/a causa de)]]))</f>
        <v xml:space="preserve"> por a causa de </v>
      </c>
      <c r="K18" s="263"/>
    </row>
    <row r="19" spans="1:11" s="5" customFormat="1" ht="93" customHeight="1" x14ac:dyDescent="0.25">
      <c r="A19" s="1"/>
      <c r="B19" s="1"/>
      <c r="C19" s="1"/>
      <c r="D19" s="151" t="str">
        <f>+IF(B19='10 FORMULAS'!$B$4,'10 FORMULAS'!$C$4,IF(B19='10 FORMULAS'!$B$6,'10 FORMULAS'!$C$6,IF(B19='10 FORMULAS'!$B$8,'10 FORMULAS'!$C$8,IF(B19='10 FORMULAS'!$B$10,'10 FORMULAS'!$C$10,""))))</f>
        <v/>
      </c>
      <c r="E19" s="240" t="str">
        <f>+IFERROR(VLOOKUP(B19,Tabla3[],2,0),"")</f>
        <v/>
      </c>
      <c r="F19" s="1"/>
      <c r="G19" s="1"/>
      <c r="H19" s="260"/>
      <c r="I19" s="260"/>
      <c r="J19" s="264" t="str">
        <f>(CONCATENATE(Tabla1[[#This Row],[¿QUÉ? 
IMPACTO]]," ","por",Tabla1[[#This Row],[¿CÓMO?
CAUSA INMEDIATA 
(Iniciar con la palabra 
por)]]," ","a causa de"," ",Tabla1[[#This Row],[¿PORQUÉ?
CAUSA RAÍZ
(Iniciar con 
debido a/a causa de)]]))</f>
        <v xml:space="preserve"> por a causa de </v>
      </c>
      <c r="K19" s="263"/>
    </row>
    <row r="20" spans="1:11" s="5" customFormat="1" ht="93" customHeight="1" x14ac:dyDescent="0.25">
      <c r="A20" s="1"/>
      <c r="B20" s="1"/>
      <c r="C20" s="1"/>
      <c r="D20" s="151" t="str">
        <f>+IF(B20='10 FORMULAS'!$B$4,'10 FORMULAS'!$C$4,IF(B20='10 FORMULAS'!$B$6,'10 FORMULAS'!$C$6,IF(B20='10 FORMULAS'!$B$8,'10 FORMULAS'!$C$8,IF(B20='10 FORMULAS'!$B$10,'10 FORMULAS'!$C$10,""))))</f>
        <v/>
      </c>
      <c r="E20" s="240" t="str">
        <f>+IFERROR(VLOOKUP(B20,Tabla3[],2,0),"")</f>
        <v/>
      </c>
      <c r="F20" s="1"/>
      <c r="G20" s="1"/>
      <c r="H20" s="260"/>
      <c r="I20" s="260"/>
      <c r="J20" s="264" t="str">
        <f>(CONCATENATE(Tabla1[[#This Row],[¿QUÉ? 
IMPACTO]]," ","por",Tabla1[[#This Row],[¿CÓMO?
CAUSA INMEDIATA 
(Iniciar con la palabra 
por)]]," ","a causa de"," ",Tabla1[[#This Row],[¿PORQUÉ?
CAUSA RAÍZ
(Iniciar con 
debido a/a causa de)]]))</f>
        <v xml:space="preserve"> por a causa de </v>
      </c>
      <c r="K20" s="263"/>
    </row>
    <row r="21" spans="1:11" s="5" customFormat="1" ht="93" customHeight="1" x14ac:dyDescent="0.25">
      <c r="A21" s="1"/>
      <c r="B21" s="1"/>
      <c r="C21" s="1"/>
      <c r="D21" s="151" t="str">
        <f>+IF(B21='10 FORMULAS'!$B$4,'10 FORMULAS'!$C$4,IF(B21='10 FORMULAS'!$B$6,'10 FORMULAS'!$C$6,IF(B21='10 FORMULAS'!$B$8,'10 FORMULAS'!$C$8,IF(B21='10 FORMULAS'!$B$10,'10 FORMULAS'!$C$10,""))))</f>
        <v/>
      </c>
      <c r="E21" s="240" t="str">
        <f>+IFERROR(VLOOKUP(B21,Tabla3[],2,0),"")</f>
        <v/>
      </c>
      <c r="F21" s="1"/>
      <c r="G21" s="1"/>
      <c r="H21" s="260"/>
      <c r="I21" s="260"/>
      <c r="J21" s="264" t="str">
        <f>(CONCATENATE(Tabla1[[#This Row],[¿QUÉ? 
IMPACTO]]," ","por",Tabla1[[#This Row],[¿CÓMO?
CAUSA INMEDIATA 
(Iniciar con la palabra 
por)]]," ","a causa de"," ",Tabla1[[#This Row],[¿PORQUÉ?
CAUSA RAÍZ
(Iniciar con 
debido a/a causa de)]]))</f>
        <v xml:space="preserve"> por a causa de </v>
      </c>
      <c r="K21" s="263"/>
    </row>
    <row r="22" spans="1:11" s="5" customFormat="1" ht="93" customHeight="1" x14ac:dyDescent="0.25">
      <c r="A22" s="1"/>
      <c r="B22" s="1"/>
      <c r="C22" s="1"/>
      <c r="D22" s="151" t="str">
        <f>+IF(B22='10 FORMULAS'!$B$4,'10 FORMULAS'!$C$4,IF(B22='10 FORMULAS'!$B$6,'10 FORMULAS'!$C$6,IF(B22='10 FORMULAS'!$B$8,'10 FORMULAS'!$C$8,IF(B22='10 FORMULAS'!$B$10,'10 FORMULAS'!$C$10,""))))</f>
        <v/>
      </c>
      <c r="E22" s="240" t="str">
        <f>+IFERROR(VLOOKUP(B22,Tabla3[],2,0),"")</f>
        <v/>
      </c>
      <c r="F22" s="1"/>
      <c r="G22" s="1"/>
      <c r="H22" s="260"/>
      <c r="I22" s="260"/>
      <c r="J22" s="264" t="str">
        <f>(CONCATENATE(Tabla1[[#This Row],[¿QUÉ? 
IMPACTO]]," ","por",Tabla1[[#This Row],[¿CÓMO?
CAUSA INMEDIATA 
(Iniciar con la palabra 
por)]]," ","a causa de"," ",Tabla1[[#This Row],[¿PORQUÉ?
CAUSA RAÍZ
(Iniciar con 
debido a/a causa de)]]))</f>
        <v xml:space="preserve"> por a causa de </v>
      </c>
      <c r="K22" s="263"/>
    </row>
    <row r="23" spans="1:11" s="5" customFormat="1" ht="93" customHeight="1" x14ac:dyDescent="0.25">
      <c r="A23" s="1"/>
      <c r="B23" s="1"/>
      <c r="C23" s="1"/>
      <c r="D23" s="151" t="str">
        <f>+IF(B23='10 FORMULAS'!$B$4,'10 FORMULAS'!$C$4,IF(B23='10 FORMULAS'!$B$6,'10 FORMULAS'!$C$6,IF(B23='10 FORMULAS'!$B$8,'10 FORMULAS'!$C$8,IF(B23='10 FORMULAS'!$B$10,'10 FORMULAS'!$C$10,""))))</f>
        <v/>
      </c>
      <c r="E23" s="240" t="str">
        <f>+IFERROR(VLOOKUP(B23,Tabla3[],2,0),"")</f>
        <v/>
      </c>
      <c r="F23" s="1"/>
      <c r="G23" s="1"/>
      <c r="H23" s="260"/>
      <c r="I23" s="260"/>
      <c r="J23" s="264" t="str">
        <f>(CONCATENATE(Tabla1[[#This Row],[¿QUÉ? 
IMPACTO]]," ","por",Tabla1[[#This Row],[¿CÓMO?
CAUSA INMEDIATA 
(Iniciar con la palabra 
por)]]," ","a causa de"," ",Tabla1[[#This Row],[¿PORQUÉ?
CAUSA RAÍZ
(Iniciar con 
debido a/a causa de)]]))</f>
        <v xml:space="preserve"> por a causa de </v>
      </c>
      <c r="K23" s="263"/>
    </row>
    <row r="24" spans="1:11" s="5" customFormat="1" ht="93" customHeight="1" x14ac:dyDescent="0.25">
      <c r="A24" s="1"/>
      <c r="B24" s="1"/>
      <c r="C24" s="1"/>
      <c r="D24" s="151" t="str">
        <f>+IF(B24='10 FORMULAS'!$B$4,'10 FORMULAS'!$C$4,IF(B24='10 FORMULAS'!$B$6,'10 FORMULAS'!$C$6,IF(B24='10 FORMULAS'!$B$8,'10 FORMULAS'!$C$8,IF(B24='10 FORMULAS'!$B$10,'10 FORMULAS'!$C$10,""))))</f>
        <v/>
      </c>
      <c r="E24" s="240" t="str">
        <f>+IFERROR(VLOOKUP(B24,Tabla3[],2,0),"")</f>
        <v/>
      </c>
      <c r="F24" s="1"/>
      <c r="G24" s="1"/>
      <c r="H24" s="260"/>
      <c r="I24" s="260"/>
      <c r="J24" s="264" t="str">
        <f>(CONCATENATE(Tabla1[[#This Row],[¿QUÉ? 
IMPACTO]]," ","por",Tabla1[[#This Row],[¿CÓMO?
CAUSA INMEDIATA 
(Iniciar con la palabra 
por)]]," ","a causa de"," ",Tabla1[[#This Row],[¿PORQUÉ?
CAUSA RAÍZ
(Iniciar con 
debido a/a causa de)]]))</f>
        <v xml:space="preserve"> por a causa de </v>
      </c>
      <c r="K24" s="263"/>
    </row>
    <row r="25" spans="1:11" s="5" customFormat="1" ht="93" customHeight="1" x14ac:dyDescent="0.25">
      <c r="A25" s="1"/>
      <c r="B25" s="1"/>
      <c r="C25" s="1"/>
      <c r="D25" s="151" t="str">
        <f>+IF(B25='10 FORMULAS'!$B$4,'10 FORMULAS'!$C$4,IF(B25='10 FORMULAS'!$B$6,'10 FORMULAS'!$C$6,IF(B25='10 FORMULAS'!$B$8,'10 FORMULAS'!$C$8,IF(B25='10 FORMULAS'!$B$10,'10 FORMULAS'!$C$10,""))))</f>
        <v/>
      </c>
      <c r="E25" s="240" t="str">
        <f>+IFERROR(VLOOKUP(B25,Tabla3[],2,0),"")</f>
        <v/>
      </c>
      <c r="F25" s="1"/>
      <c r="G25" s="1"/>
      <c r="H25" s="260"/>
      <c r="I25" s="260"/>
      <c r="J25" s="264" t="str">
        <f>(CONCATENATE(Tabla1[[#This Row],[¿QUÉ? 
IMPACTO]]," ","por",Tabla1[[#This Row],[¿CÓMO?
CAUSA INMEDIATA 
(Iniciar con la palabra 
por)]]," ","a causa de"," ",Tabla1[[#This Row],[¿PORQUÉ?
CAUSA RAÍZ
(Iniciar con 
debido a/a causa de)]]))</f>
        <v xml:space="preserve"> por a causa de </v>
      </c>
      <c r="K25" s="263"/>
    </row>
    <row r="26" spans="1:11" s="5" customFormat="1" ht="93" customHeight="1" x14ac:dyDescent="0.25">
      <c r="A26" s="1"/>
      <c r="B26" s="1"/>
      <c r="C26" s="1"/>
      <c r="D26" s="151" t="str">
        <f>+IF(B26='10 FORMULAS'!$B$4,'10 FORMULAS'!$C$4,IF(B26='10 FORMULAS'!$B$6,'10 FORMULAS'!$C$6,IF(B26='10 FORMULAS'!$B$8,'10 FORMULAS'!$C$8,IF(B26='10 FORMULAS'!$B$10,'10 FORMULAS'!$C$10,""))))</f>
        <v/>
      </c>
      <c r="E26" s="240" t="str">
        <f>+IFERROR(VLOOKUP(B26,Tabla3[],2,0),"")</f>
        <v/>
      </c>
      <c r="F26" s="1"/>
      <c r="G26" s="1"/>
      <c r="H26" s="260"/>
      <c r="I26" s="260"/>
      <c r="J26" s="264" t="str">
        <f>(CONCATENATE(Tabla1[[#This Row],[¿QUÉ? 
IMPACTO]]," ","por",Tabla1[[#This Row],[¿CÓMO?
CAUSA INMEDIATA 
(Iniciar con la palabra 
por)]]," ","a causa de"," ",Tabla1[[#This Row],[¿PORQUÉ?
CAUSA RAÍZ
(Iniciar con 
debido a/a causa de)]]))</f>
        <v xml:space="preserve"> por a causa de </v>
      </c>
      <c r="K26" s="263"/>
    </row>
    <row r="27" spans="1:11" s="5" customFormat="1" ht="93" customHeight="1" x14ac:dyDescent="0.25">
      <c r="A27" s="1"/>
      <c r="B27" s="1"/>
      <c r="C27" s="1"/>
      <c r="D27" s="151" t="str">
        <f>+IF(B27='10 FORMULAS'!$B$4,'10 FORMULAS'!$C$4,IF(B27='10 FORMULAS'!$B$6,'10 FORMULAS'!$C$6,IF(B27='10 FORMULAS'!$B$8,'10 FORMULAS'!$C$8,IF(B27='10 FORMULAS'!$B$10,'10 FORMULAS'!$C$10,""))))</f>
        <v/>
      </c>
      <c r="E27" s="240" t="str">
        <f>+IFERROR(VLOOKUP(B27,Tabla3[],2,0),"")</f>
        <v/>
      </c>
      <c r="F27" s="1"/>
      <c r="G27" s="1"/>
      <c r="H27" s="260"/>
      <c r="I27" s="260"/>
      <c r="J27" s="264" t="str">
        <f>(CONCATENATE(Tabla1[[#This Row],[¿QUÉ? 
IMPACTO]]," ","por",Tabla1[[#This Row],[¿CÓMO?
CAUSA INMEDIATA 
(Iniciar con la palabra 
por)]]," ","a causa de"," ",Tabla1[[#This Row],[¿PORQUÉ?
CAUSA RAÍZ
(Iniciar con 
debido a/a causa de)]]))</f>
        <v xml:space="preserve"> por a causa de </v>
      </c>
      <c r="K27" s="263"/>
    </row>
    <row r="28" spans="1:11" s="5" customFormat="1" ht="93" customHeight="1" x14ac:dyDescent="0.25">
      <c r="A28" s="1"/>
      <c r="B28" s="1"/>
      <c r="C28" s="1"/>
      <c r="D28" s="151" t="str">
        <f>+IF(B28='10 FORMULAS'!$B$4,'10 FORMULAS'!$C$4,IF(B28='10 FORMULAS'!$B$6,'10 FORMULAS'!$C$6,IF(B28='10 FORMULAS'!$B$8,'10 FORMULAS'!$C$8,IF(B28='10 FORMULAS'!$B$10,'10 FORMULAS'!$C$10,""))))</f>
        <v/>
      </c>
      <c r="E28" s="240" t="str">
        <f>+IFERROR(VLOOKUP(B28,Tabla3[],2,0),"")</f>
        <v/>
      </c>
      <c r="F28" s="1"/>
      <c r="G28" s="1"/>
      <c r="H28" s="261"/>
      <c r="I28" s="261"/>
      <c r="J28" s="264" t="str">
        <f>(CONCATENATE(Tabla1[[#This Row],[¿QUÉ? 
IMPACTO]]," ","por",Tabla1[[#This Row],[¿CÓMO?
CAUSA INMEDIATA 
(Iniciar con la palabra 
por)]]," ","a causa de"," ",Tabla1[[#This Row],[¿PORQUÉ?
CAUSA RAÍZ
(Iniciar con 
debido a/a causa de)]]))</f>
        <v xml:space="preserve"> por a causa de </v>
      </c>
      <c r="K28" s="263"/>
    </row>
    <row r="29" spans="1:11" s="5" customFormat="1" ht="18" x14ac:dyDescent="0.25">
      <c r="B29" s="373"/>
      <c r="C29" s="373"/>
      <c r="F29" s="6"/>
      <c r="G29" s="6"/>
      <c r="H29" s="6"/>
      <c r="I29" s="6"/>
      <c r="J29" s="7"/>
    </row>
    <row r="30" spans="1:11" x14ac:dyDescent="0.2">
      <c r="F30" s="2"/>
      <c r="G30" s="2"/>
      <c r="H30" s="2"/>
      <c r="I30" s="2"/>
    </row>
    <row r="31" spans="1:11" x14ac:dyDescent="0.2">
      <c r="F31" s="2"/>
      <c r="G31" s="2"/>
      <c r="H31" s="2"/>
      <c r="I31" s="2"/>
    </row>
    <row r="32" spans="1:11" x14ac:dyDescent="0.25">
      <c r="F32" s="8"/>
      <c r="G32" s="8"/>
      <c r="H32" s="8"/>
      <c r="I32" s="8"/>
    </row>
    <row r="33" spans="6:26" x14ac:dyDescent="0.2">
      <c r="F33" s="2"/>
      <c r="G33" s="2"/>
      <c r="H33" s="2"/>
      <c r="I33" s="2"/>
    </row>
    <row r="34" spans="6:26" x14ac:dyDescent="0.2">
      <c r="F34" s="2"/>
      <c r="G34" s="2"/>
      <c r="H34" s="2"/>
      <c r="I34" s="2"/>
    </row>
    <row r="35" spans="6:26" x14ac:dyDescent="0.2">
      <c r="F35" s="2"/>
      <c r="G35" s="2"/>
      <c r="H35" s="2"/>
      <c r="I35" s="2"/>
    </row>
    <row r="39" spans="6:26" ht="14.25" customHeight="1" x14ac:dyDescent="0.25"/>
    <row r="43" spans="6:26" ht="14.25" customHeight="1" x14ac:dyDescent="0.25">
      <c r="X43" s="9"/>
    </row>
    <row r="44" spans="6:26" x14ac:dyDescent="0.25">
      <c r="Z44" s="9"/>
    </row>
    <row r="45" spans="6:26" x14ac:dyDescent="0.25">
      <c r="Z45" s="9"/>
    </row>
    <row r="46" spans="6:26" x14ac:dyDescent="0.25">
      <c r="Z46" s="9"/>
    </row>
    <row r="47" spans="6:26" x14ac:dyDescent="0.25">
      <c r="Z47" s="9"/>
    </row>
    <row r="48" spans="6:26" x14ac:dyDescent="0.25">
      <c r="Z48" s="9"/>
    </row>
    <row r="49" spans="26:26" x14ac:dyDescent="0.25">
      <c r="Z49" s="9"/>
    </row>
    <row r="50" spans="26:26" x14ac:dyDescent="0.25">
      <c r="Z50" s="9"/>
    </row>
    <row r="51" spans="26:26" ht="14.25" customHeight="1" x14ac:dyDescent="0.25">
      <c r="Z51" s="9"/>
    </row>
    <row r="52" spans="26:26" x14ac:dyDescent="0.25">
      <c r="Z52" s="9"/>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F15:F28 F12</xm:sqref>
        </x14:dataValidation>
        <x14:dataValidation type="list" allowBlank="1" showInputMessage="1" showErrorMessage="1" xr:uid="{00000000-0002-0000-0100-000003000000}">
          <x14:formula1>
            <xm:f>'10 FORMULAS'!$A$38:$F$38</xm:f>
          </x14:formula1>
          <xm:sqref>B14:B28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tabColor theme="0" tint="-0.249977111117893"/>
  </sheetPr>
  <dimension ref="A1:Y28"/>
  <sheetViews>
    <sheetView showGridLines="0" zoomScale="80" zoomScaleNormal="80" zoomScaleSheetLayoutView="100" workbookViewId="0">
      <pane ySplit="8" topLeftCell="A10" activePane="bottomLeft" state="frozen"/>
      <selection pane="bottomLeft" activeCell="J11" sqref="J11"/>
    </sheetView>
  </sheetViews>
  <sheetFormatPr baseColWidth="10" defaultColWidth="14.42578125" defaultRowHeight="14.25" x14ac:dyDescent="0.25"/>
  <cols>
    <col min="1" max="1" width="15.42578125" style="3" customWidth="1"/>
    <col min="2" max="2" width="56.7109375" style="37" customWidth="1"/>
    <col min="3" max="3" width="15.5703125" style="37" customWidth="1"/>
    <col min="4" max="4" width="20.140625" style="3" customWidth="1"/>
    <col min="5" max="5" width="15.7109375" style="13" customWidth="1"/>
    <col min="6" max="6" width="16.28515625" style="3" customWidth="1"/>
    <col min="7" max="7" width="16.28515625" style="13" customWidth="1"/>
    <col min="8" max="8" width="11.140625" style="13" customWidth="1"/>
    <col min="9" max="9" width="10.42578125" style="13" customWidth="1"/>
    <col min="10" max="10" width="32.140625" style="13" customWidth="1"/>
    <col min="11" max="11" width="10.140625" style="13" customWidth="1"/>
    <col min="12" max="12" width="12.42578125" style="13" customWidth="1"/>
    <col min="13" max="13" width="14" style="191" customWidth="1"/>
    <col min="14" max="14" width="13.7109375" style="191" customWidth="1"/>
    <col min="15" max="15" width="8" style="321" customWidth="1"/>
    <col min="16" max="16" width="21.42578125" style="3" customWidth="1"/>
    <col min="17" max="17" width="32.85546875" style="3" customWidth="1"/>
    <col min="18" max="18" width="9.42578125" style="37" customWidth="1"/>
    <col min="19" max="19" width="8.85546875" style="37" customWidth="1"/>
    <col min="20" max="20" width="17.85546875" style="3" customWidth="1"/>
    <col min="21" max="21" width="5.42578125" style="3" customWidth="1"/>
    <col min="22" max="22" width="14.140625" style="3" bestFit="1" customWidth="1"/>
    <col min="23" max="23" width="14.85546875" style="3" bestFit="1" customWidth="1"/>
    <col min="24" max="24" width="24.140625" style="3" customWidth="1"/>
    <col min="25" max="25" width="57.85546875" style="3" customWidth="1"/>
    <col min="26" max="29" width="24.140625" style="3" customWidth="1"/>
    <col min="30" max="256" width="11.42578125" style="3" customWidth="1"/>
    <col min="257" max="257" width="12.42578125" style="3" customWidth="1"/>
    <col min="258" max="258" width="47" style="3" customWidth="1"/>
    <col min="259" max="259" width="35" style="3" customWidth="1"/>
    <col min="260" max="16384" width="14.42578125" style="3"/>
  </cols>
  <sheetData>
    <row r="1" spans="1:25" ht="32.25" hidden="1" customHeight="1" x14ac:dyDescent="0.25">
      <c r="A1" s="511"/>
      <c r="B1" s="512" t="str">
        <f>+'2 CONTEXTO E IDENTIFICACIÓN'!A1</f>
        <v>MAPA DE RIESGOS INTEGRAL</v>
      </c>
      <c r="C1" s="521"/>
      <c r="D1" s="522"/>
      <c r="E1" s="12"/>
      <c r="G1" s="12"/>
      <c r="H1" s="12"/>
      <c r="I1" s="12"/>
      <c r="J1" s="12"/>
      <c r="K1" s="12"/>
      <c r="L1" s="12"/>
      <c r="M1" s="186"/>
      <c r="N1" s="186"/>
    </row>
    <row r="2" spans="1:25" s="2" customFormat="1" ht="32.25" hidden="1" customHeight="1" x14ac:dyDescent="0.2">
      <c r="A2" s="511"/>
      <c r="B2" s="512"/>
      <c r="C2" s="38" t="str">
        <f>+'2 CONTEXTO E IDENTIFICACIÓN'!A2</f>
        <v>VERSIÓN DEL MAPA DE RIESGOS:</v>
      </c>
      <c r="D2" s="38">
        <f>'2 CONTEXTO E IDENTIFICACIÓN'!B2</f>
        <v>1</v>
      </c>
      <c r="E2" s="12"/>
      <c r="G2" s="198" t="str">
        <f>+'2 CONTEXTO E IDENTIFICACIÓN'!$I$4</f>
        <v>Elaboración o Actualización:</v>
      </c>
      <c r="H2" s="214">
        <f>'2 CONTEXTO E IDENTIFICACIÓN'!J4</f>
        <v>46049</v>
      </c>
      <c r="I2" s="12"/>
      <c r="J2" s="12"/>
      <c r="K2" s="12"/>
      <c r="L2" s="12"/>
      <c r="M2" s="186"/>
      <c r="N2" s="186"/>
      <c r="O2" s="322"/>
      <c r="R2" s="158"/>
      <c r="S2" s="158"/>
    </row>
    <row r="3" spans="1:25" s="2" customFormat="1" ht="15" hidden="1" x14ac:dyDescent="0.2">
      <c r="A3" s="211"/>
      <c r="B3" s="14"/>
      <c r="C3" s="204"/>
      <c r="D3" s="40"/>
      <c r="E3" s="12"/>
      <c r="G3" s="212"/>
      <c r="H3" s="213"/>
      <c r="I3" s="12"/>
      <c r="J3" s="12"/>
      <c r="K3" s="12"/>
      <c r="L3" s="12"/>
      <c r="M3" s="186"/>
      <c r="N3" s="186"/>
      <c r="O3" s="322"/>
      <c r="R3" s="158"/>
      <c r="S3" s="158"/>
    </row>
    <row r="4" spans="1:25" s="2" customFormat="1" ht="32.25" hidden="1" customHeight="1" x14ac:dyDescent="0.2">
      <c r="A4" s="11" t="s">
        <v>45</v>
      </c>
      <c r="B4" s="523" t="str">
        <f>'2 CONTEXTO E IDENTIFICACIÓN'!B4</f>
        <v>UAERMV</v>
      </c>
      <c r="C4" s="524"/>
      <c r="D4" s="525"/>
      <c r="E4" s="12"/>
      <c r="G4" s="203" t="str">
        <f>+'2 CONTEXTO E IDENTIFICACIÓN'!$E$5</f>
        <v>Vigencia: 2026</v>
      </c>
      <c r="H4" s="201">
        <f>'2 CONTEXTO E IDENTIFICACIÓN'!G5</f>
        <v>46023</v>
      </c>
      <c r="I4" s="202" t="s">
        <v>49</v>
      </c>
      <c r="J4" s="199">
        <f>'2 CONTEXTO E IDENTIFICACIÓN'!J5</f>
        <v>46386</v>
      </c>
      <c r="K4" s="12"/>
      <c r="L4" s="12"/>
      <c r="M4" s="186"/>
      <c r="N4" s="186"/>
      <c r="O4" s="322"/>
      <c r="R4" s="158"/>
      <c r="S4" s="158"/>
    </row>
    <row r="5" spans="1:25" s="2" customFormat="1" ht="15.75" hidden="1" thickBot="1" x14ac:dyDescent="0.25">
      <c r="A5" s="11" t="s">
        <v>46</v>
      </c>
      <c r="B5" s="513" t="str">
        <f>'2 CONTEXTO E IDENTIFICACIÓN'!F4</f>
        <v>17. Gestión De Talento Humano</v>
      </c>
      <c r="C5" s="514"/>
      <c r="D5" s="514"/>
      <c r="E5" s="15"/>
      <c r="F5" s="15"/>
      <c r="O5" s="322"/>
      <c r="R5" s="158"/>
      <c r="S5" s="158"/>
    </row>
    <row r="6" spans="1:25" s="2" customFormat="1" ht="26.25" customHeight="1" thickBot="1" x14ac:dyDescent="0.25">
      <c r="A6" s="215"/>
      <c r="B6" s="216"/>
      <c r="C6" s="206"/>
      <c r="D6" s="206"/>
      <c r="E6" s="15"/>
      <c r="F6" s="15"/>
      <c r="G6" s="515" t="s">
        <v>199</v>
      </c>
      <c r="H6" s="516"/>
      <c r="I6" s="516"/>
      <c r="J6" s="516"/>
      <c r="K6" s="516"/>
      <c r="L6" s="516"/>
      <c r="M6" s="516"/>
      <c r="N6" s="517"/>
      <c r="O6" s="322"/>
      <c r="R6" s="158"/>
      <c r="S6" s="158"/>
    </row>
    <row r="7" spans="1:25" s="18" customFormat="1" ht="30" customHeight="1" thickBot="1" x14ac:dyDescent="0.3">
      <c r="A7" s="16"/>
      <c r="B7" s="17"/>
      <c r="C7" s="515" t="s">
        <v>200</v>
      </c>
      <c r="D7" s="516"/>
      <c r="E7" s="516"/>
      <c r="F7" s="517"/>
      <c r="G7" s="518" t="s">
        <v>23</v>
      </c>
      <c r="H7" s="519"/>
      <c r="I7" s="520"/>
      <c r="J7" s="518" t="s">
        <v>25</v>
      </c>
      <c r="K7" s="519"/>
      <c r="L7" s="520"/>
      <c r="M7" s="518" t="s">
        <v>201</v>
      </c>
      <c r="N7" s="520"/>
      <c r="O7" s="323"/>
      <c r="P7" s="507" t="s">
        <v>202</v>
      </c>
      <c r="Q7" s="508"/>
      <c r="R7" s="509"/>
      <c r="S7" s="509"/>
      <c r="T7" s="510"/>
      <c r="V7" s="504" t="s">
        <v>203</v>
      </c>
      <c r="W7" s="505"/>
      <c r="X7" s="505"/>
      <c r="Y7" s="506"/>
    </row>
    <row r="8" spans="1:25" s="136" customFormat="1" ht="57" x14ac:dyDescent="0.25">
      <c r="A8" s="174" t="s">
        <v>204</v>
      </c>
      <c r="B8" s="173" t="s">
        <v>205</v>
      </c>
      <c r="C8" s="182" t="s">
        <v>22</v>
      </c>
      <c r="D8" s="183" t="s">
        <v>206</v>
      </c>
      <c r="E8" s="184" t="s">
        <v>207</v>
      </c>
      <c r="F8" s="185" t="s">
        <v>208</v>
      </c>
      <c r="G8" s="163" t="s">
        <v>23</v>
      </c>
      <c r="H8" s="164" t="s">
        <v>209</v>
      </c>
      <c r="I8" s="167" t="s">
        <v>210</v>
      </c>
      <c r="J8" s="163" t="s">
        <v>25</v>
      </c>
      <c r="K8" s="164" t="s">
        <v>209</v>
      </c>
      <c r="L8" s="167" t="s">
        <v>210</v>
      </c>
      <c r="M8" s="163" t="s">
        <v>211</v>
      </c>
      <c r="N8" s="165" t="s">
        <v>212</v>
      </c>
      <c r="O8" s="324"/>
      <c r="P8" s="20" t="s">
        <v>210</v>
      </c>
      <c r="Q8" s="21" t="s">
        <v>206</v>
      </c>
      <c r="R8" s="155" t="s">
        <v>213</v>
      </c>
      <c r="S8" s="155" t="s">
        <v>214</v>
      </c>
      <c r="T8" s="22" t="s">
        <v>91</v>
      </c>
      <c r="V8" s="20" t="s">
        <v>210</v>
      </c>
      <c r="W8" s="21" t="s">
        <v>215</v>
      </c>
      <c r="X8" s="21" t="s">
        <v>216</v>
      </c>
      <c r="Y8" s="22" t="s">
        <v>25</v>
      </c>
    </row>
    <row r="9" spans="1:25" ht="108" customHeight="1" x14ac:dyDescent="0.25">
      <c r="A9" s="23" t="str">
        <f>'2 CONTEXTO E IDENTIFICACIÓN'!A9</f>
        <v>R1</v>
      </c>
      <c r="B9" s="179" t="str">
        <f>+'2 CONTEXTO E IDENTIFICACIÓN'!J9</f>
        <v>Posibilidad de afectación reputacional por inconformidad de los Servidores Públicos a causa de  la liquidación de la nómina fuera de los tiempos establecidos</v>
      </c>
      <c r="C9" s="180">
        <f>116+93</f>
        <v>209</v>
      </c>
      <c r="D9" s="159" t="str">
        <f t="shared" ref="D9:D28" si="0">+IF(C9="","",IF(C9&lt;=$S$9,$Q$9,IF(C9&lt;=$S$10,$Q$10,IF(C9&lt;=$S$11,$Q$11,IF(C9&lt;=$S$12,$Q$12,IF(C9&gt;=$R$13,$Q$13,""))))))</f>
        <v>La actividad que conlleva el riesgo se ejecuta de 24 a 500 veces por año</v>
      </c>
      <c r="E9" s="160">
        <f t="shared" ref="E9:E28" si="1">+IF(D9="","",IF(D9=$Q$9,$T$9,IF(D9=$Q$10,$T$10,IF(D9=$Q$11,$T$11,IF(D9=$Q$12,$T$12,IF(D9=$Q$13,$T$13))))))</f>
        <v>0.6</v>
      </c>
      <c r="F9" s="24" t="str">
        <f t="shared" ref="F9:F28" si="2">+IF(D9="","",IF(D9=$Q$9,$P$9,IF(D9=$Q$10,$P$10,IF(D9=$Q$11,$P$11,IF(D9=$Q$12,$P$12,IF(D9=$Q$13,$P$13))))))</f>
        <v>Media</v>
      </c>
      <c r="G9" s="170" t="s">
        <v>237</v>
      </c>
      <c r="H9" s="162" t="str">
        <f>+IF(G9="","",IF(G9="N/A","",IF(OR(G9=$X$9,G9=$Y$9),$W$9,IF(OR(G9=$X$10,G9=$Y$10),$W$10,IF(OR(G9=$X$11,G9=$Y$11),$W$11,IF(OR(G9=$X$12,G9=$Y$12),$W$12,IF(OR(G9=$X$13,G9=$Y$13),$W$13)))))))</f>
        <v/>
      </c>
      <c r="I9" s="168" t="str">
        <f t="shared" ref="I9:I28" si="3">+IF(G9="","",IF(G9="N/A","",IF(OR(G9=$X$9,G9=$Y$9),$V$9,IF(OR(G9=$X$10,G9=$Y$10),$V$10,IF(OR(G9=$X$11,G9=$Y$11),$V$11,IF(OR(G9=$X$12,G9=$Y$12),$V$12,IF(OR(G9=$X$13,G9=$Y$13),$V$13)))))))</f>
        <v/>
      </c>
      <c r="J9" s="170" t="s">
        <v>217</v>
      </c>
      <c r="K9" s="162">
        <f t="shared" ref="K9:K28" si="4">+IF(J9="","",IF(J9="N/A","",IF(OR(J9=$X$9,J9=$Y$9),$W$9,IF(OR(J9=$X$10,J9=$Y$10),$W$10,IF(OR(J9=$X$11,J9=$Y$11),$W$11,IF(OR(J9=$X$12,J9=$Y$12),$W$12,IF(OR(J9=$X$13,J9=$Y$13),$W$13)))))))</f>
        <v>0.2</v>
      </c>
      <c r="L9" s="168" t="str">
        <f t="shared" ref="L9:L28" si="5">+IF(J9="","",IF(J9="N/A","",IF(OR(J9=$X$9,J9=$Y$9),$V$9,IF(OR(J9=$X$10,J9=$Y$10),$V$10,IF(OR(J9=$X$11,J9=$Y$11),$V$11,IF(OR(J9=$X$12,J9=$Y$12),$V$12,IF(OR(J9=$X$13,J9=$Y$13),$V$13)))))))</f>
        <v>Leve</v>
      </c>
      <c r="M9" s="187">
        <f>+IF(H9="",K9,IF(K9="",H9,IF(H9&gt;K9,H9,K9)))</f>
        <v>0.2</v>
      </c>
      <c r="N9" s="188" t="str">
        <f>+IF(M9="","",IF(M9=$W$9,$V$9,IF(M9=$W$10,$V$10,IF(M9=$W$11,$V$11,IF(M9=$W$12,$V$12,IF(M9=$W$13,$V$13))))))</f>
        <v>Leve</v>
      </c>
      <c r="P9" s="234" t="s">
        <v>218</v>
      </c>
      <c r="Q9" s="25" t="s">
        <v>219</v>
      </c>
      <c r="R9" s="156">
        <v>0</v>
      </c>
      <c r="S9" s="156">
        <v>2</v>
      </c>
      <c r="T9" s="26">
        <v>0.2</v>
      </c>
      <c r="V9" s="234" t="s">
        <v>220</v>
      </c>
      <c r="W9" s="27">
        <v>0.2</v>
      </c>
      <c r="X9" s="25" t="s">
        <v>338</v>
      </c>
      <c r="Y9" s="28" t="s">
        <v>217</v>
      </c>
    </row>
    <row r="10" spans="1:25" ht="93" customHeight="1" x14ac:dyDescent="0.25">
      <c r="A10" s="23" t="str">
        <f>'2 CONTEXTO E IDENTIFICACIÓN'!A10</f>
        <v>R2</v>
      </c>
      <c r="B10" s="179" t="str">
        <f>+'2 CONTEXTO E IDENTIFICACIÓN'!J10</f>
        <v>Posibilidad de afectación reputacional por Incumplimiento en los requisitos mínimos  de la normatividad vigente para el Sistema de Gestión de  Seguridad y Salud en el Trabajo SG-SST  a causa de la baja ejecución en el cronograma del plan de trabajo</v>
      </c>
      <c r="C10" s="180">
        <v>365</v>
      </c>
      <c r="D10" s="159" t="str">
        <f t="shared" si="0"/>
        <v>La actividad que conlleva el riesgo se ejecuta de 24 a 500 veces por año</v>
      </c>
      <c r="E10" s="160">
        <f t="shared" si="1"/>
        <v>0.6</v>
      </c>
      <c r="F10" s="24" t="str">
        <f t="shared" si="2"/>
        <v>Media</v>
      </c>
      <c r="G10" s="170" t="s">
        <v>237</v>
      </c>
      <c r="H10" s="162" t="str">
        <f t="shared" ref="H10:H28" si="6">+IF(G10="","",IF(G10="N/A","",IF(OR(G10=$X$9,G10=$Y$9),$W$9,IF(OR(G10=$X$10,G10=$Y$10),$W$10,IF(OR(G10=$X$11,G10=$Y$11),$W$11,IF(OR(G10=$X$12,G10=$Y$12),$W$12,IF(OR(G10=$X$13,G10=$Y$13),$W$13)))))))</f>
        <v/>
      </c>
      <c r="I10" s="168" t="str">
        <f t="shared" si="3"/>
        <v/>
      </c>
      <c r="J10" s="170" t="s">
        <v>224</v>
      </c>
      <c r="K10" s="162">
        <f t="shared" si="4"/>
        <v>0.4</v>
      </c>
      <c r="L10" s="168" t="str">
        <f t="shared" si="5"/>
        <v>Menor</v>
      </c>
      <c r="M10" s="187">
        <f>+IF(H10="",K10,IF(K10="",H10,IF(H10&gt;K10,H10,K10)))</f>
        <v>0.4</v>
      </c>
      <c r="N10" s="188" t="str">
        <f t="shared" ref="N10:N28" si="7">+IF(M10="","",IF(M10=$W$9,$V$9,IF(M10=$W$10,$V$10,IF(M10=$W$11,$V$11,IF(M10=$W$12,$V$12,IF(M10=$W$13,$V$13))))))</f>
        <v>Menor</v>
      </c>
      <c r="P10" s="235" t="s">
        <v>221</v>
      </c>
      <c r="Q10" s="29" t="s">
        <v>222</v>
      </c>
      <c r="R10" s="156">
        <v>3</v>
      </c>
      <c r="S10" s="156">
        <v>24</v>
      </c>
      <c r="T10" s="26">
        <v>0.4</v>
      </c>
      <c r="V10" s="235" t="s">
        <v>223</v>
      </c>
      <c r="W10" s="27">
        <v>0.4</v>
      </c>
      <c r="X10" s="29" t="s">
        <v>339</v>
      </c>
      <c r="Y10" s="30" t="s">
        <v>224</v>
      </c>
    </row>
    <row r="11" spans="1:25" ht="107.25" customHeight="1" x14ac:dyDescent="0.25">
      <c r="A11" s="23" t="str">
        <f>'2 CONTEXTO E IDENTIFICACIÓN'!A11</f>
        <v>R3</v>
      </c>
      <c r="B11" s="179" t="str">
        <f>+'2 CONTEXTO E IDENTIFICACIÓN'!J11</f>
        <v>Posibilidad de afectación reputacional por Incumplimiento de la normatividad vigente del  Plan Estratégico de Talento Humano PETH.  a causa de deficiencias en seguimiento de la ejecución de los planes que integran en Plan Estratégico de Talento Humano PETH.</v>
      </c>
      <c r="C11" s="180">
        <v>365</v>
      </c>
      <c r="D11" s="159" t="str">
        <f t="shared" si="0"/>
        <v>La actividad que conlleva el riesgo se ejecuta de 24 a 500 veces por año</v>
      </c>
      <c r="E11" s="160">
        <f t="shared" si="1"/>
        <v>0.6</v>
      </c>
      <c r="F11" s="24" t="str">
        <f t="shared" si="2"/>
        <v>Media</v>
      </c>
      <c r="G11" s="170" t="s">
        <v>237</v>
      </c>
      <c r="H11" s="162" t="str">
        <f t="shared" si="6"/>
        <v/>
      </c>
      <c r="I11" s="168" t="str">
        <f t="shared" si="3"/>
        <v/>
      </c>
      <c r="J11" s="170" t="s">
        <v>224</v>
      </c>
      <c r="K11" s="162">
        <f t="shared" si="4"/>
        <v>0.4</v>
      </c>
      <c r="L11" s="168" t="str">
        <f t="shared" si="5"/>
        <v>Menor</v>
      </c>
      <c r="M11" s="187">
        <f t="shared" ref="M11:M28" si="8">+IF(H11="",K11,IF(K11="",H11,IF(H11&gt;K11,H11,K11)))</f>
        <v>0.4</v>
      </c>
      <c r="N11" s="188" t="str">
        <f t="shared" si="7"/>
        <v>Menor</v>
      </c>
      <c r="P11" s="236" t="s">
        <v>225</v>
      </c>
      <c r="Q11" s="29" t="s">
        <v>226</v>
      </c>
      <c r="R11" s="156">
        <v>25</v>
      </c>
      <c r="S11" s="156">
        <v>500</v>
      </c>
      <c r="T11" s="26">
        <v>0.6</v>
      </c>
      <c r="V11" s="236" t="s">
        <v>227</v>
      </c>
      <c r="W11" s="27">
        <v>0.6</v>
      </c>
      <c r="X11" s="29" t="s">
        <v>340</v>
      </c>
      <c r="Y11" s="30" t="s">
        <v>228</v>
      </c>
    </row>
    <row r="12" spans="1:25" ht="111.75" customHeight="1" x14ac:dyDescent="0.25">
      <c r="A12" s="23" t="str">
        <f>'2 CONTEXTO E IDENTIFICACIÓN'!A12</f>
        <v>R4</v>
      </c>
      <c r="B12" s="179" t="str">
        <f>+'2 CONTEXTO E IDENTIFICACIÓN'!J12</f>
        <v>Posibilidad de afectación reputacional por conflicto de interés no declarado y/o declarado,  a causa de deficiencias en la identificación de conflictos de interés que no cumplan con la normatividad vigente.</v>
      </c>
      <c r="C12" s="180">
        <v>365</v>
      </c>
      <c r="D12" s="159" t="str">
        <f t="shared" si="0"/>
        <v>La actividad que conlleva el riesgo se ejecuta de 24 a 500 veces por año</v>
      </c>
      <c r="E12" s="160">
        <f t="shared" si="1"/>
        <v>0.6</v>
      </c>
      <c r="F12" s="24" t="str">
        <f t="shared" si="2"/>
        <v>Media</v>
      </c>
      <c r="G12" s="170" t="s">
        <v>237</v>
      </c>
      <c r="H12" s="162" t="str">
        <f t="shared" si="6"/>
        <v/>
      </c>
      <c r="I12" s="168" t="str">
        <f t="shared" si="3"/>
        <v/>
      </c>
      <c r="J12" s="170" t="s">
        <v>217</v>
      </c>
      <c r="K12" s="162">
        <f t="shared" si="4"/>
        <v>0.2</v>
      </c>
      <c r="L12" s="168" t="str">
        <f t="shared" si="5"/>
        <v>Leve</v>
      </c>
      <c r="M12" s="187">
        <f t="shared" si="8"/>
        <v>0.2</v>
      </c>
      <c r="N12" s="188" t="str">
        <f t="shared" si="7"/>
        <v>Leve</v>
      </c>
      <c r="P12" s="31" t="s">
        <v>229</v>
      </c>
      <c r="Q12" s="29" t="s">
        <v>230</v>
      </c>
      <c r="R12" s="156">
        <v>5001</v>
      </c>
      <c r="S12" s="156">
        <v>5000</v>
      </c>
      <c r="T12" s="26">
        <v>0.8</v>
      </c>
      <c r="V12" s="31" t="s">
        <v>231</v>
      </c>
      <c r="W12" s="27">
        <v>0.8</v>
      </c>
      <c r="X12" s="29" t="s">
        <v>341</v>
      </c>
      <c r="Y12" s="30" t="s">
        <v>232</v>
      </c>
    </row>
    <row r="13" spans="1:25" ht="93" customHeight="1" x14ac:dyDescent="0.25">
      <c r="A13" s="23" t="str">
        <f>'2 CONTEXTO E IDENTIFICACIÓN'!A13</f>
        <v>R5</v>
      </c>
      <c r="B13" s="179" t="str">
        <f>+'2 CONTEXTO E IDENTIFICACIÓN'!J13</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C13" s="180">
        <v>20</v>
      </c>
      <c r="D13" s="159" t="str">
        <f t="shared" si="0"/>
        <v>La actividad que conlleva el riesgo se ejecuta de 3 a 24 veces por año</v>
      </c>
      <c r="E13" s="160">
        <f t="shared" si="1"/>
        <v>0.4</v>
      </c>
      <c r="F13" s="24" t="str">
        <f t="shared" si="2"/>
        <v>Baja</v>
      </c>
      <c r="G13" s="170" t="s">
        <v>237</v>
      </c>
      <c r="H13" s="162" t="str">
        <f t="shared" si="6"/>
        <v/>
      </c>
      <c r="I13" s="168" t="str">
        <f t="shared" si="3"/>
        <v/>
      </c>
      <c r="J13" s="170" t="s">
        <v>224</v>
      </c>
      <c r="K13" s="162">
        <f t="shared" si="4"/>
        <v>0.4</v>
      </c>
      <c r="L13" s="168" t="str">
        <f t="shared" si="5"/>
        <v>Menor</v>
      </c>
      <c r="M13" s="187">
        <f t="shared" si="8"/>
        <v>0.4</v>
      </c>
      <c r="N13" s="188" t="str">
        <f t="shared" si="7"/>
        <v>Menor</v>
      </c>
      <c r="P13" s="237" t="s">
        <v>233</v>
      </c>
      <c r="Q13" s="29" t="s">
        <v>234</v>
      </c>
      <c r="R13" s="156">
        <v>5001</v>
      </c>
      <c r="S13" s="156"/>
      <c r="T13" s="26">
        <v>1</v>
      </c>
      <c r="V13" s="237" t="s">
        <v>235</v>
      </c>
      <c r="W13" s="27">
        <v>1</v>
      </c>
      <c r="X13" s="29" t="s">
        <v>342</v>
      </c>
      <c r="Y13" s="30" t="s">
        <v>236</v>
      </c>
    </row>
    <row r="14" spans="1:25" ht="93" customHeight="1" thickBot="1" x14ac:dyDescent="0.3">
      <c r="A14" s="23" t="str">
        <f>'2 CONTEXTO E IDENTIFICACIÓN'!A14</f>
        <v>R6</v>
      </c>
      <c r="B14" s="179" t="str">
        <f>+'2 CONTEXTO E IDENTIFICACIÓN'!J14</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C14" s="180">
        <v>20</v>
      </c>
      <c r="D14" s="159" t="str">
        <f t="shared" si="0"/>
        <v>La actividad que conlleva el riesgo se ejecuta de 3 a 24 veces por año</v>
      </c>
      <c r="E14" s="160">
        <f t="shared" si="1"/>
        <v>0.4</v>
      </c>
      <c r="F14" s="24" t="str">
        <f t="shared" si="2"/>
        <v>Baja</v>
      </c>
      <c r="G14" s="170" t="s">
        <v>237</v>
      </c>
      <c r="H14" s="162" t="str">
        <f t="shared" si="6"/>
        <v/>
      </c>
      <c r="I14" s="168" t="str">
        <f t="shared" si="3"/>
        <v/>
      </c>
      <c r="J14" s="170" t="s">
        <v>224</v>
      </c>
      <c r="K14" s="162">
        <f t="shared" si="4"/>
        <v>0.4</v>
      </c>
      <c r="L14" s="168" t="str">
        <f t="shared" si="5"/>
        <v>Menor</v>
      </c>
      <c r="M14" s="187">
        <f t="shared" si="8"/>
        <v>0.4</v>
      </c>
      <c r="N14" s="188" t="str">
        <f t="shared" si="7"/>
        <v>Menor</v>
      </c>
      <c r="P14" s="32"/>
      <c r="Q14" s="33"/>
      <c r="R14" s="157"/>
      <c r="S14" s="157"/>
      <c r="T14" s="34"/>
      <c r="V14" s="32"/>
      <c r="W14" s="33"/>
      <c r="X14" s="33" t="s">
        <v>237</v>
      </c>
      <c r="Y14" s="34" t="s">
        <v>237</v>
      </c>
    </row>
    <row r="15" spans="1:25" ht="93" customHeight="1" x14ac:dyDescent="0.25">
      <c r="A15" s="23">
        <f>'2 CONTEXTO E IDENTIFICACIÓN'!A15</f>
        <v>0</v>
      </c>
      <c r="B15" s="179" t="str">
        <f>+'2 CONTEXTO E IDENTIFICACIÓN'!J15</f>
        <v xml:space="preserve"> por a causa de </v>
      </c>
      <c r="C15" s="180"/>
      <c r="D15" s="159" t="str">
        <f t="shared" si="0"/>
        <v/>
      </c>
      <c r="E15" s="160" t="str">
        <f t="shared" si="1"/>
        <v/>
      </c>
      <c r="F15" s="24" t="str">
        <f t="shared" si="2"/>
        <v/>
      </c>
      <c r="G15" s="170"/>
      <c r="H15" s="162" t="str">
        <f t="shared" si="6"/>
        <v/>
      </c>
      <c r="I15" s="168" t="str">
        <f t="shared" si="3"/>
        <v/>
      </c>
      <c r="J15" s="170"/>
      <c r="K15" s="162" t="str">
        <f t="shared" si="4"/>
        <v/>
      </c>
      <c r="L15" s="168" t="str">
        <f t="shared" si="5"/>
        <v/>
      </c>
      <c r="M15" s="187" t="str">
        <f t="shared" si="8"/>
        <v/>
      </c>
      <c r="N15" s="188" t="str">
        <f t="shared" si="7"/>
        <v/>
      </c>
    </row>
    <row r="16" spans="1:25" ht="93" customHeight="1" x14ac:dyDescent="0.25">
      <c r="A16" s="23">
        <f>'2 CONTEXTO E IDENTIFICACIÓN'!A16</f>
        <v>0</v>
      </c>
      <c r="B16" s="179" t="str">
        <f>+'2 CONTEXTO E IDENTIFICACIÓN'!J16</f>
        <v xml:space="preserve"> por a causa de </v>
      </c>
      <c r="C16" s="180"/>
      <c r="D16" s="159" t="str">
        <f t="shared" si="0"/>
        <v/>
      </c>
      <c r="E16" s="160" t="str">
        <f t="shared" si="1"/>
        <v/>
      </c>
      <c r="F16" s="24" t="str">
        <f t="shared" si="2"/>
        <v/>
      </c>
      <c r="G16" s="170"/>
      <c r="H16" s="162" t="str">
        <f t="shared" si="6"/>
        <v/>
      </c>
      <c r="I16" s="168" t="str">
        <f t="shared" si="3"/>
        <v/>
      </c>
      <c r="J16" s="170"/>
      <c r="K16" s="162" t="str">
        <f t="shared" si="4"/>
        <v/>
      </c>
      <c r="L16" s="168" t="str">
        <f t="shared" si="5"/>
        <v/>
      </c>
      <c r="M16" s="187" t="str">
        <f t="shared" si="8"/>
        <v/>
      </c>
      <c r="N16" s="188" t="str">
        <f t="shared" si="7"/>
        <v/>
      </c>
    </row>
    <row r="17" spans="1:14" ht="93" customHeight="1" x14ac:dyDescent="0.25">
      <c r="A17" s="23">
        <f>'2 CONTEXTO E IDENTIFICACIÓN'!A17</f>
        <v>0</v>
      </c>
      <c r="B17" s="179" t="str">
        <f>+'2 CONTEXTO E IDENTIFICACIÓN'!J17</f>
        <v xml:space="preserve"> por a causa de </v>
      </c>
      <c r="C17" s="180"/>
      <c r="D17" s="159" t="str">
        <f t="shared" si="0"/>
        <v/>
      </c>
      <c r="E17" s="160" t="str">
        <f t="shared" si="1"/>
        <v/>
      </c>
      <c r="F17" s="24" t="str">
        <f t="shared" si="2"/>
        <v/>
      </c>
      <c r="G17" s="170"/>
      <c r="H17" s="162" t="str">
        <f t="shared" si="6"/>
        <v/>
      </c>
      <c r="I17" s="168" t="str">
        <f t="shared" si="3"/>
        <v/>
      </c>
      <c r="J17" s="170"/>
      <c r="K17" s="162" t="str">
        <f t="shared" si="4"/>
        <v/>
      </c>
      <c r="L17" s="168" t="str">
        <f t="shared" si="5"/>
        <v/>
      </c>
      <c r="M17" s="187" t="str">
        <f t="shared" si="8"/>
        <v/>
      </c>
      <c r="N17" s="188" t="str">
        <f t="shared" si="7"/>
        <v/>
      </c>
    </row>
    <row r="18" spans="1:14" ht="93" customHeight="1" x14ac:dyDescent="0.25">
      <c r="A18" s="23">
        <f>'2 CONTEXTO E IDENTIFICACIÓN'!A18</f>
        <v>0</v>
      </c>
      <c r="B18" s="179" t="str">
        <f>+'2 CONTEXTO E IDENTIFICACIÓN'!J18</f>
        <v xml:space="preserve"> por a causa de </v>
      </c>
      <c r="C18" s="180"/>
      <c r="D18" s="159" t="str">
        <f t="shared" si="0"/>
        <v/>
      </c>
      <c r="E18" s="160" t="str">
        <f t="shared" si="1"/>
        <v/>
      </c>
      <c r="F18" s="24" t="str">
        <f t="shared" si="2"/>
        <v/>
      </c>
      <c r="G18" s="170"/>
      <c r="H18" s="162" t="str">
        <f t="shared" si="6"/>
        <v/>
      </c>
      <c r="I18" s="168" t="str">
        <f t="shared" si="3"/>
        <v/>
      </c>
      <c r="J18" s="170"/>
      <c r="K18" s="162" t="str">
        <f t="shared" si="4"/>
        <v/>
      </c>
      <c r="L18" s="168" t="str">
        <f t="shared" si="5"/>
        <v/>
      </c>
      <c r="M18" s="187" t="str">
        <f t="shared" si="8"/>
        <v/>
      </c>
      <c r="N18" s="188" t="str">
        <f t="shared" si="7"/>
        <v/>
      </c>
    </row>
    <row r="19" spans="1:14" ht="93" customHeight="1" x14ac:dyDescent="0.25">
      <c r="A19" s="23">
        <f>'2 CONTEXTO E IDENTIFICACIÓN'!A19</f>
        <v>0</v>
      </c>
      <c r="B19" s="179" t="str">
        <f>+'2 CONTEXTO E IDENTIFICACIÓN'!J19</f>
        <v xml:space="preserve"> por a causa de </v>
      </c>
      <c r="C19" s="180"/>
      <c r="D19" s="159" t="str">
        <f t="shared" si="0"/>
        <v/>
      </c>
      <c r="E19" s="160" t="str">
        <f t="shared" si="1"/>
        <v/>
      </c>
      <c r="F19" s="24" t="str">
        <f t="shared" si="2"/>
        <v/>
      </c>
      <c r="G19" s="170"/>
      <c r="H19" s="162" t="str">
        <f t="shared" si="6"/>
        <v/>
      </c>
      <c r="I19" s="168" t="str">
        <f t="shared" si="3"/>
        <v/>
      </c>
      <c r="J19" s="170"/>
      <c r="K19" s="162" t="str">
        <f t="shared" si="4"/>
        <v/>
      </c>
      <c r="L19" s="168" t="str">
        <f t="shared" si="5"/>
        <v/>
      </c>
      <c r="M19" s="187" t="str">
        <f t="shared" si="8"/>
        <v/>
      </c>
      <c r="N19" s="188" t="str">
        <f t="shared" si="7"/>
        <v/>
      </c>
    </row>
    <row r="20" spans="1:14" ht="93" customHeight="1" x14ac:dyDescent="0.25">
      <c r="A20" s="23">
        <f>'2 CONTEXTO E IDENTIFICACIÓN'!A20</f>
        <v>0</v>
      </c>
      <c r="B20" s="179" t="str">
        <f>+'2 CONTEXTO E IDENTIFICACIÓN'!J20</f>
        <v xml:space="preserve"> por a causa de </v>
      </c>
      <c r="C20" s="180"/>
      <c r="D20" s="159" t="str">
        <f t="shared" si="0"/>
        <v/>
      </c>
      <c r="E20" s="160" t="str">
        <f t="shared" si="1"/>
        <v/>
      </c>
      <c r="F20" s="24" t="str">
        <f t="shared" si="2"/>
        <v/>
      </c>
      <c r="G20" s="170"/>
      <c r="H20" s="162" t="str">
        <f t="shared" si="6"/>
        <v/>
      </c>
      <c r="I20" s="168" t="str">
        <f t="shared" si="3"/>
        <v/>
      </c>
      <c r="J20" s="170"/>
      <c r="K20" s="162" t="str">
        <f t="shared" si="4"/>
        <v/>
      </c>
      <c r="L20" s="168" t="str">
        <f t="shared" si="5"/>
        <v/>
      </c>
      <c r="M20" s="187" t="str">
        <f t="shared" si="8"/>
        <v/>
      </c>
      <c r="N20" s="188" t="str">
        <f t="shared" si="7"/>
        <v/>
      </c>
    </row>
    <row r="21" spans="1:14" ht="93" customHeight="1" x14ac:dyDescent="0.25">
      <c r="A21" s="23">
        <f>'2 CONTEXTO E IDENTIFICACIÓN'!A21</f>
        <v>0</v>
      </c>
      <c r="B21" s="179" t="str">
        <f>+'2 CONTEXTO E IDENTIFICACIÓN'!J21</f>
        <v xml:space="preserve"> por a causa de </v>
      </c>
      <c r="C21" s="180"/>
      <c r="D21" s="159" t="str">
        <f t="shared" si="0"/>
        <v/>
      </c>
      <c r="E21" s="160" t="str">
        <f t="shared" si="1"/>
        <v/>
      </c>
      <c r="F21" s="24" t="str">
        <f t="shared" si="2"/>
        <v/>
      </c>
      <c r="G21" s="170"/>
      <c r="H21" s="162" t="str">
        <f t="shared" si="6"/>
        <v/>
      </c>
      <c r="I21" s="168" t="str">
        <f t="shared" si="3"/>
        <v/>
      </c>
      <c r="J21" s="170"/>
      <c r="K21" s="162" t="str">
        <f t="shared" si="4"/>
        <v/>
      </c>
      <c r="L21" s="168" t="str">
        <f t="shared" si="5"/>
        <v/>
      </c>
      <c r="M21" s="187" t="str">
        <f t="shared" si="8"/>
        <v/>
      </c>
      <c r="N21" s="188" t="str">
        <f t="shared" si="7"/>
        <v/>
      </c>
    </row>
    <row r="22" spans="1:14" ht="93" customHeight="1" x14ac:dyDescent="0.25">
      <c r="A22" s="23">
        <f>'2 CONTEXTO E IDENTIFICACIÓN'!A22</f>
        <v>0</v>
      </c>
      <c r="B22" s="179" t="str">
        <f>+'2 CONTEXTO E IDENTIFICACIÓN'!J22</f>
        <v xml:space="preserve"> por a causa de </v>
      </c>
      <c r="C22" s="180"/>
      <c r="D22" s="159" t="str">
        <f t="shared" si="0"/>
        <v/>
      </c>
      <c r="E22" s="160" t="str">
        <f t="shared" si="1"/>
        <v/>
      </c>
      <c r="F22" s="24" t="str">
        <f t="shared" si="2"/>
        <v/>
      </c>
      <c r="G22" s="170"/>
      <c r="H22" s="162" t="str">
        <f t="shared" si="6"/>
        <v/>
      </c>
      <c r="I22" s="168" t="str">
        <f t="shared" si="3"/>
        <v/>
      </c>
      <c r="J22" s="170"/>
      <c r="K22" s="162" t="str">
        <f t="shared" si="4"/>
        <v/>
      </c>
      <c r="L22" s="168" t="str">
        <f t="shared" si="5"/>
        <v/>
      </c>
      <c r="M22" s="187" t="str">
        <f t="shared" si="8"/>
        <v/>
      </c>
      <c r="N22" s="188" t="str">
        <f t="shared" si="7"/>
        <v/>
      </c>
    </row>
    <row r="23" spans="1:14" ht="93" customHeight="1" x14ac:dyDescent="0.25">
      <c r="A23" s="23">
        <f>'2 CONTEXTO E IDENTIFICACIÓN'!A23</f>
        <v>0</v>
      </c>
      <c r="B23" s="179" t="str">
        <f>+'2 CONTEXTO E IDENTIFICACIÓN'!J23</f>
        <v xml:space="preserve"> por a causa de </v>
      </c>
      <c r="C23" s="180"/>
      <c r="D23" s="159" t="str">
        <f t="shared" si="0"/>
        <v/>
      </c>
      <c r="E23" s="160" t="str">
        <f t="shared" si="1"/>
        <v/>
      </c>
      <c r="F23" s="24" t="str">
        <f t="shared" si="2"/>
        <v/>
      </c>
      <c r="G23" s="170"/>
      <c r="H23" s="162" t="str">
        <f t="shared" si="6"/>
        <v/>
      </c>
      <c r="I23" s="168" t="str">
        <f t="shared" si="3"/>
        <v/>
      </c>
      <c r="J23" s="170"/>
      <c r="K23" s="162" t="str">
        <f t="shared" si="4"/>
        <v/>
      </c>
      <c r="L23" s="168" t="str">
        <f t="shared" si="5"/>
        <v/>
      </c>
      <c r="M23" s="187" t="str">
        <f t="shared" si="8"/>
        <v/>
      </c>
      <c r="N23" s="188" t="str">
        <f t="shared" si="7"/>
        <v/>
      </c>
    </row>
    <row r="24" spans="1:14" ht="93" customHeight="1" x14ac:dyDescent="0.25">
      <c r="A24" s="23">
        <f>'2 CONTEXTO E IDENTIFICACIÓN'!A24</f>
        <v>0</v>
      </c>
      <c r="B24" s="179" t="str">
        <f>+'2 CONTEXTO E IDENTIFICACIÓN'!J24</f>
        <v xml:space="preserve"> por a causa de </v>
      </c>
      <c r="C24" s="180"/>
      <c r="D24" s="159" t="str">
        <f t="shared" si="0"/>
        <v/>
      </c>
      <c r="E24" s="160" t="str">
        <f t="shared" si="1"/>
        <v/>
      </c>
      <c r="F24" s="24" t="str">
        <f t="shared" si="2"/>
        <v/>
      </c>
      <c r="G24" s="170"/>
      <c r="H24" s="162" t="str">
        <f t="shared" si="6"/>
        <v/>
      </c>
      <c r="I24" s="168" t="str">
        <f t="shared" si="3"/>
        <v/>
      </c>
      <c r="J24" s="170"/>
      <c r="K24" s="162" t="str">
        <f t="shared" si="4"/>
        <v/>
      </c>
      <c r="L24" s="168" t="str">
        <f t="shared" si="5"/>
        <v/>
      </c>
      <c r="M24" s="187" t="str">
        <f t="shared" si="8"/>
        <v/>
      </c>
      <c r="N24" s="188" t="str">
        <f t="shared" si="7"/>
        <v/>
      </c>
    </row>
    <row r="25" spans="1:14" ht="93" customHeight="1" x14ac:dyDescent="0.25">
      <c r="A25" s="23">
        <f>'2 CONTEXTO E IDENTIFICACIÓN'!A25</f>
        <v>0</v>
      </c>
      <c r="B25" s="179" t="str">
        <f>+'2 CONTEXTO E IDENTIFICACIÓN'!J25</f>
        <v xml:space="preserve"> por a causa de </v>
      </c>
      <c r="C25" s="180"/>
      <c r="D25" s="159" t="str">
        <f t="shared" si="0"/>
        <v/>
      </c>
      <c r="E25" s="160" t="str">
        <f t="shared" si="1"/>
        <v/>
      </c>
      <c r="F25" s="24" t="str">
        <f t="shared" si="2"/>
        <v/>
      </c>
      <c r="G25" s="170"/>
      <c r="H25" s="162" t="str">
        <f t="shared" si="6"/>
        <v/>
      </c>
      <c r="I25" s="168" t="str">
        <f t="shared" si="3"/>
        <v/>
      </c>
      <c r="J25" s="170"/>
      <c r="K25" s="162" t="str">
        <f t="shared" si="4"/>
        <v/>
      </c>
      <c r="L25" s="168" t="str">
        <f t="shared" si="5"/>
        <v/>
      </c>
      <c r="M25" s="187" t="str">
        <f t="shared" si="8"/>
        <v/>
      </c>
      <c r="N25" s="188" t="str">
        <f t="shared" si="7"/>
        <v/>
      </c>
    </row>
    <row r="26" spans="1:14" ht="93" customHeight="1" x14ac:dyDescent="0.25">
      <c r="A26" s="23">
        <f>'2 CONTEXTO E IDENTIFICACIÓN'!A26</f>
        <v>0</v>
      </c>
      <c r="B26" s="179" t="str">
        <f>+'2 CONTEXTO E IDENTIFICACIÓN'!J26</f>
        <v xml:space="preserve"> por a causa de </v>
      </c>
      <c r="C26" s="180"/>
      <c r="D26" s="159" t="str">
        <f t="shared" si="0"/>
        <v/>
      </c>
      <c r="E26" s="160" t="str">
        <f t="shared" si="1"/>
        <v/>
      </c>
      <c r="F26" s="24" t="str">
        <f t="shared" si="2"/>
        <v/>
      </c>
      <c r="G26" s="170"/>
      <c r="H26" s="162" t="str">
        <f t="shared" si="6"/>
        <v/>
      </c>
      <c r="I26" s="168" t="str">
        <f t="shared" si="3"/>
        <v/>
      </c>
      <c r="J26" s="170"/>
      <c r="K26" s="162" t="str">
        <f t="shared" si="4"/>
        <v/>
      </c>
      <c r="L26" s="168" t="str">
        <f t="shared" si="5"/>
        <v/>
      </c>
      <c r="M26" s="187" t="str">
        <f t="shared" si="8"/>
        <v/>
      </c>
      <c r="N26" s="188" t="str">
        <f t="shared" si="7"/>
        <v/>
      </c>
    </row>
    <row r="27" spans="1:14" ht="93" customHeight="1" x14ac:dyDescent="0.25">
      <c r="A27" s="23">
        <f>'2 CONTEXTO E IDENTIFICACIÓN'!A27</f>
        <v>0</v>
      </c>
      <c r="B27" s="179" t="str">
        <f>+'2 CONTEXTO E IDENTIFICACIÓN'!J27</f>
        <v xml:space="preserve"> por a causa de </v>
      </c>
      <c r="C27" s="180"/>
      <c r="D27" s="159" t="str">
        <f t="shared" si="0"/>
        <v/>
      </c>
      <c r="E27" s="160" t="str">
        <f t="shared" si="1"/>
        <v/>
      </c>
      <c r="F27" s="24" t="str">
        <f t="shared" si="2"/>
        <v/>
      </c>
      <c r="G27" s="170"/>
      <c r="H27" s="162" t="str">
        <f t="shared" si="6"/>
        <v/>
      </c>
      <c r="I27" s="168" t="str">
        <f t="shared" si="3"/>
        <v/>
      </c>
      <c r="J27" s="170"/>
      <c r="K27" s="162" t="str">
        <f t="shared" si="4"/>
        <v/>
      </c>
      <c r="L27" s="168" t="str">
        <f t="shared" si="5"/>
        <v/>
      </c>
      <c r="M27" s="187" t="str">
        <f t="shared" si="8"/>
        <v/>
      </c>
      <c r="N27" s="188" t="str">
        <f t="shared" si="7"/>
        <v/>
      </c>
    </row>
    <row r="28" spans="1:14" ht="93" customHeight="1" thickBot="1" x14ac:dyDescent="0.3">
      <c r="A28" s="35">
        <f>'2 CONTEXTO E IDENTIFICACIÓN'!A28</f>
        <v>0</v>
      </c>
      <c r="B28" s="179" t="str">
        <f>+'2 CONTEXTO E IDENTIFICACIÓN'!J28</f>
        <v xml:space="preserve"> por a causa de </v>
      </c>
      <c r="C28" s="181"/>
      <c r="D28" s="172" t="str">
        <f t="shared" si="0"/>
        <v/>
      </c>
      <c r="E28" s="161" t="str">
        <f t="shared" si="1"/>
        <v/>
      </c>
      <c r="F28" s="36" t="str">
        <f t="shared" si="2"/>
        <v/>
      </c>
      <c r="G28" s="171"/>
      <c r="H28" s="166" t="str">
        <f t="shared" si="6"/>
        <v/>
      </c>
      <c r="I28" s="169" t="str">
        <f t="shared" si="3"/>
        <v/>
      </c>
      <c r="J28" s="171"/>
      <c r="K28" s="166" t="str">
        <f t="shared" si="4"/>
        <v/>
      </c>
      <c r="L28" s="169" t="str">
        <f t="shared" si="5"/>
        <v/>
      </c>
      <c r="M28" s="189" t="str">
        <f t="shared" si="8"/>
        <v/>
      </c>
      <c r="N28" s="190" t="str">
        <f t="shared" si="7"/>
        <v/>
      </c>
    </row>
  </sheetData>
  <sheetProtection formatCells="0" formatColumns="0" formatRows="0" sort="0" autoFilter="0" pivotTables="0"/>
  <autoFilter ref="A8:N8" xr:uid="{00000000-0009-0000-0000-000002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105" priority="6" operator="equal">
      <formula>$T$9</formula>
    </cfRule>
    <cfRule type="cellIs" dxfId="104" priority="7" operator="equal">
      <formula>$T$10</formula>
    </cfRule>
    <cfRule type="cellIs" dxfId="103" priority="8" operator="equal">
      <formula>$T$11</formula>
    </cfRule>
    <cfRule type="cellIs" dxfId="102" priority="9" operator="equal">
      <formula>$T$12</formula>
    </cfRule>
    <cfRule type="cellIs" dxfId="101" priority="10" operator="equal">
      <formula>$T$13</formula>
    </cfRule>
  </conditionalFormatting>
  <conditionalFormatting sqref="F9:F28">
    <cfRule type="cellIs" dxfId="100" priority="168" operator="equal">
      <formula>$P$13</formula>
    </cfRule>
    <cfRule type="cellIs" dxfId="99" priority="167" operator="equal">
      <formula>$P$12</formula>
    </cfRule>
    <cfRule type="cellIs" dxfId="98" priority="166" operator="equal">
      <formula>$P$11</formula>
    </cfRule>
    <cfRule type="cellIs" dxfId="97" priority="165" operator="equal">
      <formula>$P$10</formula>
    </cfRule>
    <cfRule type="cellIs" dxfId="96" priority="164" operator="equal">
      <formula>$P$9</formula>
    </cfRule>
  </conditionalFormatting>
  <conditionalFormatting sqref="H9:H28">
    <cfRule type="cellIs" dxfId="95" priority="85" operator="equal">
      <formula>$W$13</formula>
    </cfRule>
    <cfRule type="cellIs" dxfId="94" priority="84" operator="equal">
      <formula>$W$12</formula>
    </cfRule>
    <cfRule type="cellIs" dxfId="93" priority="83" operator="equal">
      <formula>$W$11</formula>
    </cfRule>
    <cfRule type="cellIs" dxfId="92" priority="82" operator="equal">
      <formula>$W$10</formula>
    </cfRule>
    <cfRule type="cellIs" dxfId="91" priority="81" operator="equal">
      <formula>$W$9</formula>
    </cfRule>
  </conditionalFormatting>
  <conditionalFormatting sqref="I9:J28">
    <cfRule type="cellIs" dxfId="90" priority="2" operator="equal">
      <formula>$V$10</formula>
    </cfRule>
    <cfRule type="cellIs" dxfId="89" priority="3" operator="equal">
      <formula>$V$11</formula>
    </cfRule>
    <cfRule type="cellIs" dxfId="88" priority="4" operator="equal">
      <formula>$V$12</formula>
    </cfRule>
    <cfRule type="cellIs" dxfId="87" priority="5" operator="equal">
      <formula>$V$13</formula>
    </cfRule>
    <cfRule type="cellIs" dxfId="86" priority="1" operator="equal">
      <formula>$V$9</formula>
    </cfRule>
  </conditionalFormatting>
  <conditionalFormatting sqref="K9:K28">
    <cfRule type="cellIs" dxfId="85" priority="67" operator="equal">
      <formula>$W$10</formula>
    </cfRule>
    <cfRule type="cellIs" dxfId="84" priority="68" operator="equal">
      <formula>$W$11</formula>
    </cfRule>
    <cfRule type="cellIs" dxfId="83" priority="69" operator="equal">
      <formula>$W$12</formula>
    </cfRule>
    <cfRule type="cellIs" dxfId="82" priority="70" operator="equal">
      <formula>$W$13</formula>
    </cfRule>
    <cfRule type="cellIs" dxfId="81" priority="66" operator="equal">
      <formula>$W$9</formula>
    </cfRule>
  </conditionalFormatting>
  <conditionalFormatting sqref="L9:L28">
    <cfRule type="cellIs" dxfId="80" priority="101" operator="equal">
      <formula>$V$9</formula>
    </cfRule>
    <cfRule type="cellIs" dxfId="79" priority="102" operator="equal">
      <formula>$V$10</formula>
    </cfRule>
    <cfRule type="cellIs" dxfId="78" priority="103" operator="equal">
      <formula>$V$11</formula>
    </cfRule>
    <cfRule type="cellIs" dxfId="77" priority="104" operator="equal">
      <formula>$V$12</formula>
    </cfRule>
    <cfRule type="cellIs" dxfId="76" priority="105" operator="equal">
      <formula>$V$13</formula>
    </cfRule>
  </conditionalFormatting>
  <conditionalFormatting sqref="M9:M28">
    <cfRule type="cellIs" dxfId="75" priority="11" operator="equal">
      <formula>$W$9</formula>
    </cfRule>
    <cfRule type="cellIs" dxfId="74" priority="15" operator="equal">
      <formula>$W$13</formula>
    </cfRule>
    <cfRule type="cellIs" dxfId="73" priority="14" operator="equal">
      <formula>$W$12</formula>
    </cfRule>
    <cfRule type="cellIs" dxfId="72" priority="13" operator="equal">
      <formula>$W$11</formula>
    </cfRule>
    <cfRule type="cellIs" dxfId="71" priority="12" operator="equal">
      <formula>$W$10</formula>
    </cfRule>
  </conditionalFormatting>
  <conditionalFormatting sqref="N9:N28">
    <cfRule type="cellIs" dxfId="70" priority="40" operator="equal">
      <formula>$V$13</formula>
    </cfRule>
    <cfRule type="cellIs" dxfId="69" priority="39" operator="equal">
      <formula>$V$12</formula>
    </cfRule>
    <cfRule type="cellIs" dxfId="68" priority="38" operator="equal">
      <formula>$V$11</formula>
    </cfRule>
    <cfRule type="cellIs" dxfId="67" priority="37" operator="equal">
      <formula>$V$10</formula>
    </cfRule>
    <cfRule type="cellIs" dxfId="66" priority="36"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200-000000000000}"/>
    <dataValidation allowBlank="1" showInputMessage="1" showErrorMessage="1" prompt="Es la materialización del riesgo y las consecuencias de su aparición. Su escala es: 5 bajo impacto, 10 medio, 20 alto impacto._x000a_" sqref="IP8:JA8" xr:uid="{00000000-0002-0000-0200-000001000000}"/>
    <dataValidation type="list" allowBlank="1" showInputMessage="1" showErrorMessage="1" sqref="IU12:JA12 IP9:JA11" xr:uid="{00000000-0002-0000-0200-000002000000}">
      <formula1>#REF!</formula1>
    </dataValidation>
    <dataValidation type="list" allowBlank="1" showInputMessage="1" showErrorMessage="1" sqref="G9:G28" xr:uid="{00000000-0002-0000-0200-000003000000}">
      <formula1>Afectación_Económica</formula1>
    </dataValidation>
    <dataValidation type="list" allowBlank="1" showInputMessage="1" showErrorMessage="1" sqref="J9:J28" xr:uid="{00000000-0002-0000-02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F36"/>
  <sheetViews>
    <sheetView showGridLines="0" zoomScale="70" zoomScaleNormal="70" workbookViewId="0">
      <pane xSplit="1" ySplit="9" topLeftCell="B12" activePane="bottomRight" state="frozen"/>
      <selection pane="topRight" activeCell="B1" sqref="B1"/>
      <selection pane="bottomLeft" activeCell="A7" sqref="A7"/>
      <selection pane="bottomRight" activeCell="B6" sqref="B6:D6"/>
    </sheetView>
  </sheetViews>
  <sheetFormatPr baseColWidth="10" defaultColWidth="0" defaultRowHeight="12.75" x14ac:dyDescent="0.25"/>
  <cols>
    <col min="1" max="1" width="12.85546875" style="67" customWidth="1"/>
    <col min="2" max="2" width="56.7109375" style="72" customWidth="1"/>
    <col min="3" max="3" width="16.42578125" style="67" customWidth="1"/>
    <col min="4" max="4" width="17.5703125" style="72" customWidth="1"/>
    <col min="5" max="5" width="25" style="72" customWidth="1"/>
    <col min="6" max="6" width="3.85546875" style="72" customWidth="1"/>
    <col min="7" max="7" width="7.42578125" style="72" customWidth="1"/>
    <col min="8" max="13" width="18.7109375" style="72" customWidth="1"/>
    <col min="14" max="14" width="3.85546875" style="72" customWidth="1"/>
    <col min="15" max="15" width="4.85546875" style="67" hidden="1" customWidth="1"/>
    <col min="16" max="16" width="6.42578125" style="67" hidden="1" customWidth="1"/>
    <col min="17" max="17" width="11" style="67" hidden="1" customWidth="1"/>
    <col min="18" max="22" width="12" style="67" hidden="1" customWidth="1"/>
    <col min="23" max="23" width="11.42578125" style="67" customWidth="1"/>
    <col min="24" max="27" width="11.42578125" style="67" hidden="1" customWidth="1"/>
    <col min="28" max="28" width="5.42578125" style="67" hidden="1" customWidth="1"/>
    <col min="29" max="29" width="26.85546875" style="67" hidden="1" customWidth="1"/>
    <col min="30" max="34" width="22.85546875" style="72" hidden="1" customWidth="1"/>
    <col min="35" max="35" width="23.42578125" style="67" hidden="1" customWidth="1"/>
    <col min="36" max="263" width="11.42578125" style="67" hidden="1" customWidth="1"/>
    <col min="264" max="264" width="12.42578125" style="67" hidden="1" customWidth="1"/>
    <col min="265" max="265" width="47" style="67" hidden="1" customWidth="1"/>
    <col min="266" max="266" width="35" style="67" hidden="1" customWidth="1"/>
    <col min="267" max="16384" width="14.42578125" style="67" hidden="1"/>
  </cols>
  <sheetData>
    <row r="1" spans="1:36" s="55" customFormat="1" ht="12" customHeight="1" x14ac:dyDescent="0.2">
      <c r="A1" s="528"/>
      <c r="B1" s="534" t="str">
        <f>+'2 CONTEXTO E IDENTIFICACIÓN'!A1</f>
        <v>MAPA DE RIESGOS INTEGRAL</v>
      </c>
      <c r="C1" s="521"/>
      <c r="D1" s="522"/>
      <c r="AD1" s="56"/>
      <c r="AE1" s="56"/>
      <c r="AF1" s="56"/>
      <c r="AG1" s="56"/>
      <c r="AH1" s="56"/>
    </row>
    <row r="2" spans="1:36" s="55" customFormat="1" ht="12" customHeight="1" x14ac:dyDescent="0.2">
      <c r="A2" s="528"/>
      <c r="B2" s="534"/>
      <c r="C2" s="38" t="str">
        <f>+'2 CONTEXTO E IDENTIFICACIÓN'!A2</f>
        <v>VERSIÓN DEL MAPA DE RIESGOS:</v>
      </c>
      <c r="D2" s="54">
        <f>'2 CONTEXTO E IDENTIFICACIÓN'!B2</f>
        <v>1</v>
      </c>
      <c r="E2" s="57"/>
      <c r="F2" s="57"/>
      <c r="G2" s="57"/>
      <c r="H2" s="2"/>
      <c r="I2" s="200" t="str">
        <f>+'2 CONTEXTO E IDENTIFICACIÓN'!$I$4</f>
        <v>Elaboración o Actualización:</v>
      </c>
      <c r="J2" s="214">
        <f>'2 CONTEXTO E IDENTIFICACIÓN'!J4</f>
        <v>46049</v>
      </c>
      <c r="K2" s="12"/>
      <c r="L2" s="12"/>
      <c r="M2" s="58"/>
      <c r="N2" s="57"/>
      <c r="AD2" s="56"/>
      <c r="AE2" s="56"/>
      <c r="AF2" s="56"/>
      <c r="AG2" s="56"/>
      <c r="AH2" s="56"/>
    </row>
    <row r="3" spans="1:36" s="55" customFormat="1" ht="21" customHeight="1" x14ac:dyDescent="0.2">
      <c r="A3" s="59"/>
      <c r="B3" s="57"/>
      <c r="C3" s="40"/>
      <c r="D3" s="58"/>
      <c r="E3" s="57"/>
      <c r="F3" s="57"/>
      <c r="G3" s="57"/>
      <c r="I3" s="203" t="str">
        <f>+'2 CONTEXTO E IDENTIFICACIÓN'!$E$5</f>
        <v>Vigencia: 2026</v>
      </c>
      <c r="J3" s="201">
        <f>'2 CONTEXTO E IDENTIFICACIÓN'!G5</f>
        <v>46023</v>
      </c>
      <c r="K3" s="202" t="s">
        <v>49</v>
      </c>
      <c r="L3" s="199">
        <f>'2 CONTEXTO E IDENTIFICACIÓN'!J5</f>
        <v>46386</v>
      </c>
      <c r="M3" s="58"/>
      <c r="N3" s="57"/>
      <c r="AD3" s="56"/>
      <c r="AE3" s="56"/>
      <c r="AF3" s="56"/>
      <c r="AG3" s="56"/>
      <c r="AH3" s="56"/>
    </row>
    <row r="4" spans="1:36" s="55" customFormat="1" ht="18" customHeight="1" thickBot="1" x14ac:dyDescent="0.25">
      <c r="A4" s="59"/>
      <c r="B4" s="57"/>
      <c r="C4" s="40"/>
      <c r="D4" s="58"/>
      <c r="E4" s="57"/>
      <c r="F4" s="57"/>
      <c r="G4" s="57"/>
      <c r="I4" s="15"/>
      <c r="J4" s="217"/>
      <c r="K4" s="218"/>
      <c r="L4" s="197"/>
      <c r="M4" s="58"/>
      <c r="N4" s="57"/>
      <c r="AD4" s="56"/>
      <c r="AE4" s="56"/>
      <c r="AF4" s="56"/>
      <c r="AG4" s="56"/>
      <c r="AH4" s="56"/>
    </row>
    <row r="5" spans="1:36" s="55" customFormat="1" ht="23.25" thickBot="1" x14ac:dyDescent="0.25">
      <c r="A5" s="11" t="s">
        <v>45</v>
      </c>
      <c r="B5" s="523" t="str">
        <f>'2 CONTEXTO E IDENTIFICACIÓN'!B4</f>
        <v>UAERMV</v>
      </c>
      <c r="C5" s="524"/>
      <c r="D5" s="525"/>
      <c r="I5" s="316" t="s">
        <v>331</v>
      </c>
      <c r="J5" s="317" t="s">
        <v>330</v>
      </c>
      <c r="K5" s="318" t="s">
        <v>332</v>
      </c>
      <c r="L5" s="319" t="s">
        <v>333</v>
      </c>
      <c r="AD5" s="56"/>
      <c r="AE5" s="56"/>
      <c r="AF5" s="56"/>
      <c r="AG5" s="56"/>
      <c r="AH5" s="56"/>
    </row>
    <row r="6" spans="1:36" s="55" customFormat="1" ht="15.75" thickBot="1" x14ac:dyDescent="0.25">
      <c r="A6" s="11" t="s">
        <v>46</v>
      </c>
      <c r="B6" s="513" t="str">
        <f>'2 CONTEXTO E IDENTIFICACIÓN'!F4</f>
        <v>17. Gestión De Talento Humano</v>
      </c>
      <c r="C6" s="514"/>
      <c r="D6" s="514"/>
      <c r="AD6" s="56"/>
      <c r="AE6" s="56"/>
      <c r="AF6" s="56"/>
      <c r="AG6" s="56"/>
      <c r="AH6" s="56"/>
    </row>
    <row r="7" spans="1:36" s="55" customFormat="1" ht="15.75" thickBot="1" x14ac:dyDescent="0.25">
      <c r="A7" s="207"/>
      <c r="B7" s="206"/>
      <c r="C7" s="206"/>
      <c r="D7" s="58"/>
      <c r="G7" s="535" t="s">
        <v>238</v>
      </c>
      <c r="H7" s="536"/>
      <c r="I7" s="536"/>
      <c r="J7" s="536"/>
      <c r="K7" s="536"/>
      <c r="L7" s="536"/>
      <c r="M7" s="537"/>
      <c r="O7" s="60"/>
      <c r="P7" s="60"/>
      <c r="Q7" s="61"/>
      <c r="R7" s="526" t="s">
        <v>110</v>
      </c>
      <c r="S7" s="526"/>
      <c r="T7" s="526"/>
      <c r="U7" s="526"/>
      <c r="V7" s="527"/>
      <c r="AD7" s="56"/>
      <c r="AE7" s="56"/>
      <c r="AF7" s="56"/>
      <c r="AG7" s="56"/>
      <c r="AH7" s="56"/>
    </row>
    <row r="8" spans="1:36" x14ac:dyDescent="0.25">
      <c r="A8" s="62"/>
      <c r="B8" s="63"/>
      <c r="C8" s="529" t="s">
        <v>239</v>
      </c>
      <c r="D8" s="529"/>
      <c r="E8" s="529"/>
      <c r="F8" s="64"/>
      <c r="G8" s="65"/>
      <c r="H8" s="66"/>
      <c r="I8" s="526" t="s">
        <v>110</v>
      </c>
      <c r="J8" s="526"/>
      <c r="K8" s="526"/>
      <c r="L8" s="526"/>
      <c r="M8" s="527"/>
      <c r="N8" s="64"/>
      <c r="O8" s="68"/>
      <c r="P8" s="68"/>
      <c r="R8" s="69">
        <v>0.2</v>
      </c>
      <c r="S8" s="69">
        <v>0.4</v>
      </c>
      <c r="T8" s="69">
        <v>0.6</v>
      </c>
      <c r="U8" s="69">
        <v>0.8</v>
      </c>
      <c r="V8" s="70">
        <v>1</v>
      </c>
      <c r="W8" s="71"/>
      <c r="X8" s="71"/>
      <c r="Y8" s="71"/>
      <c r="Z8" s="71"/>
      <c r="AA8" s="71"/>
      <c r="AB8" s="71"/>
      <c r="AC8" s="71"/>
    </row>
    <row r="9" spans="1:36" ht="25.5" x14ac:dyDescent="0.2">
      <c r="A9" s="73" t="s">
        <v>240</v>
      </c>
      <c r="B9" s="74" t="s">
        <v>241</v>
      </c>
      <c r="C9" s="75" t="s">
        <v>202</v>
      </c>
      <c r="D9" s="75" t="s">
        <v>203</v>
      </c>
      <c r="E9" s="76" t="s">
        <v>42</v>
      </c>
      <c r="F9" s="64"/>
      <c r="G9" s="68"/>
      <c r="H9" s="77"/>
      <c r="I9" s="78" t="s">
        <v>220</v>
      </c>
      <c r="J9" s="78" t="s">
        <v>223</v>
      </c>
      <c r="K9" s="78" t="s">
        <v>227</v>
      </c>
      <c r="L9" s="78" t="s">
        <v>231</v>
      </c>
      <c r="M9" s="79" t="s">
        <v>235</v>
      </c>
      <c r="N9" s="64"/>
      <c r="O9" s="68"/>
      <c r="P9" s="68"/>
      <c r="Q9" s="80"/>
      <c r="R9" s="81" t="s">
        <v>220</v>
      </c>
      <c r="S9" s="81" t="s">
        <v>223</v>
      </c>
      <c r="T9" s="81" t="s">
        <v>227</v>
      </c>
      <c r="U9" s="81" t="s">
        <v>231</v>
      </c>
      <c r="V9" s="82" t="s">
        <v>235</v>
      </c>
      <c r="Y9" s="71"/>
      <c r="Z9" s="71"/>
      <c r="AA9" s="83"/>
      <c r="AB9" s="83"/>
      <c r="AC9" s="83"/>
      <c r="AD9" s="83"/>
      <c r="AE9" s="83"/>
      <c r="AF9" s="83"/>
      <c r="AG9" s="83"/>
      <c r="AH9" s="83"/>
      <c r="AI9" s="83"/>
      <c r="AJ9" s="83"/>
    </row>
    <row r="10" spans="1:36" ht="125.25" customHeight="1" x14ac:dyDescent="0.2">
      <c r="A10" s="84" t="str">
        <f>'2 CONTEXTO E IDENTIFICACIÓN'!A9</f>
        <v>R1</v>
      </c>
      <c r="B10" s="85" t="str">
        <f>+'2 CONTEXTO E IDENTIFICACIÓN'!J9</f>
        <v>Posibilidad de afectación reputacional por inconformidad de los Servidores Públicos a causa de  la liquidación de la nómina fuera de los tiempos establecidos</v>
      </c>
      <c r="C10" s="86" t="str">
        <f>+'3 PROBABIL E IMPACTO INHERENTE'!F9</f>
        <v>Media</v>
      </c>
      <c r="D10" s="86" t="str">
        <f>+'3 PROBABIL E IMPACTO INHERENTE'!N9</f>
        <v>Leve</v>
      </c>
      <c r="E10" s="357"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7"/>
      <c r="G10" s="532" t="s">
        <v>91</v>
      </c>
      <c r="H10" s="78" t="s">
        <v>233</v>
      </c>
      <c r="I10" s="88"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8"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8"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8"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89"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7"/>
      <c r="O10" s="530" t="s">
        <v>91</v>
      </c>
      <c r="P10" s="90">
        <v>1</v>
      </c>
      <c r="Q10" s="81" t="s">
        <v>233</v>
      </c>
      <c r="R10" s="88" t="s">
        <v>242</v>
      </c>
      <c r="S10" s="88" t="s">
        <v>242</v>
      </c>
      <c r="T10" s="88" t="s">
        <v>242</v>
      </c>
      <c r="U10" s="88" t="s">
        <v>242</v>
      </c>
      <c r="V10" s="89" t="s">
        <v>243</v>
      </c>
      <c r="Y10" s="71"/>
      <c r="Z10" s="71"/>
      <c r="AA10" s="83"/>
      <c r="AB10" s="83"/>
      <c r="AC10" s="83"/>
      <c r="AD10" s="91"/>
      <c r="AE10" s="91"/>
      <c r="AF10" s="91"/>
      <c r="AG10" s="91"/>
      <c r="AH10" s="91"/>
      <c r="AI10" s="83"/>
      <c r="AJ10" s="83"/>
    </row>
    <row r="11" spans="1:36" ht="93" customHeight="1" x14ac:dyDescent="0.2">
      <c r="A11" s="84" t="str">
        <f>'2 CONTEXTO E IDENTIFICACIÓN'!A10</f>
        <v>R2</v>
      </c>
      <c r="B11" s="85" t="str">
        <f>+'2 CONTEXTO E IDENTIFICACIÓN'!J10</f>
        <v>Posibilidad de afectación reputacional por Incumplimiento en los requisitos mínimos  de la normatividad vigente para el Sistema de Gestión de  Seguridad y Salud en el Trabajo SG-SST  a causa de la baja ejecución en el cronograma del plan de trabajo</v>
      </c>
      <c r="C11" s="86" t="str">
        <f>+'3 PROBABIL E IMPACTO INHERENTE'!F10</f>
        <v>Media</v>
      </c>
      <c r="D11" s="86" t="str">
        <f>+'3 PROBABIL E IMPACTO INHERENTE'!N10</f>
        <v>Menor</v>
      </c>
      <c r="E11" s="357"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7"/>
      <c r="G11" s="532"/>
      <c r="H11" s="78" t="s">
        <v>229</v>
      </c>
      <c r="I11" s="92"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2"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8"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8"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89"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7"/>
      <c r="O11" s="530"/>
      <c r="P11" s="90">
        <v>0.8</v>
      </c>
      <c r="Q11" s="81" t="s">
        <v>229</v>
      </c>
      <c r="R11" s="92" t="s">
        <v>227</v>
      </c>
      <c r="S11" s="92" t="s">
        <v>227</v>
      </c>
      <c r="T11" s="88" t="s">
        <v>242</v>
      </c>
      <c r="U11" s="88" t="s">
        <v>242</v>
      </c>
      <c r="V11" s="89" t="s">
        <v>243</v>
      </c>
      <c r="Y11" s="71"/>
      <c r="Z11" s="71"/>
      <c r="AA11" s="83"/>
      <c r="AB11" s="93"/>
      <c r="AC11" s="94"/>
      <c r="AD11" s="91"/>
      <c r="AE11" s="91"/>
      <c r="AF11" s="91"/>
      <c r="AG11" s="91"/>
      <c r="AH11" s="91"/>
      <c r="AI11" s="83"/>
      <c r="AJ11" s="83"/>
    </row>
    <row r="12" spans="1:36" ht="93" customHeight="1" x14ac:dyDescent="0.2">
      <c r="A12" s="84" t="str">
        <f>'2 CONTEXTO E IDENTIFICACIÓN'!A11</f>
        <v>R3</v>
      </c>
      <c r="B12" s="85" t="str">
        <f>+'2 CONTEXTO E IDENTIFICACIÓN'!J11</f>
        <v>Posibilidad de afectación reputacional por Incumplimiento de la normatividad vigente del  Plan Estratégico de Talento Humano PETH.  a causa de deficiencias en seguimiento de la ejecución de los planes que integran en Plan Estratégico de Talento Humano PETH.</v>
      </c>
      <c r="C12" s="86" t="str">
        <f>+'3 PROBABIL E IMPACTO INHERENTE'!F11</f>
        <v>Media</v>
      </c>
      <c r="D12" s="86" t="str">
        <f>+'3 PROBABIL E IMPACTO INHERENTE'!N11</f>
        <v>Menor</v>
      </c>
      <c r="E12" s="357"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7"/>
      <c r="G12" s="532"/>
      <c r="H12" s="78" t="s">
        <v>225</v>
      </c>
      <c r="I12" s="92"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R1   R4                </v>
      </c>
      <c r="J12" s="92"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R2 R3                 </v>
      </c>
      <c r="K12" s="92"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8"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89"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7"/>
      <c r="O12" s="530"/>
      <c r="P12" s="90">
        <v>0.6</v>
      </c>
      <c r="Q12" s="81" t="s">
        <v>225</v>
      </c>
      <c r="R12" s="92" t="s">
        <v>227</v>
      </c>
      <c r="S12" s="92" t="s">
        <v>227</v>
      </c>
      <c r="T12" s="92" t="s">
        <v>227</v>
      </c>
      <c r="U12" s="88" t="s">
        <v>242</v>
      </c>
      <c r="V12" s="89" t="s">
        <v>243</v>
      </c>
      <c r="Y12" s="71"/>
      <c r="Z12" s="71"/>
      <c r="AA12" s="83"/>
      <c r="AB12" s="93"/>
      <c r="AC12" s="94"/>
      <c r="AD12" s="91"/>
      <c r="AE12" s="91"/>
      <c r="AF12" s="91"/>
      <c r="AG12" s="91"/>
      <c r="AH12" s="95"/>
      <c r="AI12" s="83"/>
      <c r="AJ12" s="83"/>
    </row>
    <row r="13" spans="1:36" ht="93" customHeight="1" x14ac:dyDescent="0.2">
      <c r="A13" s="84" t="str">
        <f>'2 CONTEXTO E IDENTIFICACIÓN'!A12</f>
        <v>R4</v>
      </c>
      <c r="B13" s="85" t="str">
        <f>+'2 CONTEXTO E IDENTIFICACIÓN'!J12</f>
        <v>Posibilidad de afectación reputacional por conflicto de interés no declarado y/o declarado,  a causa de deficiencias en la identificación de conflictos de interés que no cumplan con la normatividad vigente.</v>
      </c>
      <c r="C13" s="86" t="str">
        <f>+'3 PROBABIL E IMPACTO INHERENTE'!F12</f>
        <v>Media</v>
      </c>
      <c r="D13" s="86" t="str">
        <f>+'3 PROBABIL E IMPACTO INHERENTE'!N12</f>
        <v>Leve</v>
      </c>
      <c r="E13" s="357"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87"/>
      <c r="G13" s="532"/>
      <c r="H13" s="78" t="s">
        <v>221</v>
      </c>
      <c r="I13" s="96"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2"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R5 R6              </v>
      </c>
      <c r="K13" s="92"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8"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89"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7"/>
      <c r="O13" s="530"/>
      <c r="P13" s="90">
        <v>0.4</v>
      </c>
      <c r="Q13" s="81" t="s">
        <v>221</v>
      </c>
      <c r="R13" s="96" t="s">
        <v>244</v>
      </c>
      <c r="S13" s="92" t="s">
        <v>227</v>
      </c>
      <c r="T13" s="92" t="s">
        <v>227</v>
      </c>
      <c r="U13" s="88" t="s">
        <v>242</v>
      </c>
      <c r="V13" s="89" t="s">
        <v>243</v>
      </c>
      <c r="Y13" s="71"/>
      <c r="Z13" s="71"/>
      <c r="AA13" s="83"/>
      <c r="AB13" s="93"/>
      <c r="AC13" s="94"/>
      <c r="AD13" s="91"/>
      <c r="AE13" s="91"/>
      <c r="AF13" s="91"/>
      <c r="AG13" s="95"/>
      <c r="AH13" s="91"/>
      <c r="AI13" s="83"/>
      <c r="AJ13" s="83"/>
    </row>
    <row r="14" spans="1:36" ht="93" customHeight="1" thickBot="1" x14ac:dyDescent="0.25">
      <c r="A14" s="84" t="str">
        <f>'2 CONTEXTO E IDENTIFICACIÓN'!A13</f>
        <v>R5</v>
      </c>
      <c r="B14" s="85" t="str">
        <f>+'2 CONTEXTO E IDENTIFICACIÓN'!J13</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C14" s="86" t="str">
        <f>+'3 PROBABIL E IMPACTO INHERENTE'!F13</f>
        <v>Baja</v>
      </c>
      <c r="D14" s="86" t="str">
        <f>+'3 PROBABIL E IMPACTO INHERENTE'!N13</f>
        <v>Menor</v>
      </c>
      <c r="E14" s="85" t="str">
        <f t="shared" si="0"/>
        <v>Moderado</v>
      </c>
      <c r="F14" s="87"/>
      <c r="G14" s="533"/>
      <c r="H14" s="97" t="s">
        <v>218</v>
      </c>
      <c r="I14" s="98"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8"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99"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0"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1"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7"/>
      <c r="O14" s="531"/>
      <c r="P14" s="102">
        <v>0.2</v>
      </c>
      <c r="Q14" s="103" t="s">
        <v>218</v>
      </c>
      <c r="R14" s="98" t="s">
        <v>244</v>
      </c>
      <c r="S14" s="98" t="s">
        <v>244</v>
      </c>
      <c r="T14" s="99" t="s">
        <v>227</v>
      </c>
      <c r="U14" s="100" t="s">
        <v>242</v>
      </c>
      <c r="V14" s="101" t="s">
        <v>243</v>
      </c>
      <c r="Y14" s="71"/>
      <c r="Z14" s="71"/>
      <c r="AA14" s="83"/>
      <c r="AB14" s="93"/>
      <c r="AC14" s="94"/>
      <c r="AD14" s="91"/>
      <c r="AE14" s="91"/>
      <c r="AF14" s="91"/>
      <c r="AG14" s="104"/>
      <c r="AH14" s="91"/>
      <c r="AI14" s="83"/>
      <c r="AJ14" s="83"/>
    </row>
    <row r="15" spans="1:36" ht="93" customHeight="1" x14ac:dyDescent="0.2">
      <c r="A15" s="84" t="str">
        <f>'2 CONTEXTO E IDENTIFICACIÓN'!A14</f>
        <v>R6</v>
      </c>
      <c r="B15" s="85" t="str">
        <f>+'2 CONTEXTO E IDENTIFICACIÓN'!J14</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C15" s="86" t="str">
        <f>+'3 PROBABIL E IMPACTO INHERENTE'!F14</f>
        <v>Baja</v>
      </c>
      <c r="D15" s="86" t="str">
        <f>+'3 PROBABIL E IMPACTO INHERENTE'!N14</f>
        <v>Menor</v>
      </c>
      <c r="E15" s="85" t="str">
        <f t="shared" si="0"/>
        <v>Moderado</v>
      </c>
      <c r="F15" s="87"/>
      <c r="G15" s="87"/>
      <c r="H15" s="87"/>
      <c r="I15" s="87"/>
      <c r="J15" s="87"/>
      <c r="K15" s="87"/>
      <c r="L15" s="87"/>
      <c r="M15" s="87"/>
      <c r="N15" s="87"/>
      <c r="Y15" s="71"/>
      <c r="Z15" s="71"/>
      <c r="AA15" s="83"/>
      <c r="AB15" s="93"/>
      <c r="AC15" s="94"/>
      <c r="AD15" s="91"/>
      <c r="AE15" s="91"/>
      <c r="AF15" s="91"/>
      <c r="AG15" s="91"/>
      <c r="AH15" s="91"/>
      <c r="AI15" s="83"/>
      <c r="AJ15" s="83"/>
    </row>
    <row r="16" spans="1:36" ht="93" customHeight="1" x14ac:dyDescent="0.2">
      <c r="A16" s="84">
        <f>'2 CONTEXTO E IDENTIFICACIÓN'!A15</f>
        <v>0</v>
      </c>
      <c r="B16" s="85" t="str">
        <f>+'2 CONTEXTO E IDENTIFICACIÓN'!J15</f>
        <v xml:space="preserve"> por a causa de </v>
      </c>
      <c r="C16" s="86" t="str">
        <f>+'3 PROBABIL E IMPACTO INHERENTE'!F15</f>
        <v/>
      </c>
      <c r="D16" s="86" t="str">
        <f>+'3 PROBABIL E IMPACTO INHERENTE'!N15</f>
        <v/>
      </c>
      <c r="E16" s="85" t="str">
        <f t="shared" si="0"/>
        <v/>
      </c>
      <c r="F16" s="87"/>
      <c r="G16" s="87"/>
      <c r="H16" s="87"/>
      <c r="I16" s="87"/>
      <c r="J16" s="87"/>
      <c r="K16" s="87"/>
      <c r="L16" s="87"/>
      <c r="M16" s="87"/>
      <c r="N16" s="87"/>
      <c r="R16" s="75" t="s">
        <v>245</v>
      </c>
      <c r="T16" s="71"/>
      <c r="U16" s="71"/>
      <c r="V16" s="71"/>
      <c r="W16" s="71"/>
      <c r="X16" s="71"/>
      <c r="Y16" s="71"/>
      <c r="Z16" s="71"/>
      <c r="AA16" s="83"/>
      <c r="AB16" s="93"/>
      <c r="AC16" s="83"/>
      <c r="AD16" s="94"/>
      <c r="AE16" s="94"/>
      <c r="AF16" s="94"/>
      <c r="AG16" s="94"/>
      <c r="AH16" s="94"/>
      <c r="AI16" s="83"/>
      <c r="AJ16" s="83"/>
    </row>
    <row r="17" spans="1:36" ht="93" customHeight="1" x14ac:dyDescent="0.2">
      <c r="A17" s="84">
        <f>'2 CONTEXTO E IDENTIFICACIÓN'!A16</f>
        <v>0</v>
      </c>
      <c r="B17" s="85" t="str">
        <f>+'2 CONTEXTO E IDENTIFICACIÓN'!J16</f>
        <v xml:space="preserve"> por a causa de </v>
      </c>
      <c r="C17" s="86" t="str">
        <f>+'3 PROBABIL E IMPACTO INHERENTE'!F16</f>
        <v/>
      </c>
      <c r="D17" s="86" t="str">
        <f>+'3 PROBABIL E IMPACTO INHERENTE'!N16</f>
        <v/>
      </c>
      <c r="E17" s="85" t="str">
        <f t="shared" si="0"/>
        <v/>
      </c>
      <c r="F17" s="87"/>
      <c r="G17" s="87"/>
      <c r="H17" s="87"/>
      <c r="I17" s="87"/>
      <c r="J17" s="87"/>
      <c r="K17" s="87"/>
      <c r="L17" s="87"/>
      <c r="M17" s="87"/>
      <c r="N17" s="87"/>
      <c r="R17" s="105" t="s">
        <v>243</v>
      </c>
      <c r="T17" s="71"/>
      <c r="U17" s="71"/>
      <c r="V17" s="71"/>
      <c r="W17" s="71"/>
      <c r="X17" s="71"/>
      <c r="Y17" s="71"/>
      <c r="Z17" s="71"/>
      <c r="AA17" s="83"/>
      <c r="AB17" s="83"/>
      <c r="AC17" s="83"/>
      <c r="AD17" s="91"/>
      <c r="AE17" s="91"/>
      <c r="AF17" s="91"/>
      <c r="AG17" s="91"/>
      <c r="AH17" s="91"/>
      <c r="AI17" s="83"/>
      <c r="AJ17" s="83"/>
    </row>
    <row r="18" spans="1:36" ht="93" customHeight="1" x14ac:dyDescent="0.2">
      <c r="A18" s="84">
        <f>'2 CONTEXTO E IDENTIFICACIÓN'!A17</f>
        <v>0</v>
      </c>
      <c r="B18" s="85" t="str">
        <f>+'2 CONTEXTO E IDENTIFICACIÓN'!J17</f>
        <v xml:space="preserve"> por a causa de </v>
      </c>
      <c r="C18" s="86" t="str">
        <f>+'3 PROBABIL E IMPACTO INHERENTE'!F17</f>
        <v/>
      </c>
      <c r="D18" s="86" t="str">
        <f>+'3 PROBABIL E IMPACTO INHERENTE'!N17</f>
        <v/>
      </c>
      <c r="E18" s="85" t="str">
        <f t="shared" si="0"/>
        <v/>
      </c>
      <c r="F18" s="87"/>
      <c r="G18" s="87"/>
      <c r="H18" s="87"/>
      <c r="I18" s="87"/>
      <c r="J18" s="87"/>
      <c r="K18" s="87"/>
      <c r="L18" s="87"/>
      <c r="M18" s="87"/>
      <c r="N18" s="87"/>
      <c r="R18" s="88" t="s">
        <v>242</v>
      </c>
      <c r="S18" s="71"/>
      <c r="T18" s="71"/>
      <c r="U18" s="71"/>
      <c r="V18" s="71"/>
      <c r="W18" s="71"/>
      <c r="X18" s="71"/>
      <c r="Y18" s="71"/>
      <c r="Z18" s="71"/>
      <c r="AA18" s="83"/>
      <c r="AB18" s="83"/>
      <c r="AC18" s="83"/>
      <c r="AD18" s="91"/>
      <c r="AE18" s="91"/>
      <c r="AF18" s="91"/>
      <c r="AG18" s="91"/>
      <c r="AH18" s="91"/>
      <c r="AI18" s="83"/>
      <c r="AJ18" s="83"/>
    </row>
    <row r="19" spans="1:36" ht="93" customHeight="1" x14ac:dyDescent="0.2">
      <c r="A19" s="84">
        <f>'2 CONTEXTO E IDENTIFICACIÓN'!A18</f>
        <v>0</v>
      </c>
      <c r="B19" s="85" t="str">
        <f>+'2 CONTEXTO E IDENTIFICACIÓN'!J18</f>
        <v xml:space="preserve"> por a causa de </v>
      </c>
      <c r="C19" s="86" t="str">
        <f>+'3 PROBABIL E IMPACTO INHERENTE'!F18</f>
        <v/>
      </c>
      <c r="D19" s="86" t="str">
        <f>+'3 PROBABIL E IMPACTO INHERENTE'!N18</f>
        <v/>
      </c>
      <c r="E19" s="85" t="str">
        <f t="shared" si="0"/>
        <v/>
      </c>
      <c r="F19" s="87"/>
      <c r="G19" s="87"/>
      <c r="H19" s="87"/>
      <c r="I19" s="87"/>
      <c r="J19" s="87"/>
      <c r="K19" s="87"/>
      <c r="L19" s="87"/>
      <c r="M19" s="87"/>
      <c r="N19" s="87"/>
      <c r="Q19" s="106"/>
      <c r="R19" s="92" t="s">
        <v>227</v>
      </c>
      <c r="S19" s="106"/>
      <c r="T19" s="106"/>
      <c r="U19" s="106"/>
      <c r="V19" s="106"/>
      <c r="W19" s="106"/>
      <c r="X19" s="106"/>
      <c r="Y19" s="106"/>
      <c r="Z19" s="106"/>
      <c r="AA19" s="83"/>
      <c r="AB19" s="83"/>
      <c r="AC19" s="107"/>
      <c r="AD19" s="107"/>
      <c r="AE19" s="107"/>
      <c r="AF19" s="107"/>
      <c r="AG19" s="107"/>
      <c r="AH19" s="107"/>
      <c r="AI19" s="83"/>
      <c r="AJ19" s="83"/>
    </row>
    <row r="20" spans="1:36" ht="93" customHeight="1" x14ac:dyDescent="0.2">
      <c r="A20" s="84">
        <f>'2 CONTEXTO E IDENTIFICACIÓN'!A19</f>
        <v>0</v>
      </c>
      <c r="B20" s="85" t="str">
        <f>+'2 CONTEXTO E IDENTIFICACIÓN'!J19</f>
        <v xml:space="preserve"> por a causa de </v>
      </c>
      <c r="C20" s="86" t="str">
        <f>+'3 PROBABIL E IMPACTO INHERENTE'!F19</f>
        <v/>
      </c>
      <c r="D20" s="86" t="str">
        <f>+'3 PROBABIL E IMPACTO INHERENTE'!N19</f>
        <v/>
      </c>
      <c r="E20" s="85" t="str">
        <f t="shared" si="0"/>
        <v/>
      </c>
      <c r="F20" s="87"/>
      <c r="G20" s="87"/>
      <c r="H20" s="87"/>
      <c r="I20" s="87"/>
      <c r="J20" s="87"/>
      <c r="K20" s="87"/>
      <c r="L20" s="87"/>
      <c r="M20" s="87"/>
      <c r="N20" s="87"/>
      <c r="Q20" s="106"/>
      <c r="R20" s="96" t="s">
        <v>244</v>
      </c>
      <c r="Y20" s="106"/>
      <c r="Z20" s="106"/>
      <c r="AA20" s="83"/>
      <c r="AB20" s="83"/>
      <c r="AC20" s="83"/>
      <c r="AD20" s="91"/>
      <c r="AE20" s="91"/>
      <c r="AF20" s="91"/>
      <c r="AG20" s="91"/>
      <c r="AH20" s="91"/>
      <c r="AI20" s="83"/>
      <c r="AJ20" s="83"/>
    </row>
    <row r="21" spans="1:36" ht="93" customHeight="1" x14ac:dyDescent="0.2">
      <c r="A21" s="84">
        <f>'2 CONTEXTO E IDENTIFICACIÓN'!A20</f>
        <v>0</v>
      </c>
      <c r="B21" s="85" t="str">
        <f>+'2 CONTEXTO E IDENTIFICACIÓN'!J20</f>
        <v xml:space="preserve"> por a causa de </v>
      </c>
      <c r="C21" s="86" t="str">
        <f>+'3 PROBABIL E IMPACTO INHERENTE'!F20</f>
        <v/>
      </c>
      <c r="D21" s="86" t="str">
        <f>+'3 PROBABIL E IMPACTO INHERENTE'!N20</f>
        <v/>
      </c>
      <c r="E21" s="85" t="str">
        <f t="shared" si="0"/>
        <v/>
      </c>
      <c r="F21" s="87"/>
      <c r="G21" s="87"/>
      <c r="H21" s="87"/>
      <c r="I21" s="87"/>
      <c r="J21" s="87"/>
      <c r="K21" s="87"/>
      <c r="L21" s="87"/>
      <c r="M21" s="87"/>
      <c r="N21" s="87"/>
      <c r="O21" s="108"/>
      <c r="P21" s="108"/>
      <c r="Q21" s="106"/>
      <c r="Y21" s="106"/>
      <c r="Z21" s="106"/>
      <c r="AA21" s="83"/>
      <c r="AB21" s="83"/>
      <c r="AC21" s="83"/>
      <c r="AD21" s="91"/>
      <c r="AE21" s="91"/>
      <c r="AF21" s="91"/>
      <c r="AG21" s="91"/>
      <c r="AH21" s="91"/>
      <c r="AI21" s="83"/>
      <c r="AJ21" s="83"/>
    </row>
    <row r="22" spans="1:36" ht="93" customHeight="1" x14ac:dyDescent="0.2">
      <c r="A22" s="84">
        <f>'2 CONTEXTO E IDENTIFICACIÓN'!A21</f>
        <v>0</v>
      </c>
      <c r="B22" s="85" t="str">
        <f>+'2 CONTEXTO E IDENTIFICACIÓN'!J21</f>
        <v xml:space="preserve"> por a causa de </v>
      </c>
      <c r="C22" s="86" t="str">
        <f>+'3 PROBABIL E IMPACTO INHERENTE'!F21</f>
        <v/>
      </c>
      <c r="D22" s="86" t="str">
        <f>+'3 PROBABIL E IMPACTO INHERENTE'!N21</f>
        <v/>
      </c>
      <c r="E22" s="85" t="str">
        <f t="shared" si="0"/>
        <v/>
      </c>
      <c r="F22" s="87"/>
      <c r="G22" s="87"/>
      <c r="H22" s="87"/>
      <c r="I22" s="87"/>
      <c r="J22" s="87"/>
      <c r="K22" s="87"/>
      <c r="L22" s="87"/>
      <c r="M22" s="87"/>
      <c r="N22" s="87"/>
      <c r="O22" s="108"/>
      <c r="P22" s="108"/>
      <c r="Q22" s="109"/>
      <c r="Y22" s="106"/>
      <c r="Z22" s="106"/>
      <c r="AA22" s="83"/>
      <c r="AB22" s="104"/>
      <c r="AC22" s="104"/>
      <c r="AD22" s="104"/>
      <c r="AE22" s="104"/>
      <c r="AF22" s="104"/>
      <c r="AG22" s="104"/>
      <c r="AH22" s="91"/>
      <c r="AI22" s="83"/>
      <c r="AJ22" s="83"/>
    </row>
    <row r="23" spans="1:36" ht="93" customHeight="1" x14ac:dyDescent="0.2">
      <c r="A23" s="84">
        <f>'2 CONTEXTO E IDENTIFICACIÓN'!A22</f>
        <v>0</v>
      </c>
      <c r="B23" s="85" t="str">
        <f>+'2 CONTEXTO E IDENTIFICACIÓN'!J22</f>
        <v xml:space="preserve"> por a causa de </v>
      </c>
      <c r="C23" s="86" t="str">
        <f>+'3 PROBABIL E IMPACTO INHERENTE'!F22</f>
        <v/>
      </c>
      <c r="D23" s="86" t="str">
        <f>+'3 PROBABIL E IMPACTO INHERENTE'!N22</f>
        <v/>
      </c>
      <c r="E23" s="85" t="str">
        <f t="shared" si="0"/>
        <v/>
      </c>
      <c r="F23" s="87"/>
      <c r="G23" s="87"/>
      <c r="H23" s="87"/>
      <c r="I23" s="87"/>
      <c r="J23" s="87"/>
      <c r="K23" s="87"/>
      <c r="L23" s="87"/>
      <c r="M23" s="87"/>
      <c r="N23" s="87"/>
      <c r="O23" s="108"/>
      <c r="P23" s="108"/>
      <c r="AA23" s="83"/>
      <c r="AB23" s="110"/>
      <c r="AC23" s="110"/>
      <c r="AD23" s="110"/>
      <c r="AE23" s="110"/>
      <c r="AF23" s="110"/>
      <c r="AG23" s="110"/>
      <c r="AH23" s="91"/>
      <c r="AI23" s="83"/>
      <c r="AJ23" s="83"/>
    </row>
    <row r="24" spans="1:36" ht="93" customHeight="1" x14ac:dyDescent="0.2">
      <c r="A24" s="84">
        <f>'2 CONTEXTO E IDENTIFICACIÓN'!A23</f>
        <v>0</v>
      </c>
      <c r="B24" s="85" t="str">
        <f>+'2 CONTEXTO E IDENTIFICACIÓN'!J23</f>
        <v xml:space="preserve"> por a causa de </v>
      </c>
      <c r="C24" s="86" t="str">
        <f>+'3 PROBABIL E IMPACTO INHERENTE'!F23</f>
        <v/>
      </c>
      <c r="D24" s="86" t="str">
        <f>+'3 PROBABIL E IMPACTO INHERENTE'!N23</f>
        <v/>
      </c>
      <c r="E24" s="85" t="str">
        <f t="shared" si="0"/>
        <v/>
      </c>
      <c r="F24" s="87"/>
      <c r="G24" s="87"/>
      <c r="H24" s="87"/>
      <c r="I24" s="87"/>
      <c r="J24" s="87"/>
      <c r="K24" s="87"/>
      <c r="L24" s="87"/>
      <c r="M24" s="87"/>
      <c r="N24" s="87"/>
      <c r="O24" s="108"/>
      <c r="P24" s="108"/>
      <c r="AA24" s="83"/>
      <c r="AB24" s="104"/>
      <c r="AC24" s="104"/>
      <c r="AD24" s="104"/>
      <c r="AE24" s="104"/>
      <c r="AF24" s="104"/>
      <c r="AG24" s="104"/>
      <c r="AH24" s="91"/>
      <c r="AI24" s="83"/>
      <c r="AJ24" s="83"/>
    </row>
    <row r="25" spans="1:36" ht="93" customHeight="1" x14ac:dyDescent="0.2">
      <c r="A25" s="84">
        <f>'2 CONTEXTO E IDENTIFICACIÓN'!A24</f>
        <v>0</v>
      </c>
      <c r="B25" s="85" t="str">
        <f>+'2 CONTEXTO E IDENTIFICACIÓN'!J24</f>
        <v xml:space="preserve"> por a causa de </v>
      </c>
      <c r="C25" s="86" t="str">
        <f>+'3 PROBABIL E IMPACTO INHERENTE'!F24</f>
        <v/>
      </c>
      <c r="D25" s="86" t="str">
        <f>+'3 PROBABIL E IMPACTO INHERENTE'!N24</f>
        <v/>
      </c>
      <c r="E25" s="85" t="str">
        <f t="shared" si="0"/>
        <v/>
      </c>
      <c r="F25" s="87"/>
      <c r="G25" s="87"/>
      <c r="H25" s="87"/>
      <c r="I25" s="87"/>
      <c r="J25" s="87"/>
      <c r="K25" s="87"/>
      <c r="L25" s="87"/>
      <c r="M25" s="87"/>
      <c r="N25" s="87"/>
      <c r="AA25" s="83"/>
      <c r="AB25" s="104"/>
      <c r="AC25" s="104"/>
      <c r="AD25" s="104"/>
      <c r="AE25" s="104"/>
      <c r="AF25" s="104"/>
      <c r="AG25" s="104"/>
      <c r="AH25" s="91"/>
      <c r="AI25" s="83"/>
      <c r="AJ25" s="83"/>
    </row>
    <row r="26" spans="1:36" ht="93" customHeight="1" x14ac:dyDescent="0.25">
      <c r="A26" s="84">
        <f>'2 CONTEXTO E IDENTIFICACIÓN'!A25</f>
        <v>0</v>
      </c>
      <c r="B26" s="85" t="str">
        <f>+'2 CONTEXTO E IDENTIFICACIÓN'!J25</f>
        <v xml:space="preserve"> por a causa de </v>
      </c>
      <c r="C26" s="86" t="str">
        <f>+'3 PROBABIL E IMPACTO INHERENTE'!F25</f>
        <v/>
      </c>
      <c r="D26" s="86" t="str">
        <f>+'3 PROBABIL E IMPACTO INHERENTE'!N25</f>
        <v/>
      </c>
      <c r="E26" s="85" t="str">
        <f t="shared" si="0"/>
        <v/>
      </c>
      <c r="F26" s="87"/>
      <c r="G26" s="87"/>
      <c r="H26" s="87"/>
      <c r="I26" s="87"/>
      <c r="J26" s="87"/>
      <c r="K26" s="87"/>
      <c r="L26" s="87"/>
      <c r="M26" s="87"/>
      <c r="N26" s="87"/>
    </row>
    <row r="27" spans="1:36" ht="93" customHeight="1" x14ac:dyDescent="0.25">
      <c r="A27" s="84">
        <f>'2 CONTEXTO E IDENTIFICACIÓN'!A26</f>
        <v>0</v>
      </c>
      <c r="B27" s="85" t="str">
        <f>+'2 CONTEXTO E IDENTIFICACIÓN'!J26</f>
        <v xml:space="preserve"> por a causa de </v>
      </c>
      <c r="C27" s="86" t="str">
        <f>+'3 PROBABIL E IMPACTO INHERENTE'!F26</f>
        <v/>
      </c>
      <c r="D27" s="86" t="str">
        <f>+'3 PROBABIL E IMPACTO INHERENTE'!N26</f>
        <v/>
      </c>
      <c r="E27" s="85" t="str">
        <f t="shared" si="0"/>
        <v/>
      </c>
      <c r="F27" s="87"/>
      <c r="G27" s="87"/>
      <c r="H27" s="87"/>
      <c r="I27" s="87"/>
      <c r="J27" s="87"/>
      <c r="K27" s="87"/>
      <c r="L27" s="87"/>
      <c r="M27" s="87"/>
      <c r="N27" s="87"/>
    </row>
    <row r="28" spans="1:36" ht="93" customHeight="1" x14ac:dyDescent="0.25">
      <c r="A28" s="84">
        <f>'2 CONTEXTO E IDENTIFICACIÓN'!A27</f>
        <v>0</v>
      </c>
      <c r="B28" s="85" t="str">
        <f>+'2 CONTEXTO E IDENTIFICACIÓN'!J27</f>
        <v xml:space="preserve"> por a causa de </v>
      </c>
      <c r="C28" s="86" t="str">
        <f>+'3 PROBABIL E IMPACTO INHERENTE'!F27</f>
        <v/>
      </c>
      <c r="D28" s="86" t="str">
        <f>+'3 PROBABIL E IMPACTO INHERENTE'!N27</f>
        <v/>
      </c>
      <c r="E28" s="85" t="str">
        <f t="shared" si="0"/>
        <v/>
      </c>
      <c r="F28" s="87"/>
      <c r="G28" s="87"/>
      <c r="H28" s="87"/>
      <c r="I28" s="87"/>
      <c r="J28" s="87"/>
      <c r="K28" s="87"/>
      <c r="L28" s="87"/>
      <c r="M28" s="87"/>
      <c r="N28" s="87"/>
    </row>
    <row r="29" spans="1:36" ht="93" customHeight="1" x14ac:dyDescent="0.25">
      <c r="A29" s="84">
        <f>'2 CONTEXTO E IDENTIFICACIÓN'!A28</f>
        <v>0</v>
      </c>
      <c r="B29" s="85" t="str">
        <f>+'2 CONTEXTO E IDENTIFICACIÓN'!J28</f>
        <v xml:space="preserve"> por a causa de </v>
      </c>
      <c r="C29" s="86" t="str">
        <f>+'3 PROBABIL E IMPACTO INHERENTE'!F28</f>
        <v/>
      </c>
      <c r="D29" s="86" t="str">
        <f>+'3 PROBABIL E IMPACTO INHERENTE'!N28</f>
        <v/>
      </c>
      <c r="E29" s="85" t="str">
        <f t="shared" si="0"/>
        <v/>
      </c>
      <c r="F29" s="87"/>
      <c r="G29" s="87"/>
      <c r="H29" s="87"/>
      <c r="I29" s="87"/>
      <c r="J29" s="87"/>
      <c r="K29" s="87"/>
      <c r="L29" s="87"/>
      <c r="M29" s="87"/>
      <c r="N29" s="87"/>
    </row>
    <row r="30" spans="1:36" ht="14.45" customHeight="1" x14ac:dyDescent="0.25">
      <c r="B30" s="67"/>
      <c r="D30" s="67"/>
      <c r="E30" s="67"/>
      <c r="F30" s="67"/>
      <c r="G30" s="67"/>
      <c r="H30" s="67"/>
      <c r="I30" s="67"/>
      <c r="J30" s="67"/>
      <c r="K30" s="67"/>
      <c r="L30" s="67"/>
      <c r="M30" s="67"/>
      <c r="N30" s="67"/>
      <c r="Y30" s="72"/>
      <c r="Z30" s="72"/>
      <c r="AA30" s="72"/>
      <c r="AB30" s="72"/>
      <c r="AC30" s="72"/>
      <c r="AD30" s="67"/>
      <c r="AE30" s="67"/>
      <c r="AF30" s="67"/>
      <c r="AG30" s="67"/>
      <c r="AH30" s="67"/>
    </row>
    <row r="31" spans="1:36" ht="39" customHeight="1" x14ac:dyDescent="0.25">
      <c r="B31" s="67"/>
      <c r="D31" s="67"/>
      <c r="E31" s="67"/>
      <c r="F31" s="67"/>
      <c r="G31" s="67"/>
      <c r="H31" s="67"/>
      <c r="I31" s="67"/>
      <c r="J31" s="67"/>
      <c r="K31" s="67"/>
      <c r="L31" s="67"/>
      <c r="M31" s="67"/>
      <c r="N31" s="67"/>
      <c r="Y31" s="72"/>
      <c r="Z31" s="72"/>
      <c r="AA31" s="72"/>
      <c r="AB31" s="72"/>
      <c r="AC31" s="72"/>
      <c r="AD31" s="67"/>
      <c r="AE31" s="67"/>
      <c r="AF31" s="67"/>
      <c r="AG31" s="67"/>
      <c r="AH31" s="67"/>
    </row>
    <row r="32" spans="1:36" ht="19.5" customHeight="1" x14ac:dyDescent="0.25">
      <c r="B32" s="67"/>
      <c r="D32" s="67"/>
      <c r="E32" s="67"/>
      <c r="F32" s="67"/>
      <c r="G32" s="67"/>
      <c r="H32" s="67"/>
      <c r="I32" s="67"/>
      <c r="J32" s="67"/>
      <c r="K32" s="67"/>
      <c r="L32" s="67"/>
      <c r="M32" s="67"/>
      <c r="N32" s="67"/>
      <c r="Y32" s="72"/>
      <c r="Z32" s="72"/>
      <c r="AA32" s="72"/>
      <c r="AB32" s="72"/>
      <c r="AC32" s="72"/>
      <c r="AD32" s="67"/>
      <c r="AE32" s="67"/>
      <c r="AF32" s="67"/>
      <c r="AG32" s="67"/>
      <c r="AH32" s="67"/>
    </row>
    <row r="33" spans="25:29" s="67" customFormat="1" ht="19.5" customHeight="1" x14ac:dyDescent="0.25">
      <c r="Y33" s="72"/>
      <c r="Z33" s="72"/>
      <c r="AA33" s="72"/>
      <c r="AB33" s="72"/>
      <c r="AC33" s="72"/>
    </row>
    <row r="34" spans="25:29" s="67" customFormat="1" ht="19.5" customHeight="1" x14ac:dyDescent="0.25">
      <c r="Y34" s="72"/>
      <c r="Z34" s="72"/>
      <c r="AA34" s="72"/>
      <c r="AB34" s="72"/>
      <c r="AC34" s="72"/>
    </row>
    <row r="35" spans="25:29" s="67" customFormat="1" ht="19.5" customHeight="1" x14ac:dyDescent="0.25">
      <c r="Y35" s="72"/>
      <c r="Z35" s="72"/>
      <c r="AA35" s="72"/>
      <c r="AB35" s="72"/>
      <c r="AC35" s="72"/>
    </row>
    <row r="36" spans="25:29" s="67" customFormat="1" ht="19.5" customHeight="1" x14ac:dyDescent="0.25">
      <c r="Y36" s="72"/>
      <c r="Z36" s="72"/>
      <c r="AA36" s="72"/>
      <c r="AB36" s="72"/>
      <c r="AC36" s="72"/>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65" priority="6" operator="equal">
      <formula>$Q$14</formula>
    </cfRule>
    <cfRule type="cellIs" dxfId="64" priority="7" operator="equal">
      <formula>$Q$13</formula>
    </cfRule>
    <cfRule type="cellIs" dxfId="63" priority="8" operator="equal">
      <formula>$Q$12</formula>
    </cfRule>
    <cfRule type="cellIs" dxfId="62" priority="9" operator="equal">
      <formula>$Q$11</formula>
    </cfRule>
    <cfRule type="cellIs" dxfId="61" priority="10" operator="equal">
      <formula>$Q$10</formula>
    </cfRule>
  </conditionalFormatting>
  <conditionalFormatting sqref="D10:D29">
    <cfRule type="cellIs" dxfId="60" priority="1" operator="equal">
      <formula>$R$9</formula>
    </cfRule>
    <cfRule type="cellIs" dxfId="59" priority="2" operator="equal">
      <formula>$S$9</formula>
    </cfRule>
    <cfRule type="cellIs" dxfId="58" priority="3" operator="equal">
      <formula>$T$9</formula>
    </cfRule>
    <cfRule type="cellIs" dxfId="57" priority="4" operator="equal">
      <formula>$U$9</formula>
    </cfRule>
    <cfRule type="cellIs" dxfId="56" priority="5" operator="equal">
      <formula>$V$9</formula>
    </cfRule>
  </conditionalFormatting>
  <conditionalFormatting sqref="E10:E29">
    <cfRule type="cellIs" dxfId="55" priority="102" operator="equal">
      <formula>$R$17</formula>
    </cfRule>
    <cfRule type="cellIs" dxfId="54" priority="103" operator="equal">
      <formula>$R$18</formula>
    </cfRule>
    <cfRule type="cellIs" dxfId="53" priority="104" operator="equal">
      <formula>$R$19</formula>
    </cfRule>
    <cfRule type="cellIs" dxfId="52" priority="105" operator="equal">
      <formula>$R$20</formula>
    </cfRule>
  </conditionalFormatting>
  <dataValidations disablePrompts="1" count="3">
    <dataValidation type="list" allowBlank="1" showInputMessage="1" showErrorMessage="1" sqref="JB10:JH17" xr:uid="{00000000-0002-0000-03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300-000001000000}"/>
    <dataValidation allowBlank="1" showInputMessage="1" showErrorMessage="1" prompt="Es la materialización del riesgo y las consecuencias de su aparición. Su escala es: 5 bajo impacto, 10 medio, 20 alto impacto._x000a_" sqref="JB9:JH9" xr:uid="{00000000-0002-0000-03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theme="0" tint="-0.249977111117893"/>
  </sheetPr>
  <dimension ref="A1:Z128"/>
  <sheetViews>
    <sheetView showGridLines="0" topLeftCell="A5" zoomScale="75" zoomScaleNormal="75" zoomScaleSheetLayoutView="85" workbookViewId="0">
      <selection activeCell="V38" sqref="V38:V43"/>
    </sheetView>
  </sheetViews>
  <sheetFormatPr baseColWidth="10" defaultColWidth="11.42578125" defaultRowHeight="14.25" x14ac:dyDescent="0.25"/>
  <cols>
    <col min="1" max="1" width="14.85546875" style="43" customWidth="1"/>
    <col min="2" max="2" width="36.5703125" style="43" customWidth="1"/>
    <col min="3" max="3" width="15.42578125" style="43" customWidth="1"/>
    <col min="4" max="4" width="13.140625" style="43" customWidth="1"/>
    <col min="5" max="5" width="10.140625" style="43" customWidth="1"/>
    <col min="6" max="6" width="17.42578125" style="43" customWidth="1"/>
    <col min="7" max="7" width="20.85546875" style="43" customWidth="1"/>
    <col min="8" max="8" width="71" style="43" customWidth="1"/>
    <col min="9" max="9" width="60.140625" style="43" customWidth="1"/>
    <col min="10" max="10" width="17.5703125" style="43" customWidth="1"/>
    <col min="11" max="11" width="12.140625" style="50" customWidth="1"/>
    <col min="12" max="12" width="19.28515625" style="50" customWidth="1"/>
    <col min="13" max="13" width="13.42578125" style="43" customWidth="1"/>
    <col min="14" max="14" width="14.85546875" style="50" customWidth="1"/>
    <col min="15" max="15" width="15.85546875" style="50" customWidth="1"/>
    <col min="16" max="16" width="10.5703125" style="50" customWidth="1"/>
    <col min="17" max="17" width="16.42578125" style="50" customWidth="1"/>
    <col min="18" max="18" width="16.85546875" style="50" customWidth="1"/>
    <col min="19" max="21" width="17.140625" style="230" customWidth="1"/>
    <col min="22" max="22" width="31.28515625" style="136" customWidth="1"/>
    <col min="23" max="23" width="11.42578125" style="43"/>
    <col min="24" max="24" width="21.42578125" style="3" customWidth="1"/>
    <col min="25" max="25" width="7.42578125" style="3" bestFit="1" customWidth="1"/>
    <col min="26" max="26" width="8.42578125" style="3" bestFit="1" customWidth="1"/>
    <col min="27" max="16384" width="11.42578125" style="43"/>
  </cols>
  <sheetData>
    <row r="1" spans="1:26" s="39" customFormat="1" ht="45" hidden="1" customHeight="1" x14ac:dyDescent="0.2">
      <c r="A1" s="511"/>
      <c r="B1" s="573" t="str">
        <f>+'2 CONTEXTO E IDENTIFICACIÓN'!A1</f>
        <v>MAPA DE RIESGOS INTEGRAL</v>
      </c>
      <c r="C1" s="521"/>
      <c r="D1" s="522"/>
      <c r="E1" s="227"/>
      <c r="F1" s="2"/>
      <c r="G1" s="200" t="str">
        <f>+'2 CONTEXTO E IDENTIFICACIÓN'!$I$4</f>
        <v>Elaboración o Actualización:</v>
      </c>
      <c r="H1" s="214">
        <f>'2 CONTEXTO E IDENTIFICACIÓN'!J4</f>
        <v>46049</v>
      </c>
      <c r="I1" s="12"/>
      <c r="J1" s="375"/>
      <c r="K1" s="375"/>
      <c r="L1" s="376"/>
      <c r="M1" s="377"/>
      <c r="N1" s="376"/>
      <c r="O1" s="376"/>
      <c r="P1" s="376"/>
      <c r="Q1" s="376"/>
      <c r="R1" s="42"/>
      <c r="S1" s="224"/>
      <c r="T1" s="224"/>
      <c r="U1" s="224"/>
      <c r="V1" s="136"/>
      <c r="W1" s="37"/>
      <c r="X1" s="3"/>
      <c r="Y1" s="3"/>
      <c r="Z1" s="3"/>
    </row>
    <row r="2" spans="1:26" s="39" customFormat="1" ht="45" hidden="1" customHeight="1" x14ac:dyDescent="0.2">
      <c r="A2" s="511"/>
      <c r="B2" s="574"/>
      <c r="C2" s="38" t="str">
        <f>+'2 CONTEXTO E IDENTIFICACIÓN'!A2</f>
        <v>VERSIÓN DEL MAPA DE RIESGOS:</v>
      </c>
      <c r="D2" s="38">
        <f>'2 CONTEXTO E IDENTIFICACIÓN'!B2</f>
        <v>1</v>
      </c>
      <c r="E2" s="227"/>
      <c r="F2" s="227"/>
      <c r="G2" s="203" t="str">
        <f>+'2 CONTEXTO E IDENTIFICACIÓN'!$E$5</f>
        <v>Vigencia: 2026</v>
      </c>
      <c r="H2" s="201">
        <f>'2 CONTEXTO E IDENTIFICACIÓN'!G5</f>
        <v>46023</v>
      </c>
      <c r="I2" s="202" t="s">
        <v>49</v>
      </c>
      <c r="J2" s="378">
        <f>'2 CONTEXTO E IDENTIFICACIÓN'!J5</f>
        <v>46386</v>
      </c>
      <c r="K2" s="227"/>
      <c r="L2" s="379"/>
      <c r="M2" s="14"/>
      <c r="N2" s="379"/>
      <c r="O2" s="379"/>
      <c r="P2" s="379"/>
      <c r="Q2" s="379"/>
      <c r="R2" s="45"/>
      <c r="S2" s="224"/>
      <c r="T2" s="224"/>
      <c r="U2" s="224"/>
      <c r="V2" s="136"/>
      <c r="W2" s="37"/>
      <c r="X2" s="2"/>
      <c r="Y2" s="2"/>
      <c r="Z2" s="2"/>
    </row>
    <row r="3" spans="1:26" s="39" customFormat="1" ht="15.75" hidden="1" thickBot="1" x14ac:dyDescent="0.25">
      <c r="A3" s="11" t="s">
        <v>45</v>
      </c>
      <c r="B3" s="513" t="str">
        <f>'2 CONTEXTO E IDENTIFICACIÓN'!B4</f>
        <v>UAERMV</v>
      </c>
      <c r="C3" s="513"/>
      <c r="D3" s="513"/>
      <c r="E3" s="272"/>
      <c r="F3" s="227"/>
      <c r="G3" s="272"/>
      <c r="H3" s="272"/>
      <c r="I3" s="272"/>
      <c r="J3" s="227"/>
      <c r="K3" s="380"/>
      <c r="L3" s="380"/>
      <c r="M3" s="227"/>
      <c r="N3" s="380"/>
      <c r="O3" s="380"/>
      <c r="P3" s="380"/>
      <c r="Q3" s="380"/>
      <c r="R3" s="273"/>
      <c r="S3" s="228"/>
      <c r="T3" s="228"/>
      <c r="U3" s="228"/>
      <c r="V3" s="136"/>
      <c r="W3" s="37"/>
      <c r="X3" s="2"/>
      <c r="Y3" s="2"/>
      <c r="Z3" s="2"/>
    </row>
    <row r="4" spans="1:26" s="47" customFormat="1" ht="16.5" hidden="1" customHeight="1" x14ac:dyDescent="0.25">
      <c r="A4" s="11" t="s">
        <v>46</v>
      </c>
      <c r="B4" s="513" t="str">
        <f>'2 CONTEXTO E IDENTIFICACIÓN'!F4</f>
        <v>17. Gestión De Talento Humano</v>
      </c>
      <c r="C4" s="514"/>
      <c r="D4" s="514"/>
      <c r="E4" s="46" t="s">
        <v>246</v>
      </c>
      <c r="F4" s="44" t="s">
        <v>247</v>
      </c>
      <c r="G4" s="46"/>
      <c r="H4" s="46"/>
      <c r="I4" s="46"/>
      <c r="J4" s="582" t="s">
        <v>250</v>
      </c>
      <c r="K4" s="583"/>
      <c r="L4" s="583"/>
      <c r="M4" s="583"/>
      <c r="N4" s="583"/>
      <c r="O4" s="583"/>
      <c r="P4" s="583"/>
      <c r="Q4" s="583"/>
      <c r="R4" s="584"/>
      <c r="S4" s="579" t="s">
        <v>248</v>
      </c>
      <c r="T4" s="578" t="s">
        <v>282</v>
      </c>
      <c r="U4" s="578"/>
      <c r="V4" s="556" t="s">
        <v>302</v>
      </c>
      <c r="W4" s="37"/>
      <c r="X4" s="504" t="s">
        <v>249</v>
      </c>
      <c r="Y4" s="505"/>
      <c r="Z4" s="506"/>
    </row>
    <row r="5" spans="1:26" s="47" customFormat="1" ht="33" customHeight="1" x14ac:dyDescent="0.25">
      <c r="A5" s="207"/>
      <c r="B5" s="206"/>
      <c r="C5" s="206"/>
      <c r="D5" s="136"/>
      <c r="E5" s="46"/>
      <c r="F5" s="46"/>
      <c r="G5" s="46"/>
      <c r="H5" s="46"/>
      <c r="I5" s="46"/>
      <c r="J5" s="585"/>
      <c r="K5" s="586"/>
      <c r="L5" s="586"/>
      <c r="M5" s="586"/>
      <c r="N5" s="586"/>
      <c r="O5" s="586"/>
      <c r="P5" s="586"/>
      <c r="Q5" s="586"/>
      <c r="R5" s="587"/>
      <c r="S5" s="580"/>
      <c r="T5" s="578"/>
      <c r="U5" s="578"/>
      <c r="V5" s="556"/>
      <c r="W5" s="37"/>
      <c r="X5" s="20" t="s">
        <v>210</v>
      </c>
      <c r="Y5" s="21" t="s">
        <v>251</v>
      </c>
      <c r="Z5" s="22" t="s">
        <v>252</v>
      </c>
    </row>
    <row r="6" spans="1:26" ht="29.25" customHeight="1" x14ac:dyDescent="0.25">
      <c r="A6" s="575" t="s">
        <v>204</v>
      </c>
      <c r="B6" s="575" t="s">
        <v>205</v>
      </c>
      <c r="C6" s="575" t="s">
        <v>253</v>
      </c>
      <c r="D6" s="575" t="s">
        <v>254</v>
      </c>
      <c r="E6" s="570" t="s">
        <v>255</v>
      </c>
      <c r="F6" s="568" t="s">
        <v>29</v>
      </c>
      <c r="G6" s="569"/>
      <c r="H6" s="569"/>
      <c r="I6" s="570"/>
      <c r="J6" s="565" t="s">
        <v>298</v>
      </c>
      <c r="K6" s="566"/>
      <c r="L6" s="566"/>
      <c r="M6" s="566"/>
      <c r="N6" s="567"/>
      <c r="O6" s="565" t="s">
        <v>299</v>
      </c>
      <c r="P6" s="566"/>
      <c r="Q6" s="566"/>
      <c r="R6" s="567"/>
      <c r="S6" s="581"/>
      <c r="T6" s="578"/>
      <c r="U6" s="578"/>
      <c r="V6" s="556"/>
      <c r="W6" s="37"/>
      <c r="X6" s="234" t="s">
        <v>218</v>
      </c>
      <c r="Y6" s="27">
        <v>0.01</v>
      </c>
      <c r="Z6" s="26">
        <v>0.2</v>
      </c>
    </row>
    <row r="7" spans="1:26" s="37" customFormat="1" ht="75.75" customHeight="1" thickBot="1" x14ac:dyDescent="0.3">
      <c r="A7" s="576"/>
      <c r="B7" s="576"/>
      <c r="C7" s="576"/>
      <c r="D7" s="576"/>
      <c r="E7" s="577"/>
      <c r="F7" s="48" t="s">
        <v>256</v>
      </c>
      <c r="G7" s="135" t="s">
        <v>257</v>
      </c>
      <c r="H7" s="135" t="s">
        <v>351</v>
      </c>
      <c r="I7" s="135" t="s">
        <v>259</v>
      </c>
      <c r="J7" s="135" t="s">
        <v>288</v>
      </c>
      <c r="K7" s="49" t="s">
        <v>32</v>
      </c>
      <c r="L7" s="49" t="s">
        <v>34</v>
      </c>
      <c r="M7" s="135" t="s">
        <v>35</v>
      </c>
      <c r="N7" s="49" t="s">
        <v>37</v>
      </c>
      <c r="O7" s="49" t="s">
        <v>75</v>
      </c>
      <c r="P7" s="49" t="s">
        <v>76</v>
      </c>
      <c r="Q7" s="49" t="s">
        <v>260</v>
      </c>
      <c r="R7" s="344" t="s">
        <v>261</v>
      </c>
      <c r="S7" s="49" t="s">
        <v>290</v>
      </c>
      <c r="T7" s="49" t="s">
        <v>283</v>
      </c>
      <c r="U7" s="49" t="s">
        <v>284</v>
      </c>
      <c r="V7" s="320" t="s">
        <v>262</v>
      </c>
      <c r="X7" s="235" t="s">
        <v>221</v>
      </c>
      <c r="Y7" s="27">
        <v>0.21</v>
      </c>
      <c r="Z7" s="26">
        <v>0.4</v>
      </c>
    </row>
    <row r="8" spans="1:26" ht="206.25" customHeight="1" thickBot="1" x14ac:dyDescent="0.3">
      <c r="A8" s="557" t="str">
        <f>'2 CONTEXTO E IDENTIFICACIÓN'!A9</f>
        <v>R1</v>
      </c>
      <c r="B8" s="560" t="str">
        <f>+'2 CONTEXTO E IDENTIFICACIÓN'!J9</f>
        <v>Posibilidad de afectación reputacional por inconformidad de los Servidores Públicos a causa de  la liquidación de la nómina fuera de los tiempos establecidos</v>
      </c>
      <c r="C8" s="545">
        <f>+'3 PROBABIL E IMPACTO INHERENTE'!E9</f>
        <v>0.6</v>
      </c>
      <c r="D8" s="548">
        <f>+'3 PROBABIL E IMPACTO INHERENTE'!M9</f>
        <v>0.2</v>
      </c>
      <c r="E8" s="334">
        <v>1</v>
      </c>
      <c r="F8" s="374" t="s">
        <v>387</v>
      </c>
      <c r="G8" s="343" t="s">
        <v>337</v>
      </c>
      <c r="H8" s="403" t="s">
        <v>440</v>
      </c>
      <c r="I8" s="404" t="str">
        <f t="shared" ref="I8:I71" si="0">+CONCATENATE(F8," ",G8," ",H8)</f>
        <v>El Servidor público designado Verifica 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
En caso de evidenciar algún tipo de anormalidad durante la evaluación de las ofertas, el ordenador del gasto podrá separarse de esta y dará cumplimiento a lo establecido en el estatuto de contratación para estos casos.</v>
      </c>
      <c r="J8" s="381" t="s">
        <v>96</v>
      </c>
      <c r="K8" s="336">
        <f>+IFERROR(VLOOKUP($J8,'10 FORMULAS'!$B$51:$C$53,2,0),"")</f>
        <v>0.15</v>
      </c>
      <c r="L8" s="336" t="str">
        <f>+IF(J8="Preventivo","Probabilidad",IF(J8="Detectivo","Probabilidad",IF(#REF!="Correctivo","Impacto","")))</f>
        <v>Probabilidad</v>
      </c>
      <c r="M8" s="337" t="s">
        <v>97</v>
      </c>
      <c r="N8" s="336">
        <f>+IFERROR(VLOOKUP($M8,'10 FORMULAS'!$B$54:$C$55,2,0),"")</f>
        <v>0.15</v>
      </c>
      <c r="O8" s="338" t="s">
        <v>87</v>
      </c>
      <c r="P8" s="276" t="s">
        <v>188</v>
      </c>
      <c r="Q8" s="338" t="s">
        <v>294</v>
      </c>
      <c r="R8" s="338" t="s">
        <v>90</v>
      </c>
      <c r="S8" s="336">
        <f t="shared" ref="S8:S39" si="1">+IFERROR($K8+$N8,"")</f>
        <v>0.3</v>
      </c>
      <c r="T8" s="336">
        <f>+IFERROR(C8*S8,"")</f>
        <v>0.18</v>
      </c>
      <c r="U8" s="336">
        <f>+IFERROR(C8-T8,"")</f>
        <v>0.42</v>
      </c>
      <c r="V8" s="542">
        <v>0.18</v>
      </c>
      <c r="W8" s="37"/>
      <c r="X8" s="236" t="s">
        <v>225</v>
      </c>
      <c r="Y8" s="27">
        <v>0.41</v>
      </c>
      <c r="Z8" s="26">
        <v>0.6</v>
      </c>
    </row>
    <row r="9" spans="1:26" ht="120" customHeight="1" thickBot="1" x14ac:dyDescent="0.3">
      <c r="A9" s="558"/>
      <c r="B9" s="561"/>
      <c r="C9" s="546"/>
      <c r="D9" s="549"/>
      <c r="E9" s="274">
        <v>2</v>
      </c>
      <c r="F9" s="374" t="s">
        <v>387</v>
      </c>
      <c r="G9" s="343" t="s">
        <v>337</v>
      </c>
      <c r="H9" s="405" t="s">
        <v>388</v>
      </c>
      <c r="I9" s="404" t="str">
        <f t="shared" si="0"/>
        <v>El Servidor público designado Verifica 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v>
      </c>
      <c r="J9" s="381" t="s">
        <v>96</v>
      </c>
      <c r="K9" s="229">
        <f>+IFERROR(VLOOKUP($J9,'10 FORMULAS'!$B$51:$C$53,2,0),"")</f>
        <v>0.15</v>
      </c>
      <c r="L9" s="336" t="str">
        <f>+IF(J9="Preventivo","Probabilidad",IF(J9="Detectivo","Probabilidad",IF(#REF!="Correctivo","Impacto","")))</f>
        <v>Probabilidad</v>
      </c>
      <c r="M9" s="337" t="s">
        <v>97</v>
      </c>
      <c r="N9" s="336">
        <f>+IFERROR(VLOOKUP($M9,'10 FORMULAS'!$B$54:$C$55,2,0),"")</f>
        <v>0.15</v>
      </c>
      <c r="O9" s="338" t="s">
        <v>87</v>
      </c>
      <c r="P9" s="276" t="s">
        <v>188</v>
      </c>
      <c r="Q9" s="338" t="s">
        <v>294</v>
      </c>
      <c r="R9" s="338" t="s">
        <v>90</v>
      </c>
      <c r="S9" s="229">
        <f>+IFERROR($K9+$N9,"")</f>
        <v>0.3</v>
      </c>
      <c r="T9" s="229">
        <f>+IFERROR(U8*S9,"")</f>
        <v>0.126</v>
      </c>
      <c r="U9" s="229">
        <f>+IFERROR(U8-T9,"")</f>
        <v>0.29399999999999998</v>
      </c>
      <c r="V9" s="543"/>
      <c r="W9" s="37"/>
      <c r="X9" s="31" t="s">
        <v>229</v>
      </c>
      <c r="Y9" s="27">
        <v>0.61</v>
      </c>
      <c r="Z9" s="26">
        <v>0.8</v>
      </c>
    </row>
    <row r="10" spans="1:26" ht="113.25" customHeight="1" x14ac:dyDescent="0.25">
      <c r="A10" s="558"/>
      <c r="B10" s="561"/>
      <c r="C10" s="546"/>
      <c r="D10" s="549"/>
      <c r="E10" s="274">
        <v>3</v>
      </c>
      <c r="F10" s="374" t="s">
        <v>387</v>
      </c>
      <c r="G10" s="343" t="s">
        <v>337</v>
      </c>
      <c r="H10" s="405" t="s">
        <v>389</v>
      </c>
      <c r="I10" s="404" t="str">
        <f t="shared" si="0"/>
        <v>El Servidor público designado Verifica anualmente la expedición de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v>
      </c>
      <c r="J10" s="382" t="s">
        <v>85</v>
      </c>
      <c r="K10" s="229">
        <f>+IFERROR(VLOOKUP($J10,'10 FORMULAS'!$B$51:$C$53,2,0),"")</f>
        <v>0.25</v>
      </c>
      <c r="L10" s="229" t="str">
        <f>+IF(J10="Preventivo","Probabilidad",IF(J10="Detectivo","Probabilidad",IF(#REF!="Correctivo","Impacto","")))</f>
        <v>Probabilidad</v>
      </c>
      <c r="M10" s="337" t="s">
        <v>97</v>
      </c>
      <c r="N10" s="229">
        <f>+IFERROR(VLOOKUP($M10,'10 FORMULAS'!$B$54:$C$55,2,0),"")</f>
        <v>0.15</v>
      </c>
      <c r="O10" s="338" t="s">
        <v>87</v>
      </c>
      <c r="P10" s="276" t="s">
        <v>293</v>
      </c>
      <c r="Q10" s="338" t="s">
        <v>89</v>
      </c>
      <c r="R10" s="338" t="s">
        <v>90</v>
      </c>
      <c r="S10" s="229">
        <f>+IFERROR($K10+$N10,"")</f>
        <v>0.4</v>
      </c>
      <c r="T10" s="229">
        <f>+IFERROR(U9*S10,"")</f>
        <v>0.1176</v>
      </c>
      <c r="U10" s="229">
        <f>+IFERROR(U9-T10,"")</f>
        <v>0.1764</v>
      </c>
      <c r="V10" s="543"/>
      <c r="W10" s="37"/>
      <c r="X10" s="237" t="s">
        <v>233</v>
      </c>
      <c r="Y10" s="27">
        <v>0.81</v>
      </c>
      <c r="Z10" s="26">
        <v>1</v>
      </c>
    </row>
    <row r="11" spans="1:26" ht="18" customHeight="1" x14ac:dyDescent="0.25">
      <c r="A11" s="558"/>
      <c r="B11" s="561"/>
      <c r="C11" s="546"/>
      <c r="D11" s="549"/>
      <c r="E11" s="274">
        <v>4</v>
      </c>
      <c r="F11" s="281"/>
      <c r="G11" s="282"/>
      <c r="H11" s="406"/>
      <c r="I11" s="407"/>
      <c r="J11" s="382"/>
      <c r="K11" s="229" t="str">
        <f>+IFERROR(VLOOKUP($J11,'10 FORMULAS'!$B$51:$C$53,2,0),"")</f>
        <v/>
      </c>
      <c r="L11" s="229" t="e">
        <f>+IF(J11="Preventivo","Probabilidad",IF(J11="Detectivo","Probabilidad",IF(#REF!="Correctivo","Impacto","")))</f>
        <v>#REF!</v>
      </c>
      <c r="M11" s="275"/>
      <c r="N11" s="229" t="str">
        <f>+IFERROR(VLOOKUP($M11,'10 FORMULAS'!$B$54:$C$55,2,0),"")</f>
        <v/>
      </c>
      <c r="O11" s="276"/>
      <c r="P11" s="276"/>
      <c r="Q11" s="276"/>
      <c r="R11" s="276"/>
      <c r="S11" s="229" t="str">
        <f t="shared" si="1"/>
        <v/>
      </c>
      <c r="T11" s="229" t="str">
        <f>+IFERROR(U10*S11,"")</f>
        <v/>
      </c>
      <c r="U11" s="229" t="str">
        <f>+IFERROR(U10-T11,"")</f>
        <v/>
      </c>
      <c r="V11" s="543"/>
      <c r="W11" s="37"/>
      <c r="X11" s="225"/>
      <c r="Y11" s="225"/>
      <c r="Z11" s="225"/>
    </row>
    <row r="12" spans="1:26" ht="18" customHeight="1" x14ac:dyDescent="0.25">
      <c r="A12" s="558"/>
      <c r="B12" s="561"/>
      <c r="C12" s="546"/>
      <c r="D12" s="549"/>
      <c r="E12" s="274">
        <v>5</v>
      </c>
      <c r="F12" s="281"/>
      <c r="G12" s="282"/>
      <c r="H12" s="406"/>
      <c r="I12" s="151" t="str">
        <f t="shared" si="0"/>
        <v xml:space="preserve">  </v>
      </c>
      <c r="J12" s="382"/>
      <c r="K12" s="229" t="str">
        <f>+IFERROR(VLOOKUP($J12,'10 FORMULAS'!$B$51:$C$53,2,0),"")</f>
        <v/>
      </c>
      <c r="L12" s="229" t="e">
        <f>+IF(J12="Preventivo","Probabilidad",IF(J12="Detectivo","Probabilidad",IF(#REF!="Correctivo","Impacto","")))</f>
        <v>#REF!</v>
      </c>
      <c r="M12" s="275"/>
      <c r="N12" s="229" t="str">
        <f>+IFERROR(VLOOKUP($M12,'10 FORMULAS'!$B$54:$C$55,2,0),"")</f>
        <v/>
      </c>
      <c r="O12" s="276"/>
      <c r="P12" s="276"/>
      <c r="Q12" s="276"/>
      <c r="R12" s="276"/>
      <c r="S12" s="229" t="str">
        <f t="shared" si="1"/>
        <v/>
      </c>
      <c r="T12" s="229" t="str">
        <f>+IFERROR(U11*S12,"")</f>
        <v/>
      </c>
      <c r="U12" s="229" t="str">
        <f>+IFERROR(U11-T12,"")</f>
        <v/>
      </c>
      <c r="V12" s="543"/>
      <c r="W12" s="37"/>
      <c r="X12" s="225"/>
      <c r="Y12" s="225"/>
      <c r="Z12" s="225"/>
    </row>
    <row r="13" spans="1:26" ht="18" customHeight="1" thickBot="1" x14ac:dyDescent="0.3">
      <c r="A13" s="559"/>
      <c r="B13" s="562"/>
      <c r="C13" s="547"/>
      <c r="D13" s="550"/>
      <c r="E13" s="277">
        <v>6</v>
      </c>
      <c r="F13" s="283"/>
      <c r="G13" s="284"/>
      <c r="H13" s="408"/>
      <c r="I13" s="409" t="str">
        <f t="shared" si="0"/>
        <v xml:space="preserve">  </v>
      </c>
      <c r="J13" s="383"/>
      <c r="K13" s="340" t="str">
        <f>+IFERROR(VLOOKUP($J13,'10 FORMULAS'!$B$51:$C$53,2,0),"")</f>
        <v/>
      </c>
      <c r="L13" s="340" t="e">
        <f>+IF(J13="Preventivo","Probabilidad",IF(J13="Detectivo","Probabilidad",IF(#REF!="Correctivo","Impacto","")))</f>
        <v>#REF!</v>
      </c>
      <c r="M13" s="341"/>
      <c r="N13" s="340" t="str">
        <f>+IFERROR(VLOOKUP($M13,'10 FORMULAS'!$B$54:$C$55,2,0),"")</f>
        <v/>
      </c>
      <c r="O13" s="342"/>
      <c r="P13" s="342"/>
      <c r="Q13" s="342"/>
      <c r="R13" s="342"/>
      <c r="S13" s="340" t="str">
        <f t="shared" si="1"/>
        <v/>
      </c>
      <c r="T13" s="340" t="str">
        <f>+IFERROR(U12*S13,"")</f>
        <v/>
      </c>
      <c r="U13" s="340" t="str">
        <f>+IFERROR(U12-T13,"")</f>
        <v/>
      </c>
      <c r="V13" s="544"/>
      <c r="W13" s="37"/>
      <c r="X13" s="225"/>
      <c r="Y13" s="225"/>
      <c r="Z13" s="225"/>
    </row>
    <row r="14" spans="1:26" ht="193.5" customHeight="1" thickBot="1" x14ac:dyDescent="0.3">
      <c r="A14" s="563" t="str">
        <f>'2 CONTEXTO E IDENTIFICACIÓN'!A10</f>
        <v>R2</v>
      </c>
      <c r="B14" s="564" t="str">
        <f>+'2 CONTEXTO E IDENTIFICACIÓN'!J10</f>
        <v>Posibilidad de afectación reputacional por Incumplimiento en los requisitos mínimos  de la normatividad vigente para el Sistema de Gestión de  Seguridad y Salud en el Trabajo SG-SST  a causa de la baja ejecución en el cronograma del plan de trabajo</v>
      </c>
      <c r="C14" s="551">
        <f>+'3 PROBABIL E IMPACTO INHERENTE'!E10</f>
        <v>0.6</v>
      </c>
      <c r="D14" s="552">
        <f>+'3 PROBABIL E IMPACTO INHERENTE'!M10</f>
        <v>0.4</v>
      </c>
      <c r="E14" s="278">
        <v>1</v>
      </c>
      <c r="F14" s="374" t="s">
        <v>390</v>
      </c>
      <c r="G14" s="343" t="s">
        <v>343</v>
      </c>
      <c r="H14" s="410" t="s">
        <v>391</v>
      </c>
      <c r="I14" s="398" t="str">
        <f t="shared" si="0"/>
        <v>El Líder asignado por la Dirección General como responsable de coordinar el desarrollo del SG-SST,  Revisa a través de reuniones cuatrimestrales con su equipo de trabajo  el nivel de avance de ejecución del Plan Anual de Seguridad y salud en el Trabajo -PASST, dejando como evidencia un acta de reunión y el cronograma de seguimiento del PASST el cual debe contener el  porcentaje de avance.
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v>
      </c>
      <c r="J14" s="384" t="s">
        <v>96</v>
      </c>
      <c r="K14" s="331">
        <f>+IFERROR(VLOOKUP($J14,'10 FORMULAS'!$B$51:$C$53,2,0),"")</f>
        <v>0.15</v>
      </c>
      <c r="L14" s="331" t="str">
        <f>+IF(J14="Preventivo","Probabilidad",IF(J14="Detectivo","Probabilidad",IF(#REF!="Correctivo","Impacto","")))</f>
        <v>Probabilidad</v>
      </c>
      <c r="M14" s="332" t="s">
        <v>97</v>
      </c>
      <c r="N14" s="331">
        <f>+IFERROR(VLOOKUP($M14,'10 FORMULAS'!$B$54:$C$55,2,0),"")</f>
        <v>0.15</v>
      </c>
      <c r="O14" s="333" t="s">
        <v>108</v>
      </c>
      <c r="P14" s="333" t="s">
        <v>344</v>
      </c>
      <c r="Q14" s="333" t="s">
        <v>89</v>
      </c>
      <c r="R14" s="333" t="s">
        <v>90</v>
      </c>
      <c r="S14" s="331">
        <f t="shared" si="1"/>
        <v>0.3</v>
      </c>
      <c r="T14" s="331">
        <f>+IFERROR(C14*S14,"")</f>
        <v>0.18</v>
      </c>
      <c r="U14" s="331">
        <f>+IFERROR(C14-T14,"")</f>
        <v>0.42</v>
      </c>
      <c r="V14" s="539">
        <v>0.28999999999999998</v>
      </c>
      <c r="W14" s="37"/>
      <c r="X14" s="225"/>
      <c r="Y14" s="226"/>
      <c r="Z14" s="226"/>
    </row>
    <row r="15" spans="1:26" ht="96.75" customHeight="1" x14ac:dyDescent="0.25">
      <c r="A15" s="558"/>
      <c r="B15" s="561"/>
      <c r="C15" s="551"/>
      <c r="D15" s="549"/>
      <c r="E15" s="274">
        <v>2</v>
      </c>
      <c r="F15" s="374" t="s">
        <v>390</v>
      </c>
      <c r="G15" s="343" t="s">
        <v>343</v>
      </c>
      <c r="H15" s="405" t="s">
        <v>392</v>
      </c>
      <c r="I15" s="398" t="str">
        <f t="shared" si="0"/>
        <v>El Líder asignado por la Dirección General como responsable de coordinar el desarrollo del SG-SST,  Revisa a través de reunión cuatrimestral con el (Gerente Administrativo y Financiero, Profesional Especializado del Proceso de Talento Humano/SST y colaboradores de SST) c el estado de implementación, novedades y oportunidades de mejora para articular y socializar las directrices en materia de seguridad y salud en el trabajo. Se deja como evidencia un acta de reunión con los temas relevantes  de la reunión.
En caso de evidenciar retrasos en la implementación de acciones a cargo de las dependencias se procederá a concertar compromisos con los jefes de las mismas, para su cierre respectivo, dejando como evidencia los compromisos en el acta de reunión."</v>
      </c>
      <c r="J15" s="382" t="s">
        <v>96</v>
      </c>
      <c r="K15" s="331">
        <f>+IFERROR(VLOOKUP($J15,'10 FORMULAS'!$B$51:$C$53,2,0),"")</f>
        <v>0.15</v>
      </c>
      <c r="L15" s="331" t="str">
        <f>+IF(J15="Preventivo","Probabilidad",IF(J15="Detectivo","Probabilidad",IF(#REF!="Correctivo","Impacto","")))</f>
        <v>Probabilidad</v>
      </c>
      <c r="M15" s="275" t="s">
        <v>97</v>
      </c>
      <c r="N15" s="331">
        <f>+IFERROR(VLOOKUP($M15,'10 FORMULAS'!$B$54:$C$55,2,0),"")</f>
        <v>0.15</v>
      </c>
      <c r="O15" s="333" t="s">
        <v>108</v>
      </c>
      <c r="P15" s="333" t="s">
        <v>344</v>
      </c>
      <c r="Q15" s="333" t="s">
        <v>89</v>
      </c>
      <c r="R15" s="333" t="s">
        <v>90</v>
      </c>
      <c r="S15" s="229">
        <f>+IFERROR($K15+$N15,"")</f>
        <v>0.3</v>
      </c>
      <c r="T15" s="229">
        <f>+IFERROR(U14*S15,"")</f>
        <v>0.126</v>
      </c>
      <c r="U15" s="229">
        <f>+IFERROR(U14-T15,"")</f>
        <v>0.29399999999999998</v>
      </c>
      <c r="V15" s="540"/>
      <c r="W15" s="37"/>
      <c r="X15" s="225"/>
      <c r="Y15" s="226"/>
      <c r="Z15" s="226"/>
    </row>
    <row r="16" spans="1:26" ht="27" customHeight="1" x14ac:dyDescent="0.25">
      <c r="A16" s="558"/>
      <c r="B16" s="561"/>
      <c r="C16" s="551"/>
      <c r="D16" s="549"/>
      <c r="E16" s="274">
        <v>3</v>
      </c>
      <c r="F16" s="255"/>
      <c r="G16" s="192"/>
      <c r="H16" s="402"/>
      <c r="I16" s="151" t="str">
        <f t="shared" si="0"/>
        <v xml:space="preserve">  </v>
      </c>
      <c r="J16" s="382"/>
      <c r="K16" s="229" t="str">
        <f>+IFERROR(VLOOKUP($J16,'10 FORMULAS'!$B$51:$C$53,2,0),"")</f>
        <v/>
      </c>
      <c r="L16" s="229" t="e">
        <f>+IF(J16="Preventivo","Probabilidad",IF(J16="Detectivo","Probabilidad",IF(#REF!="Correctivo","Impacto","")))</f>
        <v>#REF!</v>
      </c>
      <c r="M16" s="275"/>
      <c r="N16" s="229" t="str">
        <f>+IFERROR(VLOOKUP($M16,'10 FORMULAS'!$B$54:$C$55,2,0),"")</f>
        <v/>
      </c>
      <c r="O16" s="276"/>
      <c r="P16" s="276"/>
      <c r="Q16" s="276"/>
      <c r="R16" s="276"/>
      <c r="S16" s="229" t="str">
        <f t="shared" si="1"/>
        <v/>
      </c>
      <c r="T16" s="229" t="str">
        <f>+IFERROR(U15*S16,"")</f>
        <v/>
      </c>
      <c r="U16" s="229" t="str">
        <f>+IFERROR(U15-T16,"")</f>
        <v/>
      </c>
      <c r="V16" s="540"/>
      <c r="W16" s="37"/>
      <c r="X16" s="225"/>
      <c r="Y16" s="226"/>
      <c r="Z16" s="226"/>
    </row>
    <row r="17" spans="1:26" ht="27" customHeight="1" x14ac:dyDescent="0.25">
      <c r="A17" s="571"/>
      <c r="B17" s="572"/>
      <c r="C17" s="551"/>
      <c r="D17" s="553"/>
      <c r="E17" s="274">
        <v>4</v>
      </c>
      <c r="F17" s="257"/>
      <c r="G17" s="252"/>
      <c r="H17" s="411"/>
      <c r="I17" s="151" t="str">
        <f t="shared" si="0"/>
        <v xml:space="preserve">  </v>
      </c>
      <c r="J17" s="382"/>
      <c r="K17" s="229" t="str">
        <f>+IFERROR(VLOOKUP($J17,'10 FORMULAS'!$B$51:$C$53,2,0),"")</f>
        <v/>
      </c>
      <c r="L17" s="229" t="e">
        <f>+IF(J17="Preventivo","Probabilidad",IF(J17="Detectivo","Probabilidad",IF(#REF!="Correctivo","Impacto","")))</f>
        <v>#REF!</v>
      </c>
      <c r="M17" s="275"/>
      <c r="N17" s="229" t="str">
        <f>+IFERROR(VLOOKUP($M17,'10 FORMULAS'!$B$54:$C$55,2,0),"")</f>
        <v/>
      </c>
      <c r="O17" s="276"/>
      <c r="P17" s="276"/>
      <c r="Q17" s="276"/>
      <c r="R17" s="276"/>
      <c r="S17" s="229" t="str">
        <f t="shared" si="1"/>
        <v/>
      </c>
      <c r="T17" s="229" t="str">
        <f>+IFERROR(U16*S17,"")</f>
        <v/>
      </c>
      <c r="U17" s="229" t="str">
        <f>+IFERROR(U16-T17,"")</f>
        <v/>
      </c>
      <c r="V17" s="555"/>
      <c r="W17" s="37"/>
      <c r="X17" s="225"/>
      <c r="Y17" s="226"/>
      <c r="Z17" s="226"/>
    </row>
    <row r="18" spans="1:26" ht="29.45" customHeight="1" x14ac:dyDescent="0.25">
      <c r="A18" s="571"/>
      <c r="B18" s="572"/>
      <c r="C18" s="551"/>
      <c r="D18" s="553"/>
      <c r="E18" s="274">
        <v>5</v>
      </c>
      <c r="F18" s="257"/>
      <c r="G18" s="252"/>
      <c r="H18" s="411"/>
      <c r="I18" s="151" t="str">
        <f t="shared" si="0"/>
        <v xml:space="preserve">  </v>
      </c>
      <c r="J18" s="382"/>
      <c r="K18" s="229" t="str">
        <f>+IFERROR(VLOOKUP($J18,'10 FORMULAS'!$B$51:$C$53,2,0),"")</f>
        <v/>
      </c>
      <c r="L18" s="229" t="e">
        <f>+IF(J18="Preventivo","Probabilidad",IF(J18="Detectivo","Probabilidad",IF(#REF!="Correctivo","Impacto","")))</f>
        <v>#REF!</v>
      </c>
      <c r="M18" s="275"/>
      <c r="N18" s="229" t="str">
        <f>+IFERROR(VLOOKUP($M18,'10 FORMULAS'!$B$54:$C$55,2,0),"")</f>
        <v/>
      </c>
      <c r="O18" s="276"/>
      <c r="P18" s="276"/>
      <c r="Q18" s="276"/>
      <c r="R18" s="276"/>
      <c r="S18" s="229" t="str">
        <f t="shared" si="1"/>
        <v/>
      </c>
      <c r="T18" s="229" t="str">
        <f>+IFERROR(U17*S18,"")</f>
        <v/>
      </c>
      <c r="U18" s="229" t="str">
        <f>+IFERROR(U17-T18,"")</f>
        <v/>
      </c>
      <c r="V18" s="555"/>
      <c r="W18" s="37"/>
      <c r="X18" s="225"/>
      <c r="Y18" s="226"/>
      <c r="Z18" s="226"/>
    </row>
    <row r="19" spans="1:26" ht="29.45" customHeight="1" thickBot="1" x14ac:dyDescent="0.3">
      <c r="A19" s="571"/>
      <c r="B19" s="572"/>
      <c r="C19" s="551"/>
      <c r="D19" s="553"/>
      <c r="E19" s="326">
        <v>6</v>
      </c>
      <c r="F19" s="257"/>
      <c r="G19" s="252"/>
      <c r="H19" s="411"/>
      <c r="I19" s="412" t="str">
        <f t="shared" si="0"/>
        <v xml:space="preserve">  </v>
      </c>
      <c r="J19" s="385"/>
      <c r="K19" s="327" t="str">
        <f>+IFERROR(VLOOKUP($J19,'10 FORMULAS'!$B$51:$C$53,2,0),"")</f>
        <v/>
      </c>
      <c r="L19" s="327" t="e">
        <f>+IF(J19="Preventivo","Probabilidad",IF(J19="Detectivo","Probabilidad",IF(#REF!="Correctivo","Impacto","")))</f>
        <v>#REF!</v>
      </c>
      <c r="M19" s="328"/>
      <c r="N19" s="327" t="str">
        <f>+IFERROR(VLOOKUP($M19,'10 FORMULAS'!$B$54:$C$55,2,0),"")</f>
        <v/>
      </c>
      <c r="O19" s="329"/>
      <c r="P19" s="329"/>
      <c r="Q19" s="329"/>
      <c r="R19" s="329"/>
      <c r="S19" s="327" t="str">
        <f t="shared" si="1"/>
        <v/>
      </c>
      <c r="T19" s="327" t="str">
        <f>+IFERROR(U18*S19,"")</f>
        <v/>
      </c>
      <c r="U19" s="327" t="str">
        <f>+IFERROR(U18-T19,"")</f>
        <v/>
      </c>
      <c r="V19" s="555"/>
      <c r="W19" s="37"/>
    </row>
    <row r="20" spans="1:26" ht="175.5" customHeight="1" thickBot="1" x14ac:dyDescent="0.3">
      <c r="A20" s="557" t="str">
        <f>'2 CONTEXTO E IDENTIFICACIÓN'!A11</f>
        <v>R3</v>
      </c>
      <c r="B20" s="560" t="str">
        <f>+'2 CONTEXTO E IDENTIFICACIÓN'!J11</f>
        <v>Posibilidad de afectación reputacional por Incumplimiento de la normatividad vigente del  Plan Estratégico de Talento Humano PETH.  a causa de deficiencias en seguimiento de la ejecución de los planes que integran en Plan Estratégico de Talento Humano PETH.</v>
      </c>
      <c r="C20" s="545">
        <f>+'3 PROBABIL E IMPACTO INHERENTE'!E11</f>
        <v>0.6</v>
      </c>
      <c r="D20" s="548">
        <f>+'3 PROBABIL E IMPACTO INHERENTE'!M11</f>
        <v>0.4</v>
      </c>
      <c r="E20" s="334">
        <v>1</v>
      </c>
      <c r="F20" s="374" t="s">
        <v>394</v>
      </c>
      <c r="G20" s="386" t="s">
        <v>395</v>
      </c>
      <c r="H20" s="403" t="s">
        <v>396</v>
      </c>
      <c r="I20" s="404" t="str">
        <f t="shared" si="0"/>
        <v>El Profesional Universitario del proceso de Gestión de Talento Humano a cargo de la implementación del Plan Institucional de Formación y Capacitación – PIFC, y el Plan de Estímulos e incentivos revisa a través de reunión cuatrimestral con colaboradores del proceso el estado de avance de la ejecución de los planes con el propósito de encontrar acciones de mejorar que permitan armonizar y articular el desarrollo de las actividades en los tiempos programados, se deja como evidencia un acta de la reunión con los temas relevantes o notas de la reunión.  
En caso de evidenciar retrasos o necesidades de modificación de los mismos, se presentan las solicitudes ante el equipo de trabajo o el Gerente Administrativo y Financiero realizando la correspondiente modificación de los planes, dejando como evidencia un acta de reunión."
En caso de identificar que no se encuentra cargado en aplicativo ORFEO se deberá incluirlo en el respectivo proceso</v>
      </c>
      <c r="J20" s="381" t="s">
        <v>96</v>
      </c>
      <c r="K20" s="336">
        <f>+IFERROR(VLOOKUP($J20,'10 FORMULAS'!$B$51:$C$53,2,0),"")</f>
        <v>0.15</v>
      </c>
      <c r="L20" s="336" t="str">
        <f>+IF(J20="Preventivo","Probabilidad",IF(J20="Detectivo","Probabilidad",IF(#REF!="Correctivo","Impacto","")))</f>
        <v>Probabilidad</v>
      </c>
      <c r="M20" s="337" t="s">
        <v>97</v>
      </c>
      <c r="N20" s="336">
        <f>+IFERROR(VLOOKUP($M20,'10 FORMULAS'!$B$54:$C$55,2,0),"")</f>
        <v>0.15</v>
      </c>
      <c r="O20" s="338" t="s">
        <v>87</v>
      </c>
      <c r="P20" s="338" t="s">
        <v>188</v>
      </c>
      <c r="Q20" s="338" t="s">
        <v>89</v>
      </c>
      <c r="R20" s="338" t="s">
        <v>90</v>
      </c>
      <c r="S20" s="336">
        <f t="shared" si="1"/>
        <v>0.3</v>
      </c>
      <c r="T20" s="336">
        <f t="shared" ref="T20:T51" si="2">+IFERROR(C20*S20,"")</f>
        <v>0.18</v>
      </c>
      <c r="U20" s="336">
        <f>+IFERROR(C20-T20,"")</f>
        <v>0.42</v>
      </c>
      <c r="V20" s="542">
        <v>0.28999999999999998</v>
      </c>
      <c r="W20" s="37"/>
      <c r="X20" s="225"/>
      <c r="Y20" s="226"/>
      <c r="Z20" s="226"/>
    </row>
    <row r="21" spans="1:26" ht="135" customHeight="1" x14ac:dyDescent="0.25">
      <c r="A21" s="558"/>
      <c r="B21" s="561"/>
      <c r="C21" s="546"/>
      <c r="D21" s="549"/>
      <c r="E21" s="274">
        <v>2</v>
      </c>
      <c r="F21" s="325" t="s">
        <v>393</v>
      </c>
      <c r="G21" s="386" t="s">
        <v>395</v>
      </c>
      <c r="H21" s="405" t="s">
        <v>397</v>
      </c>
      <c r="I21" s="404" t="str">
        <f t="shared" si="0"/>
        <v>El Gerente Administrativo y Financiero  revisa a través de una reunión cuatrimestral con el equipo de trabajo del Proceso de Gestión de Talento Humano, el estado de avance de las actividades que hacen parte del Plan Estratégico de Talento humano y temas transversales del proceso, con el fin de conocer las situaciones imprevistas que puedan afectar el cumplimiento oportuno de las actividades programadas, e impartir directrices para resolver las situaciones presentadas, dejando como evidencia un acta con los temas relevantes o notas de la reunión.  
En caso de evidenciar retrasos en la implementación de acciones, se procederá a dejar compromisos con los integrantes del proceso, para su cierre respectivo, dejando como evidencia los compromisos en el acta de reunión.</v>
      </c>
      <c r="J21" s="381" t="s">
        <v>96</v>
      </c>
      <c r="K21" s="336">
        <f>+IFERROR(VLOOKUP($J21,'10 FORMULAS'!$B$51:$C$53,2,0),"")</f>
        <v>0.15</v>
      </c>
      <c r="L21" s="336" t="str">
        <f>+IF(J21="Preventivo","Probabilidad",IF(J21="Detectivo","Probabilidad",IF(#REF!="Correctivo","Impacto","")))</f>
        <v>Probabilidad</v>
      </c>
      <c r="M21" s="337" t="s">
        <v>97</v>
      </c>
      <c r="N21" s="336">
        <f>+IFERROR(VLOOKUP($M21,'10 FORMULAS'!$B$54:$C$55,2,0),"")</f>
        <v>0.15</v>
      </c>
      <c r="O21" s="338" t="s">
        <v>87</v>
      </c>
      <c r="P21" s="338" t="s">
        <v>188</v>
      </c>
      <c r="Q21" s="338" t="s">
        <v>89</v>
      </c>
      <c r="R21" s="338" t="s">
        <v>90</v>
      </c>
      <c r="S21" s="229">
        <f t="shared" si="1"/>
        <v>0.3</v>
      </c>
      <c r="T21" s="229">
        <f>+IFERROR(U20*S21,"")</f>
        <v>0.126</v>
      </c>
      <c r="U21" s="229">
        <f>+IFERROR(U20-T21,"")</f>
        <v>0.29399999999999998</v>
      </c>
      <c r="V21" s="543"/>
      <c r="W21" s="37"/>
      <c r="X21" s="225"/>
      <c r="Y21" s="226"/>
      <c r="Z21" s="226"/>
    </row>
    <row r="22" spans="1:26" ht="20.25" customHeight="1" x14ac:dyDescent="0.25">
      <c r="A22" s="558"/>
      <c r="B22" s="561"/>
      <c r="C22" s="546"/>
      <c r="D22" s="549"/>
      <c r="E22" s="274">
        <v>3</v>
      </c>
      <c r="F22" s="255"/>
      <c r="G22" s="192"/>
      <c r="H22" s="192"/>
      <c r="I22" s="219" t="str">
        <f t="shared" si="0"/>
        <v xml:space="preserve">  </v>
      </c>
      <c r="J22" s="382"/>
      <c r="K22" s="229" t="str">
        <f>+IFERROR(VLOOKUP($J22,'10 FORMULAS'!$B$51:$C$53,2,0),"")</f>
        <v/>
      </c>
      <c r="L22" s="229" t="e">
        <f>+IF(J22="Preventivo","Probabilidad",IF(J22="Detectivo","Probabilidad",IF(#REF!="Correctivo","Impacto","")))</f>
        <v>#REF!</v>
      </c>
      <c r="M22" s="275"/>
      <c r="N22" s="229" t="str">
        <f>+IFERROR(VLOOKUP($M22,'10 FORMULAS'!$B$54:$C$55,2,0),"")</f>
        <v/>
      </c>
      <c r="O22" s="276"/>
      <c r="P22" s="276"/>
      <c r="Q22" s="276"/>
      <c r="R22" s="276"/>
      <c r="S22" s="229" t="str">
        <f t="shared" si="1"/>
        <v/>
      </c>
      <c r="T22" s="229" t="str">
        <f t="shared" si="2"/>
        <v/>
      </c>
      <c r="U22" s="229" t="str">
        <f t="shared" ref="U22:U51" si="3">+IFERROR(S22-T22,"")</f>
        <v/>
      </c>
      <c r="V22" s="543"/>
      <c r="W22" s="37"/>
      <c r="X22" s="225"/>
      <c r="Y22" s="226"/>
      <c r="Z22" s="226"/>
    </row>
    <row r="23" spans="1:26" ht="20.25" customHeight="1" x14ac:dyDescent="0.25">
      <c r="A23" s="558"/>
      <c r="B23" s="561"/>
      <c r="C23" s="546"/>
      <c r="D23" s="549"/>
      <c r="E23" s="274">
        <v>4</v>
      </c>
      <c r="F23" s="255"/>
      <c r="G23" s="192"/>
      <c r="H23" s="192"/>
      <c r="I23" s="219" t="str">
        <f t="shared" si="0"/>
        <v xml:space="preserve">  </v>
      </c>
      <c r="J23" s="382"/>
      <c r="K23" s="229" t="str">
        <f>+IFERROR(VLOOKUP($J23,'10 FORMULAS'!$B$51:$C$53,2,0),"")</f>
        <v/>
      </c>
      <c r="L23" s="229" t="e">
        <f>+IF(J23="Preventivo","Probabilidad",IF(J23="Detectivo","Probabilidad",IF(#REF!="Correctivo","Impacto","")))</f>
        <v>#REF!</v>
      </c>
      <c r="M23" s="275"/>
      <c r="N23" s="229" t="str">
        <f>+IFERROR(VLOOKUP($M23,'10 FORMULAS'!$B$54:$C$55,2,0),"")</f>
        <v/>
      </c>
      <c r="O23" s="276"/>
      <c r="P23" s="276"/>
      <c r="Q23" s="276"/>
      <c r="R23" s="276"/>
      <c r="S23" s="229" t="str">
        <f t="shared" si="1"/>
        <v/>
      </c>
      <c r="T23" s="229" t="str">
        <f t="shared" si="2"/>
        <v/>
      </c>
      <c r="U23" s="229" t="str">
        <f t="shared" si="3"/>
        <v/>
      </c>
      <c r="V23" s="543"/>
      <c r="W23" s="37"/>
      <c r="X23" s="225"/>
      <c r="Y23" s="226"/>
      <c r="Z23" s="226"/>
    </row>
    <row r="24" spans="1:26" ht="20.25" customHeight="1" x14ac:dyDescent="0.25">
      <c r="A24" s="558"/>
      <c r="B24" s="561"/>
      <c r="C24" s="546"/>
      <c r="D24" s="549"/>
      <c r="E24" s="274">
        <v>5</v>
      </c>
      <c r="F24" s="255"/>
      <c r="G24" s="192"/>
      <c r="H24" s="192"/>
      <c r="I24" s="219" t="str">
        <f t="shared" si="0"/>
        <v xml:space="preserve">  </v>
      </c>
      <c r="J24" s="382"/>
      <c r="K24" s="229" t="str">
        <f>+IFERROR(VLOOKUP($J24,'10 FORMULAS'!$B$51:$C$53,2,0),"")</f>
        <v/>
      </c>
      <c r="L24" s="229" t="e">
        <f>+IF(J24="Preventivo","Probabilidad",IF(J24="Detectivo","Probabilidad",IF(#REF!="Correctivo","Impacto","")))</f>
        <v>#REF!</v>
      </c>
      <c r="M24" s="275"/>
      <c r="N24" s="229" t="str">
        <f>+IFERROR(VLOOKUP($M24,'10 FORMULAS'!$B$54:$C$55,2,0),"")</f>
        <v/>
      </c>
      <c r="O24" s="276"/>
      <c r="P24" s="276"/>
      <c r="Q24" s="276"/>
      <c r="R24" s="276"/>
      <c r="S24" s="229" t="str">
        <f t="shared" si="1"/>
        <v/>
      </c>
      <c r="T24" s="229" t="str">
        <f t="shared" si="2"/>
        <v/>
      </c>
      <c r="U24" s="229" t="str">
        <f t="shared" si="3"/>
        <v/>
      </c>
      <c r="V24" s="543"/>
      <c r="W24" s="37"/>
      <c r="X24" s="225"/>
      <c r="Y24" s="226"/>
      <c r="Z24" s="226"/>
    </row>
    <row r="25" spans="1:26" ht="20.25" customHeight="1" thickBot="1" x14ac:dyDescent="0.3">
      <c r="A25" s="559"/>
      <c r="B25" s="562"/>
      <c r="C25" s="547"/>
      <c r="D25" s="550"/>
      <c r="E25" s="277">
        <v>6</v>
      </c>
      <c r="F25" s="258"/>
      <c r="G25" s="193"/>
      <c r="H25" s="193"/>
      <c r="I25" s="339" t="str">
        <f t="shared" si="0"/>
        <v xml:space="preserve">  </v>
      </c>
      <c r="J25" s="383"/>
      <c r="K25" s="340" t="str">
        <f>+IFERROR(VLOOKUP($J25,'10 FORMULAS'!$B$51:$C$53,2,0),"")</f>
        <v/>
      </c>
      <c r="L25" s="340" t="e">
        <f>+IF(J25="Preventivo","Probabilidad",IF(J25="Detectivo","Probabilidad",IF(#REF!="Correctivo","Impacto","")))</f>
        <v>#REF!</v>
      </c>
      <c r="M25" s="341"/>
      <c r="N25" s="340" t="str">
        <f>+IFERROR(VLOOKUP($M25,'10 FORMULAS'!$B$54:$C$55,2,0),"")</f>
        <v/>
      </c>
      <c r="O25" s="342"/>
      <c r="P25" s="342"/>
      <c r="Q25" s="342"/>
      <c r="R25" s="342"/>
      <c r="S25" s="340" t="str">
        <f t="shared" si="1"/>
        <v/>
      </c>
      <c r="T25" s="340" t="str">
        <f t="shared" si="2"/>
        <v/>
      </c>
      <c r="U25" s="340" t="str">
        <f t="shared" si="3"/>
        <v/>
      </c>
      <c r="V25" s="544"/>
      <c r="W25" s="37"/>
    </row>
    <row r="26" spans="1:26" ht="228" customHeight="1" thickBot="1" x14ac:dyDescent="0.3">
      <c r="A26" s="557" t="str">
        <f>'2 CONTEXTO E IDENTIFICACIÓN'!A12</f>
        <v>R4</v>
      </c>
      <c r="B26" s="560" t="str">
        <f>+'2 CONTEXTO E IDENTIFICACIÓN'!J12</f>
        <v>Posibilidad de afectación reputacional por conflicto de interés no declarado y/o declarado,  a causa de deficiencias en la identificación de conflictos de interés que no cumplan con la normatividad vigente.</v>
      </c>
      <c r="C26" s="545">
        <f>+'3 PROBABIL E IMPACTO INHERENTE'!E12</f>
        <v>0.6</v>
      </c>
      <c r="D26" s="548">
        <f>+'3 PROBABIL E IMPACTO INHERENTE'!M12</f>
        <v>0.2</v>
      </c>
      <c r="E26" s="334">
        <v>1</v>
      </c>
      <c r="F26" s="374" t="s">
        <v>398</v>
      </c>
      <c r="G26" s="386" t="s">
        <v>337</v>
      </c>
      <c r="H26" s="401" t="s">
        <v>399</v>
      </c>
      <c r="I26" s="399" t="str">
        <f t="shared" si="0"/>
        <v>El servidor publico o colaborador, designado como administrador de la plataforma SIDEAP por parte del proceso de Gestión de Talento Humano Verifica semestralmente que servidores públicos han diligenciado la declaración de conflicto de intereses en el módulo de conflicto de interés en la plataforma. Como evidencia se genera el reporte cuatrimestral de la Plataforma SIDEAP donde se identifican los servidores faltantes por declarar.
En el caso que se identifique servidores pendientes de reporte, la Gerencia Administrativa y Financiera - Proceso de Gestión de Talento Humano realiza seguimiento mediante correo electrónico solicitando se realice el registro de  la declaración del conflicto de interés</v>
      </c>
      <c r="J26" s="388" t="s">
        <v>96</v>
      </c>
      <c r="K26" s="389">
        <f>+IFERROR(VLOOKUP($J26,'10 FORMULAS'!$B$51:$C$53,2,0),"")</f>
        <v>0.15</v>
      </c>
      <c r="L26" s="389" t="str">
        <f>+IF(J26="Preventivo","Probabilidad",IF(J26="Detectivo","Probabilidad",IF(#REF!="Correctivo","Impacto","")))</f>
        <v>Probabilidad</v>
      </c>
      <c r="M26" s="390" t="s">
        <v>97</v>
      </c>
      <c r="N26" s="389">
        <f>+IFERROR(VLOOKUP($M26,'10 FORMULAS'!$B$54:$C$55,2,0),"")</f>
        <v>0.15</v>
      </c>
      <c r="O26" s="391" t="s">
        <v>87</v>
      </c>
      <c r="P26" s="391" t="s">
        <v>191</v>
      </c>
      <c r="Q26" s="391" t="s">
        <v>294</v>
      </c>
      <c r="R26" s="391" t="s">
        <v>90</v>
      </c>
      <c r="S26" s="389">
        <f t="shared" si="1"/>
        <v>0.3</v>
      </c>
      <c r="T26" s="389">
        <f t="shared" si="2"/>
        <v>0.18</v>
      </c>
      <c r="U26" s="389">
        <f>+IFERROR(C26-T26,"")</f>
        <v>0.42</v>
      </c>
      <c r="V26" s="542">
        <v>0.28999999999999998</v>
      </c>
      <c r="W26" s="37"/>
      <c r="X26" s="225"/>
      <c r="Y26" s="226"/>
      <c r="Z26" s="226"/>
    </row>
    <row r="27" spans="1:26" ht="187.5" customHeight="1" x14ac:dyDescent="0.25">
      <c r="A27" s="558"/>
      <c r="B27" s="561"/>
      <c r="C27" s="546"/>
      <c r="D27" s="549"/>
      <c r="E27" s="274">
        <v>2</v>
      </c>
      <c r="F27" s="374" t="s">
        <v>398</v>
      </c>
      <c r="G27" s="387" t="s">
        <v>385</v>
      </c>
      <c r="H27" s="401" t="s">
        <v>400</v>
      </c>
      <c r="I27" s="151" t="str">
        <f>+CONCATENATE(F27," ",G27," ",H27)</f>
        <v xml:space="preserve">El servidor publico o colaborador, designado como administrador de la plataforma SIDEAP por parte del proceso de Gestión de Talento Humano Valida 
semestralmente en el aplicativo por la Integridad Pública - DAFP que los Directivos hayan diligenciado la declaración de conflicto de intereses en la plataforma. Como evidencia se realiza la consulta  en el  aplicativo por la Integridad Pública - DAFP donde se identifiquen el estado actual de la referdia declaraciòn por parte de los Directivos.
En el caso que se identifique directivos pendientes de ejecutar la actividad, la Gerencia Administrativa y Financiera - Proceso de Gestión de Talento Humano, realizarà u mediante correo electrónico la  solicitud  la declaración del conflicto de interés, haciendo enfasis en 
</v>
      </c>
      <c r="J27" s="382" t="s">
        <v>96</v>
      </c>
      <c r="K27" s="229">
        <f>+IFERROR(VLOOKUP($J27,'10 FORMULAS'!$B$51:$C$53,2,0),"")</f>
        <v>0.15</v>
      </c>
      <c r="L27" s="229" t="str">
        <f>+IF(J27="Preventivo","Probabilidad",IF(J27="Detectivo","Probabilidad",IF(#REF!="Correctivo","Impacto","")))</f>
        <v>Probabilidad</v>
      </c>
      <c r="M27" s="275" t="s">
        <v>97</v>
      </c>
      <c r="N27" s="229">
        <f>+IFERROR(VLOOKUP($M27,'10 FORMULAS'!$B$54:$C$55,2,0),"")</f>
        <v>0.15</v>
      </c>
      <c r="O27" s="276" t="s">
        <v>87</v>
      </c>
      <c r="P27" s="276" t="s">
        <v>188</v>
      </c>
      <c r="Q27" s="276" t="s">
        <v>89</v>
      </c>
      <c r="R27" s="276" t="s">
        <v>90</v>
      </c>
      <c r="S27" s="229">
        <f>+IFERROR($K27+$N27,"")</f>
        <v>0.3</v>
      </c>
      <c r="T27" s="229">
        <f>+IFERROR(U26*S27,"")</f>
        <v>0.126</v>
      </c>
      <c r="U27" s="229">
        <f>+IFERROR(U26-T27,"")</f>
        <v>0.29399999999999998</v>
      </c>
      <c r="V27" s="543"/>
      <c r="W27" s="37"/>
      <c r="X27" s="225"/>
      <c r="Y27" s="226"/>
      <c r="Z27" s="226"/>
    </row>
    <row r="28" spans="1:26" ht="29.45" customHeight="1" x14ac:dyDescent="0.25">
      <c r="A28" s="558"/>
      <c r="B28" s="561"/>
      <c r="C28" s="546"/>
      <c r="D28" s="549"/>
      <c r="E28" s="274">
        <v>3</v>
      </c>
      <c r="F28" s="192"/>
      <c r="G28" s="192"/>
      <c r="H28" s="402"/>
      <c r="I28" s="151" t="str">
        <f t="shared" si="0"/>
        <v xml:space="preserve">  </v>
      </c>
      <c r="J28" s="382"/>
      <c r="K28" s="229" t="str">
        <f>+IFERROR(VLOOKUP($J28,'10 FORMULAS'!$B$51:$C$53,2,0),"")</f>
        <v/>
      </c>
      <c r="L28" s="229" t="e">
        <f>+IF(J28="Preventivo","Probabilidad",IF(J28="Detectivo","Probabilidad",IF(#REF!="Correctivo","Impacto","")))</f>
        <v>#REF!</v>
      </c>
      <c r="M28" s="275"/>
      <c r="N28" s="229" t="str">
        <f>+IFERROR(VLOOKUP($M28,'10 FORMULAS'!$B$54:$C$55,2,0),"")</f>
        <v/>
      </c>
      <c r="O28" s="276"/>
      <c r="P28" s="276"/>
      <c r="Q28" s="276"/>
      <c r="R28" s="276"/>
      <c r="S28" s="229" t="str">
        <f t="shared" si="1"/>
        <v/>
      </c>
      <c r="T28" s="229" t="str">
        <f>+IFERROR(U27*S28,"")</f>
        <v/>
      </c>
      <c r="U28" s="229" t="str">
        <f>+IFERROR(U27-T28,"")</f>
        <v/>
      </c>
      <c r="V28" s="543"/>
      <c r="W28" s="37"/>
      <c r="X28" s="225"/>
      <c r="Y28" s="226"/>
      <c r="Z28" s="226"/>
    </row>
    <row r="29" spans="1:26" ht="29.45" customHeight="1" x14ac:dyDescent="0.25">
      <c r="A29" s="558"/>
      <c r="B29" s="561"/>
      <c r="C29" s="546"/>
      <c r="D29" s="549"/>
      <c r="E29" s="274">
        <v>4</v>
      </c>
      <c r="F29" s="255"/>
      <c r="G29" s="192"/>
      <c r="H29" s="192"/>
      <c r="I29" s="219" t="str">
        <f t="shared" si="0"/>
        <v xml:space="preserve">  </v>
      </c>
      <c r="J29" s="382"/>
      <c r="K29" s="229" t="str">
        <f>+IFERROR(VLOOKUP($J29,'10 FORMULAS'!$B$51:$C$53,2,0),"")</f>
        <v/>
      </c>
      <c r="L29" s="229" t="e">
        <f>+IF(J29="Preventivo","Probabilidad",IF(J29="Detectivo","Probabilidad",IF(#REF!="Correctivo","Impacto","")))</f>
        <v>#REF!</v>
      </c>
      <c r="M29" s="275"/>
      <c r="N29" s="229" t="str">
        <f>+IFERROR(VLOOKUP($M29,'10 FORMULAS'!$B$54:$C$55,2,0),"")</f>
        <v/>
      </c>
      <c r="O29" s="276"/>
      <c r="P29" s="276"/>
      <c r="Q29" s="276"/>
      <c r="R29" s="276"/>
      <c r="S29" s="229" t="str">
        <f t="shared" si="1"/>
        <v/>
      </c>
      <c r="T29" s="229" t="str">
        <f t="shared" si="2"/>
        <v/>
      </c>
      <c r="U29" s="229" t="str">
        <f t="shared" si="3"/>
        <v/>
      </c>
      <c r="V29" s="543"/>
      <c r="W29" s="37"/>
      <c r="X29" s="225"/>
      <c r="Y29" s="226"/>
      <c r="Z29" s="226"/>
    </row>
    <row r="30" spans="1:26" ht="29.45" customHeight="1" x14ac:dyDescent="0.25">
      <c r="A30" s="558"/>
      <c r="B30" s="561"/>
      <c r="C30" s="546"/>
      <c r="D30" s="549"/>
      <c r="E30" s="274">
        <v>5</v>
      </c>
      <c r="F30" s="255"/>
      <c r="G30" s="192"/>
      <c r="H30" s="192"/>
      <c r="I30" s="219" t="str">
        <f t="shared" si="0"/>
        <v xml:space="preserve">  </v>
      </c>
      <c r="J30" s="382"/>
      <c r="K30" s="229" t="str">
        <f>+IFERROR(VLOOKUP($J30,'10 FORMULAS'!$B$51:$C$53,2,0),"")</f>
        <v/>
      </c>
      <c r="L30" s="229" t="e">
        <f>+IF(J30="Preventivo","Probabilidad",IF(J30="Detectivo","Probabilidad",IF(#REF!="Correctivo","Impacto","")))</f>
        <v>#REF!</v>
      </c>
      <c r="M30" s="275"/>
      <c r="N30" s="229" t="str">
        <f>+IFERROR(VLOOKUP($M30,'10 FORMULAS'!$B$54:$C$55,2,0),"")</f>
        <v/>
      </c>
      <c r="O30" s="276"/>
      <c r="P30" s="276"/>
      <c r="Q30" s="276"/>
      <c r="R30" s="276"/>
      <c r="S30" s="229" t="str">
        <f t="shared" si="1"/>
        <v/>
      </c>
      <c r="T30" s="229" t="str">
        <f t="shared" si="2"/>
        <v/>
      </c>
      <c r="U30" s="229" t="str">
        <f t="shared" si="3"/>
        <v/>
      </c>
      <c r="V30" s="543"/>
      <c r="W30" s="37"/>
      <c r="X30" s="225"/>
      <c r="Y30" s="226"/>
      <c r="Z30" s="226"/>
    </row>
    <row r="31" spans="1:26" ht="29.45" customHeight="1" thickBot="1" x14ac:dyDescent="0.3">
      <c r="A31" s="559"/>
      <c r="B31" s="562"/>
      <c r="C31" s="547"/>
      <c r="D31" s="550"/>
      <c r="E31" s="277">
        <v>6</v>
      </c>
      <c r="F31" s="258"/>
      <c r="G31" s="193"/>
      <c r="H31" s="193"/>
      <c r="I31" s="339" t="str">
        <f t="shared" si="0"/>
        <v xml:space="preserve">  </v>
      </c>
      <c r="J31" s="383"/>
      <c r="K31" s="340" t="str">
        <f>+IFERROR(VLOOKUP($J31,'10 FORMULAS'!$B$51:$C$53,2,0),"")</f>
        <v/>
      </c>
      <c r="L31" s="340" t="e">
        <f>+IF(J31="Preventivo","Probabilidad",IF(J31="Detectivo","Probabilidad",IF(#REF!="Correctivo","Impacto","")))</f>
        <v>#REF!</v>
      </c>
      <c r="M31" s="341"/>
      <c r="N31" s="340" t="str">
        <f>+IFERROR(VLOOKUP($M31,'10 FORMULAS'!$B$54:$C$55,2,0),"")</f>
        <v/>
      </c>
      <c r="O31" s="342"/>
      <c r="P31" s="342"/>
      <c r="Q31" s="342"/>
      <c r="R31" s="342"/>
      <c r="S31" s="340" t="str">
        <f t="shared" si="1"/>
        <v/>
      </c>
      <c r="T31" s="340" t="str">
        <f t="shared" si="2"/>
        <v/>
      </c>
      <c r="U31" s="340" t="str">
        <f t="shared" si="3"/>
        <v/>
      </c>
      <c r="V31" s="544"/>
      <c r="W31" s="37"/>
    </row>
    <row r="32" spans="1:26" ht="177" customHeight="1" x14ac:dyDescent="0.25">
      <c r="A32" s="557" t="str">
        <f>'2 CONTEXTO E IDENTIFICACIÓN'!A13</f>
        <v>R5</v>
      </c>
      <c r="B32" s="560" t="str">
        <f>+'2 CONTEXTO E IDENTIFICACIÓN'!J13</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C32" s="545">
        <f>+'3 PROBABIL E IMPACTO INHERENTE'!E13</f>
        <v>0.4</v>
      </c>
      <c r="D32" s="548">
        <f>+'3 PROBABIL E IMPACTO INHERENTE'!M13</f>
        <v>0.4</v>
      </c>
      <c r="E32" s="334">
        <v>1</v>
      </c>
      <c r="F32" s="325" t="s">
        <v>401</v>
      </c>
      <c r="G32" s="381" t="s">
        <v>337</v>
      </c>
      <c r="H32" s="400" t="s">
        <v>402</v>
      </c>
      <c r="I32" s="399" t="str">
        <f>+CONCATENATE(F32," ",G32," ",H32)</f>
        <v xml:space="preserve">El profesional especializado o el colaborador designado del proceso de Gestión del Talento Humano Verifica cada vez que se vaya a vincular a un Servidor Público, que este cumpla con los requisitos de formación académica, experiencia laboral y certificación de antecedentes disciplinarios, fiscales y judiciales, la descripción de la verificación se registra mediante el Formato de verificación de estudio, experiencia y conocimientos- UAERMV GTHU-FM-054.
En el caso de que no se cumpla con los requisitos no se realizará el nombramiento.
Evidencia: GTHU-FM-054 -Formato de verificación de estudio, experiencia y conocimientos- UAERMV 
</v>
      </c>
      <c r="J32" s="382" t="s">
        <v>85</v>
      </c>
      <c r="K32" s="229">
        <f>+IFERROR(VLOOKUP($J32,'10 FORMULAS'!$B$51:$C$53,2,0),"")</f>
        <v>0.25</v>
      </c>
      <c r="L32" s="229" t="str">
        <f>+IF(J32="Preventivo","Probabilidad",IF(J32="Detectivo","Probabilidad",IF(#REF!="Correctivo","Impacto","")))</f>
        <v>Probabilidad</v>
      </c>
      <c r="M32" s="275" t="s">
        <v>97</v>
      </c>
      <c r="N32" s="229">
        <f>+IFERROR(VLOOKUP($M32,'10 FORMULAS'!$B$54:$C$55,2,0),"")</f>
        <v>0.15</v>
      </c>
      <c r="O32" s="276" t="s">
        <v>87</v>
      </c>
      <c r="P32" s="276" t="s">
        <v>293</v>
      </c>
      <c r="Q32" s="276" t="s">
        <v>89</v>
      </c>
      <c r="R32" s="276" t="s">
        <v>90</v>
      </c>
      <c r="S32" s="229">
        <f>+IFERROR($K32+$N32,"")</f>
        <v>0.4</v>
      </c>
      <c r="T32" s="229">
        <f>+IFERROR(C32*S32,"")</f>
        <v>0.16000000000000003</v>
      </c>
      <c r="U32" s="336">
        <f>+IFERROR(C32-T32,"")</f>
        <v>0.24</v>
      </c>
      <c r="V32" s="542">
        <v>0.24</v>
      </c>
      <c r="W32" s="37"/>
      <c r="X32" s="225"/>
      <c r="Y32" s="226"/>
      <c r="Z32" s="226"/>
    </row>
    <row r="33" spans="1:26" ht="29.45" customHeight="1" x14ac:dyDescent="0.25">
      <c r="A33" s="563"/>
      <c r="B33" s="564"/>
      <c r="C33" s="554"/>
      <c r="D33" s="552"/>
      <c r="E33" s="274">
        <v>2</v>
      </c>
      <c r="F33" s="254"/>
      <c r="G33" s="251"/>
      <c r="H33" s="251"/>
      <c r="I33" s="219" t="str">
        <f t="shared" si="0"/>
        <v xml:space="preserve">  </v>
      </c>
      <c r="J33" s="382"/>
      <c r="K33" s="229" t="str">
        <f>+IFERROR(VLOOKUP($J33,'10 FORMULAS'!$B$51:$C$53,2,0),"")</f>
        <v/>
      </c>
      <c r="L33" s="229" t="e">
        <f>+IF(J33="Preventivo","Probabilidad",IF(J33="Detectivo","Probabilidad",IF(#REF!="Correctivo","Impacto","")))</f>
        <v>#REF!</v>
      </c>
      <c r="M33" s="275"/>
      <c r="N33" s="229" t="str">
        <f>+IFERROR(VLOOKUP($M33,'10 FORMULAS'!$B$54:$C$55,2,0),"")</f>
        <v/>
      </c>
      <c r="O33" s="276"/>
      <c r="P33" s="276"/>
      <c r="Q33" s="276"/>
      <c r="R33" s="276"/>
      <c r="S33" s="229" t="str">
        <f t="shared" si="1"/>
        <v/>
      </c>
      <c r="T33" s="229" t="str">
        <f t="shared" ref="T33" si="4">+IFERROR(C33*S33,"")</f>
        <v/>
      </c>
      <c r="U33" s="229" t="str">
        <f t="shared" ref="U33" si="5">+IFERROR(S33-T33,"")</f>
        <v/>
      </c>
      <c r="V33" s="543"/>
      <c r="W33" s="37"/>
      <c r="X33" s="225"/>
      <c r="Y33" s="226"/>
      <c r="Z33" s="226"/>
    </row>
    <row r="34" spans="1:26" ht="29.45" customHeight="1" x14ac:dyDescent="0.25">
      <c r="A34" s="563"/>
      <c r="B34" s="564"/>
      <c r="C34" s="554"/>
      <c r="D34" s="552"/>
      <c r="E34" s="274">
        <v>3</v>
      </c>
      <c r="F34" s="254"/>
      <c r="G34" s="251"/>
      <c r="H34" s="251"/>
      <c r="I34" s="219" t="str">
        <f t="shared" si="0"/>
        <v xml:space="preserve">  </v>
      </c>
      <c r="J34" s="382"/>
      <c r="K34" s="229" t="str">
        <f>+IFERROR(VLOOKUP($J34,'10 FORMULAS'!$B$51:$C$53,2,0),"")</f>
        <v/>
      </c>
      <c r="L34" s="229" t="e">
        <f>+IF(J34="Preventivo","Probabilidad",IF(J34="Detectivo","Probabilidad",IF(#REF!="Correctivo","Impacto","")))</f>
        <v>#REF!</v>
      </c>
      <c r="M34" s="275"/>
      <c r="N34" s="229" t="str">
        <f>+IFERROR(VLOOKUP($M34,'10 FORMULAS'!$B$54:$C$55,2,0),"")</f>
        <v/>
      </c>
      <c r="O34" s="276"/>
      <c r="P34" s="276"/>
      <c r="Q34" s="276"/>
      <c r="R34" s="276"/>
      <c r="S34" s="229" t="str">
        <f t="shared" si="1"/>
        <v/>
      </c>
      <c r="T34" s="229" t="str">
        <f t="shared" si="2"/>
        <v/>
      </c>
      <c r="U34" s="229" t="str">
        <f t="shared" si="3"/>
        <v/>
      </c>
      <c r="V34" s="543"/>
      <c r="W34" s="37"/>
      <c r="X34" s="225"/>
      <c r="Y34" s="226"/>
      <c r="Z34" s="226"/>
    </row>
    <row r="35" spans="1:26" ht="29.45" customHeight="1" x14ac:dyDescent="0.25">
      <c r="A35" s="558"/>
      <c r="B35" s="561"/>
      <c r="C35" s="546"/>
      <c r="D35" s="549"/>
      <c r="E35" s="274">
        <v>4</v>
      </c>
      <c r="F35" s="255"/>
      <c r="G35" s="192"/>
      <c r="H35" s="192"/>
      <c r="I35" s="219" t="str">
        <f t="shared" si="0"/>
        <v xml:space="preserve">  </v>
      </c>
      <c r="J35" s="382"/>
      <c r="K35" s="229" t="str">
        <f>+IFERROR(VLOOKUP($J35,'10 FORMULAS'!$B$51:$C$53,2,0),"")</f>
        <v/>
      </c>
      <c r="L35" s="229" t="e">
        <f>+IF(J35="Preventivo","Probabilidad",IF(J35="Detectivo","Probabilidad",IF(#REF!="Correctivo","Impacto","")))</f>
        <v>#REF!</v>
      </c>
      <c r="M35" s="275"/>
      <c r="N35" s="229" t="str">
        <f>+IFERROR(VLOOKUP($M35,'10 FORMULAS'!$B$54:$C$55,2,0),"")</f>
        <v/>
      </c>
      <c r="O35" s="276"/>
      <c r="P35" s="276"/>
      <c r="Q35" s="276"/>
      <c r="R35" s="276"/>
      <c r="S35" s="229" t="str">
        <f t="shared" si="1"/>
        <v/>
      </c>
      <c r="T35" s="229" t="str">
        <f t="shared" si="2"/>
        <v/>
      </c>
      <c r="U35" s="229" t="str">
        <f t="shared" si="3"/>
        <v/>
      </c>
      <c r="V35" s="543"/>
      <c r="W35" s="37"/>
      <c r="X35" s="225"/>
      <c r="Y35" s="226"/>
      <c r="Z35" s="226"/>
    </row>
    <row r="36" spans="1:26" ht="29.45" customHeight="1" x14ac:dyDescent="0.25">
      <c r="A36" s="558"/>
      <c r="B36" s="561"/>
      <c r="C36" s="546"/>
      <c r="D36" s="549"/>
      <c r="E36" s="274">
        <v>5</v>
      </c>
      <c r="F36" s="255"/>
      <c r="G36" s="192"/>
      <c r="H36" s="192"/>
      <c r="I36" s="219" t="str">
        <f t="shared" si="0"/>
        <v xml:space="preserve">  </v>
      </c>
      <c r="J36" s="382"/>
      <c r="K36" s="229" t="str">
        <f>+IFERROR(VLOOKUP($J36,'10 FORMULAS'!$B$51:$C$53,2,0),"")</f>
        <v/>
      </c>
      <c r="L36" s="229" t="e">
        <f>+IF(J36="Preventivo","Probabilidad",IF(J36="Detectivo","Probabilidad",IF(#REF!="Correctivo","Impacto","")))</f>
        <v>#REF!</v>
      </c>
      <c r="M36" s="275"/>
      <c r="N36" s="229" t="str">
        <f>+IFERROR(VLOOKUP($M36,'10 FORMULAS'!$B$54:$C$55,2,0),"")</f>
        <v/>
      </c>
      <c r="O36" s="276"/>
      <c r="P36" s="276"/>
      <c r="Q36" s="276"/>
      <c r="R36" s="276"/>
      <c r="S36" s="229" t="str">
        <f t="shared" si="1"/>
        <v/>
      </c>
      <c r="T36" s="229" t="str">
        <f t="shared" si="2"/>
        <v/>
      </c>
      <c r="U36" s="229" t="str">
        <f t="shared" si="3"/>
        <v/>
      </c>
      <c r="V36" s="543"/>
      <c r="W36" s="37"/>
      <c r="X36" s="225"/>
      <c r="Y36" s="226"/>
      <c r="Z36" s="226"/>
    </row>
    <row r="37" spans="1:26" ht="48" customHeight="1" thickBot="1" x14ac:dyDescent="0.3">
      <c r="A37" s="559"/>
      <c r="B37" s="562"/>
      <c r="C37" s="547"/>
      <c r="D37" s="550"/>
      <c r="E37" s="277">
        <v>6</v>
      </c>
      <c r="F37" s="258"/>
      <c r="G37" s="193"/>
      <c r="H37" s="193"/>
      <c r="I37" s="339" t="str">
        <f t="shared" si="0"/>
        <v xml:space="preserve">  </v>
      </c>
      <c r="J37" s="383"/>
      <c r="K37" s="340" t="str">
        <f>+IFERROR(VLOOKUP($J37,'10 FORMULAS'!$B$51:$C$53,2,0),"")</f>
        <v/>
      </c>
      <c r="L37" s="340" t="e">
        <f>+IF(J37="Preventivo","Probabilidad",IF(J37="Detectivo","Probabilidad",IF(#REF!="Correctivo","Impacto","")))</f>
        <v>#REF!</v>
      </c>
      <c r="M37" s="341"/>
      <c r="N37" s="340" t="str">
        <f>+IFERROR(VLOOKUP($M37,'10 FORMULAS'!$B$54:$C$55,2,0),"")</f>
        <v/>
      </c>
      <c r="O37" s="342"/>
      <c r="P37" s="342"/>
      <c r="Q37" s="342"/>
      <c r="R37" s="342"/>
      <c r="S37" s="340" t="str">
        <f t="shared" si="1"/>
        <v/>
      </c>
      <c r="T37" s="340" t="str">
        <f t="shared" si="2"/>
        <v/>
      </c>
      <c r="U37" s="340" t="str">
        <f t="shared" si="3"/>
        <v/>
      </c>
      <c r="V37" s="544"/>
      <c r="W37" s="37"/>
    </row>
    <row r="38" spans="1:26" ht="150" customHeight="1" x14ac:dyDescent="0.25">
      <c r="A38" s="563" t="str">
        <f>'2 CONTEXTO E IDENTIFICACIÓN'!A14</f>
        <v>R6</v>
      </c>
      <c r="B38" s="564" t="str">
        <f>+'2 CONTEXTO E IDENTIFICACIÓN'!J14</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C38" s="554">
        <f>+'3 PROBABIL E IMPACTO INHERENTE'!E14</f>
        <v>0.4</v>
      </c>
      <c r="D38" s="552">
        <f>+'3 PROBABIL E IMPACTO INHERENTE'!M14</f>
        <v>0.4</v>
      </c>
      <c r="E38" s="278">
        <v>1</v>
      </c>
      <c r="F38" s="396" t="s">
        <v>401</v>
      </c>
      <c r="G38" s="381" t="s">
        <v>337</v>
      </c>
      <c r="H38" s="397" t="s">
        <v>403</v>
      </c>
      <c r="I38" s="398" t="str">
        <f t="shared" si="0"/>
        <v>El profesional especializado o el colaborador designado del proceso de Gestión del Talento Humano Verifica Cada vez que se vaya a vincular a un Servidor Público en un cargo de provisionalidad o de libre nombramiento y remoción, TH verifica los antecedentes disciplinarios, fiscales y judiciales, mediante el formato GTHU-FM-054 Formato verificación de estudios, conocimiento y experiencia, adicionalmente descarga las certificaciones aportándolos al expediente.
EVIDENCIA: GTHU-FM-054 -Formato de verificación de estudio, experiencia y conocimientos- UAERMV 
En el caso de que se evidencie alguna anotación en las consultas no se realiza el nombramiento</v>
      </c>
      <c r="J38" s="382" t="s">
        <v>85</v>
      </c>
      <c r="K38" s="331">
        <f>+IFERROR(VLOOKUP($J38,'10 FORMULAS'!$B$51:$C$53,2,0),"")</f>
        <v>0.25</v>
      </c>
      <c r="L38" s="331" t="str">
        <f>+IF(J38="Preventivo","Probabilidad",IF(J38="Detectivo","Probabilidad",IF(#REF!="Correctivo","Impacto","")))</f>
        <v>Probabilidad</v>
      </c>
      <c r="M38" s="275" t="s">
        <v>97</v>
      </c>
      <c r="N38" s="229">
        <f>+IFERROR(VLOOKUP($M38,'10 FORMULAS'!$B$54:$C$55,2,0),"")</f>
        <v>0.15</v>
      </c>
      <c r="O38" s="276" t="s">
        <v>87</v>
      </c>
      <c r="P38" s="276" t="s">
        <v>293</v>
      </c>
      <c r="Q38" s="276" t="s">
        <v>89</v>
      </c>
      <c r="R38" s="276" t="s">
        <v>90</v>
      </c>
      <c r="S38" s="331">
        <f t="shared" si="1"/>
        <v>0.4</v>
      </c>
      <c r="T38" s="331">
        <f t="shared" si="2"/>
        <v>0.16000000000000003</v>
      </c>
      <c r="U38" s="331">
        <f t="shared" si="3"/>
        <v>0.24</v>
      </c>
      <c r="V38" s="542">
        <v>0.24</v>
      </c>
      <c r="W38" s="37"/>
      <c r="X38" s="225"/>
      <c r="Y38" s="226"/>
      <c r="Z38" s="226"/>
    </row>
    <row r="39" spans="1:26" ht="29.45" customHeight="1" x14ac:dyDescent="0.25">
      <c r="A39" s="563"/>
      <c r="B39" s="564"/>
      <c r="C39" s="554"/>
      <c r="D39" s="552"/>
      <c r="E39" s="274">
        <v>2</v>
      </c>
      <c r="F39" s="254"/>
      <c r="G39" s="251"/>
      <c r="H39" s="251"/>
      <c r="I39" s="219" t="str">
        <f t="shared" si="0"/>
        <v xml:space="preserve">  </v>
      </c>
      <c r="J39" s="382"/>
      <c r="K39" s="229" t="str">
        <f>+IFERROR(VLOOKUP($J39,'10 FORMULAS'!$B$51:$C$53,2,0),"")</f>
        <v/>
      </c>
      <c r="L39" s="229" t="e">
        <f>+IF(J39="Preventivo","Probabilidad",IF(J39="Detectivo","Probabilidad",IF(#REF!="Correctivo","Impacto","")))</f>
        <v>#REF!</v>
      </c>
      <c r="M39" s="275"/>
      <c r="N39" s="229" t="str">
        <f>+IFERROR(VLOOKUP($M39,'10 FORMULAS'!$B$54:$C$55,2,0),"")</f>
        <v/>
      </c>
      <c r="O39" s="276"/>
      <c r="P39" s="276"/>
      <c r="Q39" s="276"/>
      <c r="R39" s="276"/>
      <c r="S39" s="229" t="str">
        <f t="shared" si="1"/>
        <v/>
      </c>
      <c r="T39" s="229" t="str">
        <f t="shared" si="2"/>
        <v/>
      </c>
      <c r="U39" s="229" t="str">
        <f t="shared" si="3"/>
        <v/>
      </c>
      <c r="V39" s="543"/>
      <c r="W39" s="37"/>
      <c r="X39" s="225"/>
      <c r="Y39" s="226"/>
      <c r="Z39" s="226"/>
    </row>
    <row r="40" spans="1:26" ht="29.45" customHeight="1" x14ac:dyDescent="0.25">
      <c r="A40" s="563"/>
      <c r="B40" s="564"/>
      <c r="C40" s="554"/>
      <c r="D40" s="552"/>
      <c r="E40" s="274">
        <v>3</v>
      </c>
      <c r="F40" s="254"/>
      <c r="G40" s="251"/>
      <c r="H40" s="251"/>
      <c r="I40" s="219" t="str">
        <f t="shared" si="0"/>
        <v xml:space="preserve">  </v>
      </c>
      <c r="J40" s="382"/>
      <c r="K40" s="229" t="str">
        <f>+IFERROR(VLOOKUP($J40,'10 FORMULAS'!$B$51:$C$53,2,0),"")</f>
        <v/>
      </c>
      <c r="L40" s="229" t="e">
        <f>+IF(J40="Preventivo","Probabilidad",IF(J40="Detectivo","Probabilidad",IF(#REF!="Correctivo","Impacto","")))</f>
        <v>#REF!</v>
      </c>
      <c r="M40" s="275"/>
      <c r="N40" s="229" t="str">
        <f>+IFERROR(VLOOKUP($M40,'10 FORMULAS'!$B$54:$C$55,2,0),"")</f>
        <v/>
      </c>
      <c r="O40" s="276"/>
      <c r="P40" s="276"/>
      <c r="Q40" s="276"/>
      <c r="R40" s="276"/>
      <c r="S40" s="229" t="str">
        <f t="shared" ref="S40:S71" si="6">+IFERROR($K40+$N40,"")</f>
        <v/>
      </c>
      <c r="T40" s="229" t="str">
        <f t="shared" si="2"/>
        <v/>
      </c>
      <c r="U40" s="229" t="str">
        <f t="shared" si="3"/>
        <v/>
      </c>
      <c r="V40" s="543"/>
      <c r="W40" s="37"/>
      <c r="X40" s="225"/>
      <c r="Y40" s="226"/>
      <c r="Z40" s="226"/>
    </row>
    <row r="41" spans="1:26" ht="29.45" customHeight="1" x14ac:dyDescent="0.25">
      <c r="A41" s="558"/>
      <c r="B41" s="561"/>
      <c r="C41" s="546"/>
      <c r="D41" s="549"/>
      <c r="E41" s="274">
        <v>4</v>
      </c>
      <c r="F41" s="255"/>
      <c r="G41" s="192"/>
      <c r="H41" s="192"/>
      <c r="I41" s="219" t="str">
        <f t="shared" si="0"/>
        <v xml:space="preserve">  </v>
      </c>
      <c r="J41" s="382"/>
      <c r="K41" s="229" t="str">
        <f>+IFERROR(VLOOKUP($J41,'10 FORMULAS'!$B$51:$C$53,2,0),"")</f>
        <v/>
      </c>
      <c r="L41" s="229" t="e">
        <f>+IF(J41="Preventivo","Probabilidad",IF(J41="Detectivo","Probabilidad",IF(#REF!="Correctivo","Impacto","")))</f>
        <v>#REF!</v>
      </c>
      <c r="M41" s="275"/>
      <c r="N41" s="229" t="str">
        <f>+IFERROR(VLOOKUP($M41,'10 FORMULAS'!$B$54:$C$55,2,0),"")</f>
        <v/>
      </c>
      <c r="O41" s="276"/>
      <c r="P41" s="276"/>
      <c r="Q41" s="276"/>
      <c r="R41" s="276"/>
      <c r="S41" s="229" t="str">
        <f t="shared" si="6"/>
        <v/>
      </c>
      <c r="T41" s="229" t="str">
        <f t="shared" si="2"/>
        <v/>
      </c>
      <c r="U41" s="229" t="str">
        <f t="shared" si="3"/>
        <v/>
      </c>
      <c r="V41" s="543"/>
      <c r="W41" s="37"/>
      <c r="X41" s="225"/>
      <c r="Y41" s="226"/>
      <c r="Z41" s="226"/>
    </row>
    <row r="42" spans="1:26" ht="29.45" customHeight="1" x14ac:dyDescent="0.25">
      <c r="A42" s="558"/>
      <c r="B42" s="561"/>
      <c r="C42" s="546"/>
      <c r="D42" s="549"/>
      <c r="E42" s="274">
        <v>5</v>
      </c>
      <c r="F42" s="255"/>
      <c r="G42" s="192"/>
      <c r="H42" s="192"/>
      <c r="I42" s="219" t="str">
        <f t="shared" si="0"/>
        <v xml:space="preserve">  </v>
      </c>
      <c r="J42" s="382"/>
      <c r="K42" s="229" t="str">
        <f>+IFERROR(VLOOKUP($J42,'10 FORMULAS'!$B$51:$C$53,2,0),"")</f>
        <v/>
      </c>
      <c r="L42" s="229" t="e">
        <f>+IF(J42="Preventivo","Probabilidad",IF(J42="Detectivo","Probabilidad",IF(#REF!="Correctivo","Impacto","")))</f>
        <v>#REF!</v>
      </c>
      <c r="M42" s="275"/>
      <c r="N42" s="229" t="str">
        <f>+IFERROR(VLOOKUP($M42,'10 FORMULAS'!$B$54:$C$55,2,0),"")</f>
        <v/>
      </c>
      <c r="O42" s="276"/>
      <c r="P42" s="276"/>
      <c r="Q42" s="276"/>
      <c r="R42" s="276"/>
      <c r="S42" s="229" t="str">
        <f t="shared" si="6"/>
        <v/>
      </c>
      <c r="T42" s="229" t="str">
        <f t="shared" si="2"/>
        <v/>
      </c>
      <c r="U42" s="229" t="str">
        <f t="shared" si="3"/>
        <v/>
      </c>
      <c r="V42" s="543"/>
      <c r="W42" s="37"/>
      <c r="X42" s="225"/>
      <c r="Y42" s="226"/>
      <c r="Z42" s="226"/>
    </row>
    <row r="43" spans="1:26" ht="29.45" customHeight="1" thickBot="1" x14ac:dyDescent="0.3">
      <c r="A43" s="559"/>
      <c r="B43" s="562"/>
      <c r="C43" s="547"/>
      <c r="D43" s="550"/>
      <c r="E43" s="277">
        <v>6</v>
      </c>
      <c r="F43" s="258"/>
      <c r="G43" s="193"/>
      <c r="H43" s="193"/>
      <c r="I43" s="219" t="str">
        <f t="shared" si="0"/>
        <v xml:space="preserve">  </v>
      </c>
      <c r="J43" s="382"/>
      <c r="K43" s="229" t="str">
        <f>+IFERROR(VLOOKUP($J43,'10 FORMULAS'!$B$51:$C$53,2,0),"")</f>
        <v/>
      </c>
      <c r="L43" s="229" t="e">
        <f>+IF(J43="Preventivo","Probabilidad",IF(J43="Detectivo","Probabilidad",IF(#REF!="Correctivo","Impacto","")))</f>
        <v>#REF!</v>
      </c>
      <c r="M43" s="275"/>
      <c r="N43" s="229" t="str">
        <f>+IFERROR(VLOOKUP($M43,'10 FORMULAS'!$B$54:$C$55,2,0),"")</f>
        <v/>
      </c>
      <c r="O43" s="276"/>
      <c r="P43" s="276"/>
      <c r="Q43" s="276"/>
      <c r="R43" s="276"/>
      <c r="S43" s="229" t="str">
        <f t="shared" si="6"/>
        <v/>
      </c>
      <c r="T43" s="229" t="str">
        <f t="shared" si="2"/>
        <v/>
      </c>
      <c r="U43" s="229" t="str">
        <f t="shared" si="3"/>
        <v/>
      </c>
      <c r="V43" s="544"/>
      <c r="W43" s="37"/>
    </row>
    <row r="44" spans="1:26" ht="29.45" customHeight="1" x14ac:dyDescent="0.25">
      <c r="A44" s="557">
        <f>'2 CONTEXTO E IDENTIFICACIÓN'!A15</f>
        <v>0</v>
      </c>
      <c r="B44" s="560" t="str">
        <f>+'2 CONTEXTO E IDENTIFICACIÓN'!J15</f>
        <v xml:space="preserve"> por a causa de </v>
      </c>
      <c r="C44" s="545" t="str">
        <f>+'3 PROBABIL E IMPACTO INHERENTE'!E15</f>
        <v/>
      </c>
      <c r="D44" s="548" t="str">
        <f>+'3 PROBABIL E IMPACTO INHERENTE'!M15</f>
        <v/>
      </c>
      <c r="E44" s="278">
        <v>1</v>
      </c>
      <c r="F44" s="256"/>
      <c r="G44" s="51"/>
      <c r="H44" s="51"/>
      <c r="I44" s="219" t="str">
        <f t="shared" si="0"/>
        <v xml:space="preserve">  </v>
      </c>
      <c r="J44" s="382"/>
      <c r="K44" s="229" t="str">
        <f>+IFERROR(VLOOKUP($J44,'10 FORMULAS'!$B$51:$C$53,2,0),"")</f>
        <v/>
      </c>
      <c r="L44" s="229" t="e">
        <f>+IF(J44="Preventivo","Probabilidad",IF(J44="Detectivo","Probabilidad",IF(#REF!="Correctivo","Impacto","")))</f>
        <v>#REF!</v>
      </c>
      <c r="M44" s="275"/>
      <c r="N44" s="229" t="str">
        <f>+IFERROR(VLOOKUP($M44,'10 FORMULAS'!$B$54:$C$55,2,0),"")</f>
        <v/>
      </c>
      <c r="O44" s="276"/>
      <c r="P44" s="276"/>
      <c r="Q44" s="276"/>
      <c r="R44" s="276"/>
      <c r="S44" s="229" t="str">
        <f t="shared" si="6"/>
        <v/>
      </c>
      <c r="T44" s="229" t="str">
        <f t="shared" si="2"/>
        <v/>
      </c>
      <c r="U44" s="229" t="str">
        <f t="shared" si="3"/>
        <v/>
      </c>
      <c r="V44" s="538"/>
      <c r="W44" s="37"/>
      <c r="X44" s="225"/>
      <c r="Y44" s="226"/>
      <c r="Z44" s="226"/>
    </row>
    <row r="45" spans="1:26" ht="29.45" customHeight="1" x14ac:dyDescent="0.25">
      <c r="A45" s="558"/>
      <c r="B45" s="561"/>
      <c r="C45" s="546"/>
      <c r="D45" s="549"/>
      <c r="E45" s="274">
        <v>2</v>
      </c>
      <c r="F45" s="255"/>
      <c r="G45" s="192"/>
      <c r="H45" s="192"/>
      <c r="I45" s="219" t="str">
        <f t="shared" si="0"/>
        <v xml:space="preserve">  </v>
      </c>
      <c r="J45" s="382"/>
      <c r="K45" s="229" t="str">
        <f>+IFERROR(VLOOKUP($J45,'10 FORMULAS'!$B$51:$C$53,2,0),"")</f>
        <v/>
      </c>
      <c r="L45" s="229" t="e">
        <f>+IF(J45="Preventivo","Probabilidad",IF(J45="Detectivo","Probabilidad",IF(#REF!="Correctivo","Impacto","")))</f>
        <v>#REF!</v>
      </c>
      <c r="M45" s="275"/>
      <c r="N45" s="229" t="str">
        <f>+IFERROR(VLOOKUP($M45,'10 FORMULAS'!$B$54:$C$55,2,0),"")</f>
        <v/>
      </c>
      <c r="O45" s="276"/>
      <c r="P45" s="276"/>
      <c r="Q45" s="276"/>
      <c r="R45" s="276"/>
      <c r="S45" s="229" t="str">
        <f t="shared" si="6"/>
        <v/>
      </c>
      <c r="T45" s="229" t="str">
        <f t="shared" si="2"/>
        <v/>
      </c>
      <c r="U45" s="229" t="str">
        <f t="shared" si="3"/>
        <v/>
      </c>
      <c r="V45" s="540"/>
      <c r="W45" s="37"/>
      <c r="X45" s="225"/>
      <c r="Y45" s="226"/>
      <c r="Z45" s="226"/>
    </row>
    <row r="46" spans="1:26" ht="29.45" customHeight="1" x14ac:dyDescent="0.25">
      <c r="A46" s="558"/>
      <c r="B46" s="561"/>
      <c r="C46" s="546"/>
      <c r="D46" s="549"/>
      <c r="E46" s="274">
        <v>3</v>
      </c>
      <c r="F46" s="255"/>
      <c r="G46" s="192"/>
      <c r="H46" s="192"/>
      <c r="I46" s="219" t="str">
        <f t="shared" si="0"/>
        <v xml:space="preserve">  </v>
      </c>
      <c r="J46" s="382"/>
      <c r="K46" s="229" t="str">
        <f>+IFERROR(VLOOKUP($J46,'10 FORMULAS'!$B$51:$C$53,2,0),"")</f>
        <v/>
      </c>
      <c r="L46" s="229" t="e">
        <f>+IF(J46="Preventivo","Probabilidad",IF(J46="Detectivo","Probabilidad",IF(#REF!="Correctivo","Impacto","")))</f>
        <v>#REF!</v>
      </c>
      <c r="M46" s="275"/>
      <c r="N46" s="229" t="str">
        <f>+IFERROR(VLOOKUP($M46,'10 FORMULAS'!$B$54:$C$55,2,0),"")</f>
        <v/>
      </c>
      <c r="O46" s="276"/>
      <c r="P46" s="276"/>
      <c r="Q46" s="276"/>
      <c r="R46" s="276"/>
      <c r="S46" s="229" t="str">
        <f t="shared" si="6"/>
        <v/>
      </c>
      <c r="T46" s="229" t="str">
        <f t="shared" si="2"/>
        <v/>
      </c>
      <c r="U46" s="229" t="str">
        <f t="shared" si="3"/>
        <v/>
      </c>
      <c r="V46" s="540"/>
      <c r="W46" s="37"/>
      <c r="X46" s="225"/>
      <c r="Y46" s="226"/>
      <c r="Z46" s="226"/>
    </row>
    <row r="47" spans="1:26" ht="29.45" customHeight="1" x14ac:dyDescent="0.25">
      <c r="A47" s="558"/>
      <c r="B47" s="561"/>
      <c r="C47" s="546"/>
      <c r="D47" s="549"/>
      <c r="E47" s="274">
        <v>4</v>
      </c>
      <c r="F47" s="255"/>
      <c r="G47" s="192"/>
      <c r="H47" s="192"/>
      <c r="I47" s="219" t="str">
        <f t="shared" si="0"/>
        <v xml:space="preserve">  </v>
      </c>
      <c r="J47" s="382"/>
      <c r="K47" s="229" t="str">
        <f>+IFERROR(VLOOKUP($J47,'10 FORMULAS'!$B$51:$C$53,2,0),"")</f>
        <v/>
      </c>
      <c r="L47" s="229" t="e">
        <f>+IF(J47="Preventivo","Probabilidad",IF(J47="Detectivo","Probabilidad",IF(#REF!="Correctivo","Impacto","")))</f>
        <v>#REF!</v>
      </c>
      <c r="M47" s="275"/>
      <c r="N47" s="229" t="str">
        <f>+IFERROR(VLOOKUP($M47,'10 FORMULAS'!$B$54:$C$55,2,0),"")</f>
        <v/>
      </c>
      <c r="O47" s="276"/>
      <c r="P47" s="276"/>
      <c r="Q47" s="276"/>
      <c r="R47" s="276"/>
      <c r="S47" s="229" t="str">
        <f t="shared" si="6"/>
        <v/>
      </c>
      <c r="T47" s="229" t="str">
        <f t="shared" si="2"/>
        <v/>
      </c>
      <c r="U47" s="229" t="str">
        <f t="shared" si="3"/>
        <v/>
      </c>
      <c r="V47" s="540"/>
      <c r="W47" s="37"/>
      <c r="X47" s="225"/>
      <c r="Y47" s="226"/>
      <c r="Z47" s="226"/>
    </row>
    <row r="48" spans="1:26" ht="29.45" customHeight="1" x14ac:dyDescent="0.25">
      <c r="A48" s="558"/>
      <c r="B48" s="561"/>
      <c r="C48" s="546"/>
      <c r="D48" s="549"/>
      <c r="E48" s="274">
        <v>5</v>
      </c>
      <c r="F48" s="255"/>
      <c r="G48" s="192"/>
      <c r="H48" s="192"/>
      <c r="I48" s="219" t="str">
        <f t="shared" si="0"/>
        <v xml:space="preserve">  </v>
      </c>
      <c r="J48" s="382"/>
      <c r="K48" s="229" t="str">
        <f>+IFERROR(VLOOKUP($J48,'10 FORMULAS'!$B$51:$C$53,2,0),"")</f>
        <v/>
      </c>
      <c r="L48" s="229" t="e">
        <f>+IF(J48="Preventivo","Probabilidad",IF(J48="Detectivo","Probabilidad",IF(#REF!="Correctivo","Impacto","")))</f>
        <v>#REF!</v>
      </c>
      <c r="M48" s="275"/>
      <c r="N48" s="229" t="str">
        <f>+IFERROR(VLOOKUP($M48,'10 FORMULAS'!$B$54:$C$55,2,0),"")</f>
        <v/>
      </c>
      <c r="O48" s="276"/>
      <c r="P48" s="276"/>
      <c r="Q48" s="276"/>
      <c r="R48" s="276"/>
      <c r="S48" s="229" t="str">
        <f t="shared" si="6"/>
        <v/>
      </c>
      <c r="T48" s="229" t="str">
        <f t="shared" si="2"/>
        <v/>
      </c>
      <c r="U48" s="229" t="str">
        <f t="shared" si="3"/>
        <v/>
      </c>
      <c r="V48" s="540"/>
      <c r="W48" s="37"/>
      <c r="X48" s="225"/>
      <c r="Y48" s="226"/>
      <c r="Z48" s="226"/>
    </row>
    <row r="49" spans="1:26" ht="29.45" customHeight="1" thickBot="1" x14ac:dyDescent="0.3">
      <c r="A49" s="559"/>
      <c r="B49" s="562"/>
      <c r="C49" s="547"/>
      <c r="D49" s="550"/>
      <c r="E49" s="277">
        <v>6</v>
      </c>
      <c r="F49" s="258"/>
      <c r="G49" s="193"/>
      <c r="H49" s="193"/>
      <c r="I49" s="219" t="str">
        <f t="shared" si="0"/>
        <v xml:space="preserve">  </v>
      </c>
      <c r="J49" s="382"/>
      <c r="K49" s="229" t="str">
        <f>+IFERROR(VLOOKUP($J49,'10 FORMULAS'!$B$51:$C$53,2,0),"")</f>
        <v/>
      </c>
      <c r="L49" s="229" t="e">
        <f>+IF(J49="Preventivo","Probabilidad",IF(J49="Detectivo","Probabilidad",IF(#REF!="Correctivo","Impacto","")))</f>
        <v>#REF!</v>
      </c>
      <c r="M49" s="275"/>
      <c r="N49" s="229" t="str">
        <f>+IFERROR(VLOOKUP($M49,'10 FORMULAS'!$B$54:$C$55,2,0),"")</f>
        <v/>
      </c>
      <c r="O49" s="276"/>
      <c r="P49" s="276"/>
      <c r="Q49" s="276"/>
      <c r="R49" s="276"/>
      <c r="S49" s="229" t="str">
        <f t="shared" si="6"/>
        <v/>
      </c>
      <c r="T49" s="229" t="str">
        <f t="shared" si="2"/>
        <v/>
      </c>
      <c r="U49" s="229" t="str">
        <f t="shared" si="3"/>
        <v/>
      </c>
      <c r="V49" s="541"/>
      <c r="W49" s="37"/>
    </row>
    <row r="50" spans="1:26" ht="29.45" customHeight="1" x14ac:dyDescent="0.25">
      <c r="A50" s="557">
        <f>'2 CONTEXTO E IDENTIFICACIÓN'!A16</f>
        <v>0</v>
      </c>
      <c r="B50" s="560" t="str">
        <f>+'2 CONTEXTO E IDENTIFICACIÓN'!J16</f>
        <v xml:space="preserve"> por a causa de </v>
      </c>
      <c r="C50" s="545" t="str">
        <f>+'3 PROBABIL E IMPACTO INHERENTE'!E16</f>
        <v/>
      </c>
      <c r="D50" s="548" t="str">
        <f>+'3 PROBABIL E IMPACTO INHERENTE'!M16</f>
        <v/>
      </c>
      <c r="E50" s="278">
        <v>1</v>
      </c>
      <c r="F50" s="256"/>
      <c r="G50" s="51"/>
      <c r="H50" s="51"/>
      <c r="I50" s="219" t="str">
        <f t="shared" si="0"/>
        <v xml:space="preserve">  </v>
      </c>
      <c r="J50" s="382"/>
      <c r="K50" s="229" t="str">
        <f>+IFERROR(VLOOKUP($J50,'10 FORMULAS'!$B$51:$C$53,2,0),"")</f>
        <v/>
      </c>
      <c r="L50" s="229" t="e">
        <f>+IF(J50="Preventivo","Probabilidad",IF(J50="Detectivo","Probabilidad",IF(#REF!="Correctivo","Impacto","")))</f>
        <v>#REF!</v>
      </c>
      <c r="M50" s="275"/>
      <c r="N50" s="229" t="str">
        <f>+IFERROR(VLOOKUP($M50,'10 FORMULAS'!$B$54:$C$55,2,0),"")</f>
        <v/>
      </c>
      <c r="O50" s="276"/>
      <c r="P50" s="276"/>
      <c r="Q50" s="276"/>
      <c r="R50" s="276"/>
      <c r="S50" s="229" t="str">
        <f t="shared" si="6"/>
        <v/>
      </c>
      <c r="T50" s="229" t="str">
        <f t="shared" si="2"/>
        <v/>
      </c>
      <c r="U50" s="229" t="str">
        <f t="shared" si="3"/>
        <v/>
      </c>
      <c r="V50" s="538"/>
      <c r="W50" s="37"/>
      <c r="X50" s="225"/>
      <c r="Y50" s="226"/>
      <c r="Z50" s="226"/>
    </row>
    <row r="51" spans="1:26" ht="29.45" customHeight="1" x14ac:dyDescent="0.25">
      <c r="A51" s="558"/>
      <c r="B51" s="561"/>
      <c r="C51" s="546"/>
      <c r="D51" s="549"/>
      <c r="E51" s="274">
        <v>2</v>
      </c>
      <c r="F51" s="255"/>
      <c r="G51" s="192"/>
      <c r="H51" s="192"/>
      <c r="I51" s="219" t="str">
        <f t="shared" si="0"/>
        <v xml:space="preserve">  </v>
      </c>
      <c r="J51" s="382"/>
      <c r="K51" s="229" t="str">
        <f>+IFERROR(VLOOKUP($J51,'10 FORMULAS'!$B$51:$C$53,2,0),"")</f>
        <v/>
      </c>
      <c r="L51" s="229" t="e">
        <f>+IF(J51="Preventivo","Probabilidad",IF(J51="Detectivo","Probabilidad",IF(#REF!="Correctivo","Impacto","")))</f>
        <v>#REF!</v>
      </c>
      <c r="M51" s="275"/>
      <c r="N51" s="229" t="str">
        <f>+IFERROR(VLOOKUP($M51,'10 FORMULAS'!$B$54:$C$55,2,0),"")</f>
        <v/>
      </c>
      <c r="O51" s="276"/>
      <c r="P51" s="276"/>
      <c r="Q51" s="276"/>
      <c r="R51" s="276"/>
      <c r="S51" s="229" t="str">
        <f t="shared" si="6"/>
        <v/>
      </c>
      <c r="T51" s="229" t="str">
        <f t="shared" si="2"/>
        <v/>
      </c>
      <c r="U51" s="229" t="str">
        <f t="shared" si="3"/>
        <v/>
      </c>
      <c r="V51" s="540"/>
      <c r="W51" s="37"/>
      <c r="X51" s="225"/>
      <c r="Y51" s="226"/>
      <c r="Z51" s="226"/>
    </row>
    <row r="52" spans="1:26" ht="29.45" customHeight="1" x14ac:dyDescent="0.25">
      <c r="A52" s="558"/>
      <c r="B52" s="561"/>
      <c r="C52" s="546"/>
      <c r="D52" s="549"/>
      <c r="E52" s="274">
        <v>3</v>
      </c>
      <c r="F52" s="255"/>
      <c r="G52" s="192"/>
      <c r="H52" s="192"/>
      <c r="I52" s="219" t="str">
        <f t="shared" si="0"/>
        <v xml:space="preserve">  </v>
      </c>
      <c r="J52" s="382"/>
      <c r="K52" s="229" t="str">
        <f>+IFERROR(VLOOKUP($J52,'10 FORMULAS'!$B$51:$C$53,2,0),"")</f>
        <v/>
      </c>
      <c r="L52" s="229" t="e">
        <f>+IF(J52="Preventivo","Probabilidad",IF(J52="Detectivo","Probabilidad",IF(#REF!="Correctivo","Impacto","")))</f>
        <v>#REF!</v>
      </c>
      <c r="M52" s="275"/>
      <c r="N52" s="229" t="str">
        <f>+IFERROR(VLOOKUP($M52,'10 FORMULAS'!$B$54:$C$55,2,0),"")</f>
        <v/>
      </c>
      <c r="O52" s="276"/>
      <c r="P52" s="276"/>
      <c r="Q52" s="276"/>
      <c r="R52" s="276"/>
      <c r="S52" s="229" t="str">
        <f t="shared" si="6"/>
        <v/>
      </c>
      <c r="T52" s="229" t="str">
        <f t="shared" ref="T52:T83" si="7">+IFERROR(C52*S52,"")</f>
        <v/>
      </c>
      <c r="U52" s="229" t="str">
        <f t="shared" ref="U52:U83" si="8">+IFERROR(S52-T52,"")</f>
        <v/>
      </c>
      <c r="V52" s="540"/>
      <c r="W52" s="37"/>
      <c r="X52" s="225"/>
      <c r="Y52" s="226"/>
      <c r="Z52" s="226"/>
    </row>
    <row r="53" spans="1:26" ht="29.45" customHeight="1" x14ac:dyDescent="0.25">
      <c r="A53" s="558"/>
      <c r="B53" s="561"/>
      <c r="C53" s="546"/>
      <c r="D53" s="549"/>
      <c r="E53" s="274">
        <v>4</v>
      </c>
      <c r="F53" s="255"/>
      <c r="G53" s="192"/>
      <c r="H53" s="192"/>
      <c r="I53" s="219" t="str">
        <f t="shared" si="0"/>
        <v xml:space="preserve">  </v>
      </c>
      <c r="J53" s="382"/>
      <c r="K53" s="229" t="str">
        <f>+IFERROR(VLOOKUP($J53,'10 FORMULAS'!$B$51:$C$53,2,0),"")</f>
        <v/>
      </c>
      <c r="L53" s="229" t="e">
        <f>+IF(J53="Preventivo","Probabilidad",IF(J53="Detectivo","Probabilidad",IF(#REF!="Correctivo","Impacto","")))</f>
        <v>#REF!</v>
      </c>
      <c r="M53" s="275"/>
      <c r="N53" s="229" t="str">
        <f>+IFERROR(VLOOKUP($M53,'10 FORMULAS'!$B$54:$C$55,2,0),"")</f>
        <v/>
      </c>
      <c r="O53" s="276"/>
      <c r="P53" s="276"/>
      <c r="Q53" s="276"/>
      <c r="R53" s="276"/>
      <c r="S53" s="229" t="str">
        <f t="shared" si="6"/>
        <v/>
      </c>
      <c r="T53" s="229" t="str">
        <f t="shared" si="7"/>
        <v/>
      </c>
      <c r="U53" s="229" t="str">
        <f t="shared" si="8"/>
        <v/>
      </c>
      <c r="V53" s="540"/>
      <c r="W53" s="37"/>
      <c r="X53" s="225"/>
      <c r="Y53" s="226"/>
      <c r="Z53" s="226"/>
    </row>
    <row r="54" spans="1:26" ht="29.45" customHeight="1" x14ac:dyDescent="0.25">
      <c r="A54" s="558"/>
      <c r="B54" s="561"/>
      <c r="C54" s="546"/>
      <c r="D54" s="549"/>
      <c r="E54" s="274">
        <v>5</v>
      </c>
      <c r="F54" s="255"/>
      <c r="G54" s="192"/>
      <c r="H54" s="192"/>
      <c r="I54" s="219" t="str">
        <f t="shared" si="0"/>
        <v xml:space="preserve">  </v>
      </c>
      <c r="J54" s="382"/>
      <c r="K54" s="229" t="str">
        <f>+IFERROR(VLOOKUP($J54,'10 FORMULAS'!$B$51:$C$53,2,0),"")</f>
        <v/>
      </c>
      <c r="L54" s="229" t="e">
        <f>+IF(J54="Preventivo","Probabilidad",IF(J54="Detectivo","Probabilidad",IF(#REF!="Correctivo","Impacto","")))</f>
        <v>#REF!</v>
      </c>
      <c r="M54" s="275"/>
      <c r="N54" s="229" t="str">
        <f>+IFERROR(VLOOKUP($M54,'10 FORMULAS'!$B$54:$C$55,2,0),"")</f>
        <v/>
      </c>
      <c r="O54" s="276"/>
      <c r="P54" s="276"/>
      <c r="Q54" s="276"/>
      <c r="R54" s="276"/>
      <c r="S54" s="229" t="str">
        <f t="shared" si="6"/>
        <v/>
      </c>
      <c r="T54" s="229" t="str">
        <f t="shared" si="7"/>
        <v/>
      </c>
      <c r="U54" s="229" t="str">
        <f t="shared" si="8"/>
        <v/>
      </c>
      <c r="V54" s="540"/>
      <c r="W54" s="37"/>
      <c r="X54" s="225"/>
      <c r="Y54" s="226"/>
      <c r="Z54" s="226"/>
    </row>
    <row r="55" spans="1:26" ht="29.45" customHeight="1" thickBot="1" x14ac:dyDescent="0.3">
      <c r="A55" s="559"/>
      <c r="B55" s="562"/>
      <c r="C55" s="547"/>
      <c r="D55" s="550"/>
      <c r="E55" s="277">
        <v>6</v>
      </c>
      <c r="F55" s="258"/>
      <c r="G55" s="193"/>
      <c r="H55" s="193"/>
      <c r="I55" s="219" t="str">
        <f t="shared" si="0"/>
        <v xml:space="preserve">  </v>
      </c>
      <c r="J55" s="382"/>
      <c r="K55" s="229" t="str">
        <f>+IFERROR(VLOOKUP($J55,'10 FORMULAS'!$B$51:$C$53,2,0),"")</f>
        <v/>
      </c>
      <c r="L55" s="229" t="e">
        <f>+IF(J55="Preventivo","Probabilidad",IF(J55="Detectivo","Probabilidad",IF(#REF!="Correctivo","Impacto","")))</f>
        <v>#REF!</v>
      </c>
      <c r="M55" s="275"/>
      <c r="N55" s="229" t="str">
        <f>+IFERROR(VLOOKUP($M55,'10 FORMULAS'!$B$54:$C$55,2,0),"")</f>
        <v/>
      </c>
      <c r="O55" s="276"/>
      <c r="P55" s="276"/>
      <c r="Q55" s="276"/>
      <c r="R55" s="276"/>
      <c r="S55" s="229" t="str">
        <f t="shared" si="6"/>
        <v/>
      </c>
      <c r="T55" s="229" t="str">
        <f t="shared" si="7"/>
        <v/>
      </c>
      <c r="U55" s="229" t="str">
        <f t="shared" si="8"/>
        <v/>
      </c>
      <c r="V55" s="541"/>
      <c r="W55" s="37"/>
    </row>
    <row r="56" spans="1:26" ht="29.45" customHeight="1" x14ac:dyDescent="0.25">
      <c r="A56" s="557">
        <f>'2 CONTEXTO E IDENTIFICACIÓN'!A17</f>
        <v>0</v>
      </c>
      <c r="B56" s="560" t="str">
        <f>+'2 CONTEXTO E IDENTIFICACIÓN'!J17</f>
        <v xml:space="preserve"> por a causa de </v>
      </c>
      <c r="C56" s="545" t="str">
        <f>+'3 PROBABIL E IMPACTO INHERENTE'!E17</f>
        <v/>
      </c>
      <c r="D56" s="548" t="str">
        <f>+'3 PROBABIL E IMPACTO INHERENTE'!M17</f>
        <v/>
      </c>
      <c r="E56" s="278">
        <v>1</v>
      </c>
      <c r="F56" s="256"/>
      <c r="G56" s="51"/>
      <c r="H56" s="51"/>
      <c r="I56" s="219" t="str">
        <f t="shared" si="0"/>
        <v xml:space="preserve">  </v>
      </c>
      <c r="J56" s="382"/>
      <c r="K56" s="229" t="str">
        <f>+IFERROR(VLOOKUP($J56,'10 FORMULAS'!$B$51:$C$53,2,0),"")</f>
        <v/>
      </c>
      <c r="L56" s="229" t="e">
        <f>+IF(J56="Preventivo","Probabilidad",IF(J56="Detectivo","Probabilidad",IF(#REF!="Correctivo","Impacto","")))</f>
        <v>#REF!</v>
      </c>
      <c r="M56" s="275"/>
      <c r="N56" s="229" t="str">
        <f>+IFERROR(VLOOKUP($M56,'10 FORMULAS'!$B$54:$C$55,2,0),"")</f>
        <v/>
      </c>
      <c r="O56" s="276"/>
      <c r="P56" s="276"/>
      <c r="Q56" s="276"/>
      <c r="R56" s="276"/>
      <c r="S56" s="229" t="str">
        <f t="shared" si="6"/>
        <v/>
      </c>
      <c r="T56" s="229" t="str">
        <f t="shared" si="7"/>
        <v/>
      </c>
      <c r="U56" s="229" t="str">
        <f t="shared" si="8"/>
        <v/>
      </c>
      <c r="V56" s="538"/>
      <c r="W56" s="37"/>
      <c r="X56" s="225"/>
      <c r="Y56" s="226"/>
      <c r="Z56" s="226"/>
    </row>
    <row r="57" spans="1:26" ht="29.45" customHeight="1" x14ac:dyDescent="0.25">
      <c r="A57" s="558"/>
      <c r="B57" s="561"/>
      <c r="C57" s="546"/>
      <c r="D57" s="549"/>
      <c r="E57" s="274">
        <v>2</v>
      </c>
      <c r="F57" s="255"/>
      <c r="G57" s="192"/>
      <c r="H57" s="192"/>
      <c r="I57" s="219" t="str">
        <f t="shared" si="0"/>
        <v xml:space="preserve">  </v>
      </c>
      <c r="J57" s="382"/>
      <c r="K57" s="229" t="str">
        <f>+IFERROR(VLOOKUP($J57,'10 FORMULAS'!$B$51:$C$53,2,0),"")</f>
        <v/>
      </c>
      <c r="L57" s="229" t="e">
        <f>+IF(J57="Preventivo","Probabilidad",IF(J57="Detectivo","Probabilidad",IF(#REF!="Correctivo","Impacto","")))</f>
        <v>#REF!</v>
      </c>
      <c r="M57" s="275"/>
      <c r="N57" s="229" t="str">
        <f>+IFERROR(VLOOKUP($M57,'10 FORMULAS'!$B$54:$C$55,2,0),"")</f>
        <v/>
      </c>
      <c r="O57" s="276"/>
      <c r="P57" s="276"/>
      <c r="Q57" s="276"/>
      <c r="R57" s="276"/>
      <c r="S57" s="229" t="str">
        <f t="shared" si="6"/>
        <v/>
      </c>
      <c r="T57" s="229" t="str">
        <f t="shared" si="7"/>
        <v/>
      </c>
      <c r="U57" s="229" t="str">
        <f t="shared" si="8"/>
        <v/>
      </c>
      <c r="V57" s="540"/>
      <c r="W57" s="37"/>
      <c r="X57" s="225"/>
      <c r="Y57" s="226"/>
      <c r="Z57" s="226"/>
    </row>
    <row r="58" spans="1:26" ht="29.45" customHeight="1" x14ac:dyDescent="0.25">
      <c r="A58" s="558"/>
      <c r="B58" s="561"/>
      <c r="C58" s="546"/>
      <c r="D58" s="549"/>
      <c r="E58" s="274">
        <v>3</v>
      </c>
      <c r="F58" s="255"/>
      <c r="G58" s="192"/>
      <c r="H58" s="192"/>
      <c r="I58" s="219" t="str">
        <f t="shared" si="0"/>
        <v xml:space="preserve">  </v>
      </c>
      <c r="J58" s="382"/>
      <c r="K58" s="229" t="str">
        <f>+IFERROR(VLOOKUP($J58,'10 FORMULAS'!$B$51:$C$53,2,0),"")</f>
        <v/>
      </c>
      <c r="L58" s="229" t="e">
        <f>+IF(J58="Preventivo","Probabilidad",IF(J58="Detectivo","Probabilidad",IF(#REF!="Correctivo","Impacto","")))</f>
        <v>#REF!</v>
      </c>
      <c r="M58" s="275"/>
      <c r="N58" s="229" t="str">
        <f>+IFERROR(VLOOKUP($M58,'10 FORMULAS'!$B$54:$C$55,2,0),"")</f>
        <v/>
      </c>
      <c r="O58" s="276"/>
      <c r="P58" s="276"/>
      <c r="Q58" s="276"/>
      <c r="R58" s="276"/>
      <c r="S58" s="229" t="str">
        <f t="shared" si="6"/>
        <v/>
      </c>
      <c r="T58" s="229" t="str">
        <f t="shared" si="7"/>
        <v/>
      </c>
      <c r="U58" s="229" t="str">
        <f t="shared" si="8"/>
        <v/>
      </c>
      <c r="V58" s="540"/>
      <c r="W58" s="37"/>
      <c r="X58" s="225"/>
      <c r="Y58" s="226"/>
      <c r="Z58" s="226"/>
    </row>
    <row r="59" spans="1:26" ht="29.45" customHeight="1" x14ac:dyDescent="0.25">
      <c r="A59" s="558"/>
      <c r="B59" s="561"/>
      <c r="C59" s="546"/>
      <c r="D59" s="549"/>
      <c r="E59" s="274">
        <v>4</v>
      </c>
      <c r="F59" s="255"/>
      <c r="G59" s="192"/>
      <c r="H59" s="192"/>
      <c r="I59" s="219" t="str">
        <f t="shared" si="0"/>
        <v xml:space="preserve">  </v>
      </c>
      <c r="J59" s="382"/>
      <c r="K59" s="229" t="str">
        <f>+IFERROR(VLOOKUP($J59,'10 FORMULAS'!$B$51:$C$53,2,0),"")</f>
        <v/>
      </c>
      <c r="L59" s="229" t="e">
        <f>+IF(J59="Preventivo","Probabilidad",IF(J59="Detectivo","Probabilidad",IF(#REF!="Correctivo","Impacto","")))</f>
        <v>#REF!</v>
      </c>
      <c r="M59" s="275"/>
      <c r="N59" s="229" t="str">
        <f>+IFERROR(VLOOKUP($M59,'10 FORMULAS'!$B$54:$C$55,2,0),"")</f>
        <v/>
      </c>
      <c r="O59" s="276"/>
      <c r="P59" s="276"/>
      <c r="Q59" s="276"/>
      <c r="R59" s="276"/>
      <c r="S59" s="229" t="str">
        <f t="shared" si="6"/>
        <v/>
      </c>
      <c r="T59" s="229" t="str">
        <f t="shared" si="7"/>
        <v/>
      </c>
      <c r="U59" s="229" t="str">
        <f t="shared" si="8"/>
        <v/>
      </c>
      <c r="V59" s="540"/>
      <c r="W59" s="37"/>
      <c r="X59" s="225"/>
      <c r="Y59" s="226"/>
      <c r="Z59" s="226"/>
    </row>
    <row r="60" spans="1:26" ht="29.45" customHeight="1" x14ac:dyDescent="0.25">
      <c r="A60" s="558"/>
      <c r="B60" s="561"/>
      <c r="C60" s="546"/>
      <c r="D60" s="549"/>
      <c r="E60" s="274">
        <v>5</v>
      </c>
      <c r="F60" s="255"/>
      <c r="G60" s="192"/>
      <c r="H60" s="192"/>
      <c r="I60" s="219" t="str">
        <f t="shared" si="0"/>
        <v xml:space="preserve">  </v>
      </c>
      <c r="J60" s="382"/>
      <c r="K60" s="229" t="str">
        <f>+IFERROR(VLOOKUP($J60,'10 FORMULAS'!$B$51:$C$53,2,0),"")</f>
        <v/>
      </c>
      <c r="L60" s="229" t="e">
        <f>+IF(J60="Preventivo","Probabilidad",IF(J60="Detectivo","Probabilidad",IF(#REF!="Correctivo","Impacto","")))</f>
        <v>#REF!</v>
      </c>
      <c r="M60" s="275"/>
      <c r="N60" s="229" t="str">
        <f>+IFERROR(VLOOKUP($M60,'10 FORMULAS'!$B$54:$C$55,2,0),"")</f>
        <v/>
      </c>
      <c r="O60" s="276"/>
      <c r="P60" s="276"/>
      <c r="Q60" s="276"/>
      <c r="R60" s="276"/>
      <c r="S60" s="229" t="str">
        <f t="shared" si="6"/>
        <v/>
      </c>
      <c r="T60" s="229" t="str">
        <f t="shared" si="7"/>
        <v/>
      </c>
      <c r="U60" s="229" t="str">
        <f t="shared" si="8"/>
        <v/>
      </c>
      <c r="V60" s="540"/>
      <c r="W60" s="37"/>
      <c r="X60" s="225"/>
      <c r="Y60" s="226"/>
      <c r="Z60" s="226"/>
    </row>
    <row r="61" spans="1:26" ht="29.45" customHeight="1" thickBot="1" x14ac:dyDescent="0.3">
      <c r="A61" s="559"/>
      <c r="B61" s="562"/>
      <c r="C61" s="547"/>
      <c r="D61" s="550"/>
      <c r="E61" s="277">
        <v>6</v>
      </c>
      <c r="F61" s="258"/>
      <c r="G61" s="193"/>
      <c r="H61" s="193"/>
      <c r="I61" s="219" t="str">
        <f t="shared" si="0"/>
        <v xml:space="preserve">  </v>
      </c>
      <c r="J61" s="382"/>
      <c r="K61" s="229" t="str">
        <f>+IFERROR(VLOOKUP($J61,'10 FORMULAS'!$B$51:$C$53,2,0),"")</f>
        <v/>
      </c>
      <c r="L61" s="229" t="e">
        <f>+IF(J61="Preventivo","Probabilidad",IF(J61="Detectivo","Probabilidad",IF(#REF!="Correctivo","Impacto","")))</f>
        <v>#REF!</v>
      </c>
      <c r="M61" s="275"/>
      <c r="N61" s="229" t="str">
        <f>+IFERROR(VLOOKUP($M61,'10 FORMULAS'!$B$54:$C$55,2,0),"")</f>
        <v/>
      </c>
      <c r="O61" s="276"/>
      <c r="P61" s="276"/>
      <c r="Q61" s="276"/>
      <c r="R61" s="276"/>
      <c r="S61" s="229" t="str">
        <f t="shared" si="6"/>
        <v/>
      </c>
      <c r="T61" s="229" t="str">
        <f t="shared" si="7"/>
        <v/>
      </c>
      <c r="U61" s="229" t="str">
        <f t="shared" si="8"/>
        <v/>
      </c>
      <c r="V61" s="541"/>
      <c r="W61" s="37"/>
    </row>
    <row r="62" spans="1:26" ht="29.45" customHeight="1" x14ac:dyDescent="0.25">
      <c r="A62" s="557">
        <f>'2 CONTEXTO E IDENTIFICACIÓN'!A18</f>
        <v>0</v>
      </c>
      <c r="B62" s="560" t="str">
        <f>+'2 CONTEXTO E IDENTIFICACIÓN'!J18</f>
        <v xml:space="preserve"> por a causa de </v>
      </c>
      <c r="C62" s="545" t="str">
        <f>+'3 PROBABIL E IMPACTO INHERENTE'!E18</f>
        <v/>
      </c>
      <c r="D62" s="548" t="str">
        <f>+'3 PROBABIL E IMPACTO INHERENTE'!M18</f>
        <v/>
      </c>
      <c r="E62" s="278">
        <v>1</v>
      </c>
      <c r="F62" s="256"/>
      <c r="G62" s="51"/>
      <c r="H62" s="51"/>
      <c r="I62" s="219" t="str">
        <f t="shared" si="0"/>
        <v xml:space="preserve">  </v>
      </c>
      <c r="J62" s="382"/>
      <c r="K62" s="229" t="str">
        <f>+IFERROR(VLOOKUP($J62,'10 FORMULAS'!$B$51:$C$53,2,0),"")</f>
        <v/>
      </c>
      <c r="L62" s="229" t="e">
        <f>+IF(J62="Preventivo","Probabilidad",IF(J62="Detectivo","Probabilidad",IF(#REF!="Correctivo","Impacto","")))</f>
        <v>#REF!</v>
      </c>
      <c r="M62" s="275"/>
      <c r="N62" s="229" t="str">
        <f>+IFERROR(VLOOKUP($M62,'10 FORMULAS'!$B$54:$C$55,2,0),"")</f>
        <v/>
      </c>
      <c r="O62" s="276"/>
      <c r="P62" s="276"/>
      <c r="Q62" s="276"/>
      <c r="R62" s="276"/>
      <c r="S62" s="229" t="str">
        <f t="shared" si="6"/>
        <v/>
      </c>
      <c r="T62" s="229" t="str">
        <f t="shared" si="7"/>
        <v/>
      </c>
      <c r="U62" s="229" t="str">
        <f t="shared" si="8"/>
        <v/>
      </c>
      <c r="V62" s="538"/>
      <c r="W62" s="37"/>
      <c r="X62" s="225"/>
      <c r="Y62" s="226"/>
      <c r="Z62" s="226"/>
    </row>
    <row r="63" spans="1:26" ht="29.45" customHeight="1" x14ac:dyDescent="0.25">
      <c r="A63" s="558"/>
      <c r="B63" s="561"/>
      <c r="C63" s="546"/>
      <c r="D63" s="549"/>
      <c r="E63" s="274">
        <v>2</v>
      </c>
      <c r="F63" s="255"/>
      <c r="G63" s="192"/>
      <c r="H63" s="192"/>
      <c r="I63" s="219" t="str">
        <f t="shared" si="0"/>
        <v xml:space="preserve">  </v>
      </c>
      <c r="J63" s="382"/>
      <c r="K63" s="229" t="str">
        <f>+IFERROR(VLOOKUP($J63,'10 FORMULAS'!$B$51:$C$53,2,0),"")</f>
        <v/>
      </c>
      <c r="L63" s="229" t="e">
        <f>+IF(J63="Preventivo","Probabilidad",IF(J63="Detectivo","Probabilidad",IF(#REF!="Correctivo","Impacto","")))</f>
        <v>#REF!</v>
      </c>
      <c r="M63" s="275"/>
      <c r="N63" s="229" t="str">
        <f>+IFERROR(VLOOKUP($M63,'10 FORMULAS'!$B$54:$C$55,2,0),"")</f>
        <v/>
      </c>
      <c r="O63" s="276"/>
      <c r="P63" s="276"/>
      <c r="Q63" s="276"/>
      <c r="R63" s="276"/>
      <c r="S63" s="229" t="str">
        <f t="shared" si="6"/>
        <v/>
      </c>
      <c r="T63" s="229" t="str">
        <f t="shared" si="7"/>
        <v/>
      </c>
      <c r="U63" s="229" t="str">
        <f t="shared" si="8"/>
        <v/>
      </c>
      <c r="V63" s="540"/>
      <c r="W63" s="37"/>
      <c r="X63" s="225"/>
      <c r="Y63" s="226"/>
      <c r="Z63" s="226"/>
    </row>
    <row r="64" spans="1:26" ht="29.45" customHeight="1" x14ac:dyDescent="0.25">
      <c r="A64" s="558"/>
      <c r="B64" s="561"/>
      <c r="C64" s="546"/>
      <c r="D64" s="549"/>
      <c r="E64" s="274">
        <v>3</v>
      </c>
      <c r="F64" s="255"/>
      <c r="G64" s="192"/>
      <c r="H64" s="192"/>
      <c r="I64" s="219" t="str">
        <f t="shared" si="0"/>
        <v xml:space="preserve">  </v>
      </c>
      <c r="J64" s="382"/>
      <c r="K64" s="229" t="str">
        <f>+IFERROR(VLOOKUP($J64,'10 FORMULAS'!$B$51:$C$53,2,0),"")</f>
        <v/>
      </c>
      <c r="L64" s="229" t="e">
        <f>+IF(J64="Preventivo","Probabilidad",IF(J64="Detectivo","Probabilidad",IF(#REF!="Correctivo","Impacto","")))</f>
        <v>#REF!</v>
      </c>
      <c r="M64" s="275"/>
      <c r="N64" s="229" t="str">
        <f>+IFERROR(VLOOKUP($M64,'10 FORMULAS'!$B$54:$C$55,2,0),"")</f>
        <v/>
      </c>
      <c r="O64" s="276"/>
      <c r="P64" s="276"/>
      <c r="Q64" s="276"/>
      <c r="R64" s="276"/>
      <c r="S64" s="229" t="str">
        <f t="shared" si="6"/>
        <v/>
      </c>
      <c r="T64" s="229" t="str">
        <f t="shared" si="7"/>
        <v/>
      </c>
      <c r="U64" s="229" t="str">
        <f t="shared" si="8"/>
        <v/>
      </c>
      <c r="V64" s="540"/>
      <c r="W64" s="37"/>
      <c r="X64" s="225"/>
      <c r="Y64" s="226"/>
      <c r="Z64" s="226"/>
    </row>
    <row r="65" spans="1:26" ht="29.45" customHeight="1" x14ac:dyDescent="0.25">
      <c r="A65" s="558"/>
      <c r="B65" s="561"/>
      <c r="C65" s="546"/>
      <c r="D65" s="549"/>
      <c r="E65" s="274">
        <v>4</v>
      </c>
      <c r="F65" s="255"/>
      <c r="G65" s="192"/>
      <c r="H65" s="192"/>
      <c r="I65" s="219" t="str">
        <f t="shared" si="0"/>
        <v xml:space="preserve">  </v>
      </c>
      <c r="J65" s="382"/>
      <c r="K65" s="229" t="str">
        <f>+IFERROR(VLOOKUP($J65,'10 FORMULAS'!$B$51:$C$53,2,0),"")</f>
        <v/>
      </c>
      <c r="L65" s="229" t="e">
        <f>+IF(J65="Preventivo","Probabilidad",IF(J65="Detectivo","Probabilidad",IF(#REF!="Correctivo","Impacto","")))</f>
        <v>#REF!</v>
      </c>
      <c r="M65" s="275"/>
      <c r="N65" s="229" t="str">
        <f>+IFERROR(VLOOKUP($M65,'10 FORMULAS'!$B$54:$C$55,2,0),"")</f>
        <v/>
      </c>
      <c r="O65" s="276"/>
      <c r="P65" s="276"/>
      <c r="Q65" s="276"/>
      <c r="R65" s="276"/>
      <c r="S65" s="229" t="str">
        <f t="shared" si="6"/>
        <v/>
      </c>
      <c r="T65" s="229" t="str">
        <f t="shared" si="7"/>
        <v/>
      </c>
      <c r="U65" s="229" t="str">
        <f t="shared" si="8"/>
        <v/>
      </c>
      <c r="V65" s="540"/>
      <c r="W65" s="37"/>
      <c r="X65" s="225"/>
      <c r="Y65" s="226"/>
      <c r="Z65" s="226"/>
    </row>
    <row r="66" spans="1:26" ht="29.45" customHeight="1" x14ac:dyDescent="0.25">
      <c r="A66" s="558"/>
      <c r="B66" s="561"/>
      <c r="C66" s="546"/>
      <c r="D66" s="549"/>
      <c r="E66" s="274">
        <v>5</v>
      </c>
      <c r="F66" s="255"/>
      <c r="G66" s="192"/>
      <c r="H66" s="192"/>
      <c r="I66" s="219" t="str">
        <f t="shared" si="0"/>
        <v xml:space="preserve">  </v>
      </c>
      <c r="J66" s="382"/>
      <c r="K66" s="229" t="str">
        <f>+IFERROR(VLOOKUP($J66,'10 FORMULAS'!$B$51:$C$53,2,0),"")</f>
        <v/>
      </c>
      <c r="L66" s="229" t="e">
        <f>+IF(J66="Preventivo","Probabilidad",IF(J66="Detectivo","Probabilidad",IF(#REF!="Correctivo","Impacto","")))</f>
        <v>#REF!</v>
      </c>
      <c r="M66" s="275"/>
      <c r="N66" s="229" t="str">
        <f>+IFERROR(VLOOKUP($M66,'10 FORMULAS'!$B$54:$C$55,2,0),"")</f>
        <v/>
      </c>
      <c r="O66" s="276"/>
      <c r="P66" s="276"/>
      <c r="Q66" s="276"/>
      <c r="R66" s="276"/>
      <c r="S66" s="229" t="str">
        <f t="shared" si="6"/>
        <v/>
      </c>
      <c r="T66" s="229" t="str">
        <f t="shared" si="7"/>
        <v/>
      </c>
      <c r="U66" s="229" t="str">
        <f t="shared" si="8"/>
        <v/>
      </c>
      <c r="V66" s="540"/>
      <c r="W66" s="37"/>
      <c r="X66" s="225"/>
      <c r="Y66" s="226"/>
      <c r="Z66" s="226"/>
    </row>
    <row r="67" spans="1:26" ht="29.45" customHeight="1" thickBot="1" x14ac:dyDescent="0.3">
      <c r="A67" s="559"/>
      <c r="B67" s="562"/>
      <c r="C67" s="547"/>
      <c r="D67" s="550"/>
      <c r="E67" s="277">
        <v>6</v>
      </c>
      <c r="F67" s="258"/>
      <c r="G67" s="193"/>
      <c r="H67" s="193"/>
      <c r="I67" s="219" t="str">
        <f t="shared" si="0"/>
        <v xml:space="preserve">  </v>
      </c>
      <c r="J67" s="382"/>
      <c r="K67" s="229" t="str">
        <f>+IFERROR(VLOOKUP($J67,'10 FORMULAS'!$B$51:$C$53,2,0),"")</f>
        <v/>
      </c>
      <c r="L67" s="229" t="e">
        <f>+IF(J67="Preventivo","Probabilidad",IF(J67="Detectivo","Probabilidad",IF(#REF!="Correctivo","Impacto","")))</f>
        <v>#REF!</v>
      </c>
      <c r="M67" s="275"/>
      <c r="N67" s="229" t="str">
        <f>+IFERROR(VLOOKUP($M67,'10 FORMULAS'!$B$54:$C$55,2,0),"")</f>
        <v/>
      </c>
      <c r="O67" s="276"/>
      <c r="P67" s="276"/>
      <c r="Q67" s="276"/>
      <c r="R67" s="276"/>
      <c r="S67" s="229" t="str">
        <f t="shared" si="6"/>
        <v/>
      </c>
      <c r="T67" s="229" t="str">
        <f t="shared" si="7"/>
        <v/>
      </c>
      <c r="U67" s="229" t="str">
        <f t="shared" si="8"/>
        <v/>
      </c>
      <c r="V67" s="541"/>
      <c r="W67" s="37"/>
    </row>
    <row r="68" spans="1:26" ht="29.45" customHeight="1" x14ac:dyDescent="0.25">
      <c r="A68" s="557">
        <f>'2 CONTEXTO E IDENTIFICACIÓN'!A19</f>
        <v>0</v>
      </c>
      <c r="B68" s="560" t="str">
        <f>+'2 CONTEXTO E IDENTIFICACIÓN'!J19</f>
        <v xml:space="preserve"> por a causa de </v>
      </c>
      <c r="C68" s="545" t="str">
        <f>+'3 PROBABIL E IMPACTO INHERENTE'!E19</f>
        <v/>
      </c>
      <c r="D68" s="548" t="str">
        <f>+'3 PROBABIL E IMPACTO INHERENTE'!M19</f>
        <v/>
      </c>
      <c r="E68" s="278">
        <v>1</v>
      </c>
      <c r="F68" s="256"/>
      <c r="G68" s="51"/>
      <c r="H68" s="51"/>
      <c r="I68" s="219" t="str">
        <f t="shared" si="0"/>
        <v xml:space="preserve">  </v>
      </c>
      <c r="J68" s="382"/>
      <c r="K68" s="229" t="str">
        <f>+IFERROR(VLOOKUP($J68,'10 FORMULAS'!$B$51:$C$53,2,0),"")</f>
        <v/>
      </c>
      <c r="L68" s="229" t="e">
        <f>+IF(J68="Preventivo","Probabilidad",IF(J68="Detectivo","Probabilidad",IF(#REF!="Correctivo","Impacto","")))</f>
        <v>#REF!</v>
      </c>
      <c r="M68" s="275"/>
      <c r="N68" s="229" t="str">
        <f>+IFERROR(VLOOKUP($M68,'10 FORMULAS'!$B$54:$C$55,2,0),"")</f>
        <v/>
      </c>
      <c r="O68" s="276"/>
      <c r="P68" s="276"/>
      <c r="Q68" s="276"/>
      <c r="R68" s="276"/>
      <c r="S68" s="229" t="str">
        <f t="shared" si="6"/>
        <v/>
      </c>
      <c r="T68" s="229" t="str">
        <f t="shared" si="7"/>
        <v/>
      </c>
      <c r="U68" s="229" t="str">
        <f t="shared" si="8"/>
        <v/>
      </c>
      <c r="V68" s="538"/>
      <c r="W68" s="37"/>
      <c r="X68" s="225"/>
      <c r="Y68" s="226"/>
      <c r="Z68" s="226"/>
    </row>
    <row r="69" spans="1:26" ht="29.45" customHeight="1" x14ac:dyDescent="0.25">
      <c r="A69" s="563"/>
      <c r="B69" s="564"/>
      <c r="C69" s="554"/>
      <c r="D69" s="552"/>
      <c r="E69" s="274">
        <v>2</v>
      </c>
      <c r="F69" s="254"/>
      <c r="G69" s="251"/>
      <c r="H69" s="251"/>
      <c r="I69" s="219" t="str">
        <f t="shared" si="0"/>
        <v xml:space="preserve">  </v>
      </c>
      <c r="J69" s="382"/>
      <c r="K69" s="229" t="str">
        <f>+IFERROR(VLOOKUP($J69,'10 FORMULAS'!$B$51:$C$53,2,0),"")</f>
        <v/>
      </c>
      <c r="L69" s="229" t="e">
        <f>+IF(J69="Preventivo","Probabilidad",IF(J69="Detectivo","Probabilidad",IF(#REF!="Correctivo","Impacto","")))</f>
        <v>#REF!</v>
      </c>
      <c r="M69" s="275"/>
      <c r="N69" s="229" t="str">
        <f>+IFERROR(VLOOKUP($M69,'10 FORMULAS'!$B$54:$C$55,2,0),"")</f>
        <v/>
      </c>
      <c r="O69" s="276"/>
      <c r="P69" s="276"/>
      <c r="Q69" s="276"/>
      <c r="R69" s="276"/>
      <c r="S69" s="229" t="str">
        <f t="shared" si="6"/>
        <v/>
      </c>
      <c r="T69" s="229" t="str">
        <f t="shared" si="7"/>
        <v/>
      </c>
      <c r="U69" s="229" t="str">
        <f t="shared" si="8"/>
        <v/>
      </c>
      <c r="V69" s="539"/>
      <c r="W69" s="37"/>
      <c r="X69" s="225"/>
      <c r="Y69" s="226"/>
      <c r="Z69" s="226"/>
    </row>
    <row r="70" spans="1:26" ht="29.45" customHeight="1" x14ac:dyDescent="0.25">
      <c r="A70" s="563"/>
      <c r="B70" s="564"/>
      <c r="C70" s="554"/>
      <c r="D70" s="552"/>
      <c r="E70" s="274">
        <v>3</v>
      </c>
      <c r="F70" s="254"/>
      <c r="G70" s="251"/>
      <c r="H70" s="251"/>
      <c r="I70" s="219" t="str">
        <f t="shared" si="0"/>
        <v xml:space="preserve">  </v>
      </c>
      <c r="J70" s="382"/>
      <c r="K70" s="229" t="str">
        <f>+IFERROR(VLOOKUP($J70,'10 FORMULAS'!$B$51:$C$53,2,0),"")</f>
        <v/>
      </c>
      <c r="L70" s="229" t="e">
        <f>+IF(J70="Preventivo","Probabilidad",IF(J70="Detectivo","Probabilidad",IF(#REF!="Correctivo","Impacto","")))</f>
        <v>#REF!</v>
      </c>
      <c r="M70" s="275"/>
      <c r="N70" s="229" t="str">
        <f>+IFERROR(VLOOKUP($M70,'10 FORMULAS'!$B$54:$C$55,2,0),"")</f>
        <v/>
      </c>
      <c r="O70" s="276"/>
      <c r="P70" s="276"/>
      <c r="Q70" s="276"/>
      <c r="R70" s="276"/>
      <c r="S70" s="229" t="str">
        <f t="shared" si="6"/>
        <v/>
      </c>
      <c r="T70" s="229" t="str">
        <f t="shared" si="7"/>
        <v/>
      </c>
      <c r="U70" s="229" t="str">
        <f t="shared" si="8"/>
        <v/>
      </c>
      <c r="V70" s="539"/>
      <c r="W70" s="37"/>
      <c r="X70" s="225"/>
      <c r="Y70" s="226"/>
      <c r="Z70" s="226"/>
    </row>
    <row r="71" spans="1:26" ht="29.45" customHeight="1" x14ac:dyDescent="0.25">
      <c r="A71" s="558"/>
      <c r="B71" s="561"/>
      <c r="C71" s="546"/>
      <c r="D71" s="549"/>
      <c r="E71" s="274">
        <v>4</v>
      </c>
      <c r="F71" s="255"/>
      <c r="G71" s="192"/>
      <c r="H71" s="192"/>
      <c r="I71" s="219" t="str">
        <f t="shared" si="0"/>
        <v xml:space="preserve">  </v>
      </c>
      <c r="J71" s="382"/>
      <c r="K71" s="229" t="str">
        <f>+IFERROR(VLOOKUP($J71,'10 FORMULAS'!$B$51:$C$53,2,0),"")</f>
        <v/>
      </c>
      <c r="L71" s="229" t="e">
        <f>+IF(J71="Preventivo","Probabilidad",IF(J71="Detectivo","Probabilidad",IF(#REF!="Correctivo","Impacto","")))</f>
        <v>#REF!</v>
      </c>
      <c r="M71" s="275"/>
      <c r="N71" s="229" t="str">
        <f>+IFERROR(VLOOKUP($M71,'10 FORMULAS'!$B$54:$C$55,2,0),"")</f>
        <v/>
      </c>
      <c r="O71" s="276"/>
      <c r="P71" s="276"/>
      <c r="Q71" s="276"/>
      <c r="R71" s="276"/>
      <c r="S71" s="229" t="str">
        <f t="shared" si="6"/>
        <v/>
      </c>
      <c r="T71" s="229" t="str">
        <f t="shared" si="7"/>
        <v/>
      </c>
      <c r="U71" s="229" t="str">
        <f t="shared" si="8"/>
        <v/>
      </c>
      <c r="V71" s="540"/>
      <c r="W71" s="37"/>
      <c r="X71" s="225"/>
      <c r="Y71" s="226"/>
      <c r="Z71" s="226"/>
    </row>
    <row r="72" spans="1:26" ht="29.45" customHeight="1" x14ac:dyDescent="0.25">
      <c r="A72" s="558"/>
      <c r="B72" s="561"/>
      <c r="C72" s="546"/>
      <c r="D72" s="549"/>
      <c r="E72" s="274">
        <v>5</v>
      </c>
      <c r="F72" s="255"/>
      <c r="G72" s="192"/>
      <c r="H72" s="192"/>
      <c r="I72" s="219" t="str">
        <f t="shared" ref="I72:I127" si="9">+CONCATENATE(F72," ",G72," ",H72)</f>
        <v xml:space="preserve">  </v>
      </c>
      <c r="J72" s="382"/>
      <c r="K72" s="229" t="str">
        <f>+IFERROR(VLOOKUP($J72,'10 FORMULAS'!$B$51:$C$53,2,0),"")</f>
        <v/>
      </c>
      <c r="L72" s="229" t="e">
        <f>+IF(J72="Preventivo","Probabilidad",IF(J72="Detectivo","Probabilidad",IF(#REF!="Correctivo","Impacto","")))</f>
        <v>#REF!</v>
      </c>
      <c r="M72" s="275"/>
      <c r="N72" s="229" t="str">
        <f>+IFERROR(VLOOKUP($M72,'10 FORMULAS'!$B$54:$C$55,2,0),"")</f>
        <v/>
      </c>
      <c r="O72" s="276"/>
      <c r="P72" s="276"/>
      <c r="Q72" s="276"/>
      <c r="R72" s="276"/>
      <c r="S72" s="229" t="str">
        <f t="shared" ref="S72:S103" si="10">+IFERROR($K72+$N72,"")</f>
        <v/>
      </c>
      <c r="T72" s="229" t="str">
        <f t="shared" si="7"/>
        <v/>
      </c>
      <c r="U72" s="229" t="str">
        <f t="shared" si="8"/>
        <v/>
      </c>
      <c r="V72" s="540"/>
      <c r="W72" s="37"/>
      <c r="X72" s="225"/>
      <c r="Y72" s="226"/>
      <c r="Z72" s="226"/>
    </row>
    <row r="73" spans="1:26" ht="29.45" customHeight="1" thickBot="1" x14ac:dyDescent="0.3">
      <c r="A73" s="559"/>
      <c r="B73" s="562"/>
      <c r="C73" s="547"/>
      <c r="D73" s="550"/>
      <c r="E73" s="277">
        <v>6</v>
      </c>
      <c r="F73" s="258"/>
      <c r="G73" s="193"/>
      <c r="H73" s="193"/>
      <c r="I73" s="219" t="str">
        <f t="shared" si="9"/>
        <v xml:space="preserve">  </v>
      </c>
      <c r="J73" s="382"/>
      <c r="K73" s="229" t="str">
        <f>+IFERROR(VLOOKUP($J73,'10 FORMULAS'!$B$51:$C$53,2,0),"")</f>
        <v/>
      </c>
      <c r="L73" s="229" t="e">
        <f>+IF(J73="Preventivo","Probabilidad",IF(J73="Detectivo","Probabilidad",IF(#REF!="Correctivo","Impacto","")))</f>
        <v>#REF!</v>
      </c>
      <c r="M73" s="275"/>
      <c r="N73" s="229" t="str">
        <f>+IFERROR(VLOOKUP($M73,'10 FORMULAS'!$B$54:$C$55,2,0),"")</f>
        <v/>
      </c>
      <c r="O73" s="276"/>
      <c r="P73" s="276"/>
      <c r="Q73" s="276"/>
      <c r="R73" s="276"/>
      <c r="S73" s="229" t="str">
        <f t="shared" si="10"/>
        <v/>
      </c>
      <c r="T73" s="229" t="str">
        <f t="shared" si="7"/>
        <v/>
      </c>
      <c r="U73" s="229" t="str">
        <f t="shared" si="8"/>
        <v/>
      </c>
      <c r="V73" s="541"/>
      <c r="W73" s="37"/>
    </row>
    <row r="74" spans="1:26" ht="29.45" customHeight="1" x14ac:dyDescent="0.25">
      <c r="A74" s="557">
        <f>'2 CONTEXTO E IDENTIFICACIÓN'!A20</f>
        <v>0</v>
      </c>
      <c r="B74" s="560" t="str">
        <f>+'2 CONTEXTO E IDENTIFICACIÓN'!J20</f>
        <v xml:space="preserve"> por a causa de </v>
      </c>
      <c r="C74" s="545" t="str">
        <f>+'3 PROBABIL E IMPACTO INHERENTE'!E20</f>
        <v/>
      </c>
      <c r="D74" s="548" t="str">
        <f>+'3 PROBABIL E IMPACTO INHERENTE'!M20</f>
        <v/>
      </c>
      <c r="E74" s="278">
        <v>1</v>
      </c>
      <c r="F74" s="256"/>
      <c r="G74" s="51"/>
      <c r="H74" s="51"/>
      <c r="I74" s="219" t="str">
        <f t="shared" si="9"/>
        <v xml:space="preserve">  </v>
      </c>
      <c r="J74" s="382"/>
      <c r="K74" s="229" t="str">
        <f>+IFERROR(VLOOKUP($J74,'10 FORMULAS'!$B$51:$C$53,2,0),"")</f>
        <v/>
      </c>
      <c r="L74" s="229" t="e">
        <f>+IF(J74="Preventivo","Probabilidad",IF(J74="Detectivo","Probabilidad",IF(#REF!="Correctivo","Impacto","")))</f>
        <v>#REF!</v>
      </c>
      <c r="M74" s="275"/>
      <c r="N74" s="229" t="str">
        <f>+IFERROR(VLOOKUP($M74,'10 FORMULAS'!$B$54:$C$55,2,0),"")</f>
        <v/>
      </c>
      <c r="O74" s="276"/>
      <c r="P74" s="276"/>
      <c r="Q74" s="276"/>
      <c r="R74" s="276"/>
      <c r="S74" s="229" t="str">
        <f t="shared" si="10"/>
        <v/>
      </c>
      <c r="T74" s="229" t="str">
        <f t="shared" si="7"/>
        <v/>
      </c>
      <c r="U74" s="229" t="str">
        <f t="shared" si="8"/>
        <v/>
      </c>
      <c r="V74" s="538"/>
      <c r="W74" s="37"/>
      <c r="X74" s="225"/>
      <c r="Y74" s="226"/>
      <c r="Z74" s="226"/>
    </row>
    <row r="75" spans="1:26" ht="29.45" customHeight="1" x14ac:dyDescent="0.25">
      <c r="A75" s="558"/>
      <c r="B75" s="561"/>
      <c r="C75" s="546"/>
      <c r="D75" s="549"/>
      <c r="E75" s="274">
        <v>2</v>
      </c>
      <c r="F75" s="255"/>
      <c r="G75" s="192"/>
      <c r="H75" s="192"/>
      <c r="I75" s="219" t="str">
        <f t="shared" si="9"/>
        <v xml:space="preserve">  </v>
      </c>
      <c r="J75" s="382"/>
      <c r="K75" s="229" t="str">
        <f>+IFERROR(VLOOKUP($J75,'10 FORMULAS'!$B$51:$C$53,2,0),"")</f>
        <v/>
      </c>
      <c r="L75" s="229" t="e">
        <f>+IF(J75="Preventivo","Probabilidad",IF(J75="Detectivo","Probabilidad",IF(#REF!="Correctivo","Impacto","")))</f>
        <v>#REF!</v>
      </c>
      <c r="M75" s="275"/>
      <c r="N75" s="229" t="str">
        <f>+IFERROR(VLOOKUP($M75,'10 FORMULAS'!$B$54:$C$55,2,0),"")</f>
        <v/>
      </c>
      <c r="O75" s="276"/>
      <c r="P75" s="276"/>
      <c r="Q75" s="276"/>
      <c r="R75" s="276"/>
      <c r="S75" s="229" t="str">
        <f t="shared" si="10"/>
        <v/>
      </c>
      <c r="T75" s="229" t="str">
        <f t="shared" si="7"/>
        <v/>
      </c>
      <c r="U75" s="229" t="str">
        <f t="shared" si="8"/>
        <v/>
      </c>
      <c r="V75" s="540"/>
      <c r="W75" s="37"/>
      <c r="X75" s="225"/>
      <c r="Y75" s="226"/>
      <c r="Z75" s="226"/>
    </row>
    <row r="76" spans="1:26" ht="29.45" customHeight="1" x14ac:dyDescent="0.25">
      <c r="A76" s="558"/>
      <c r="B76" s="561"/>
      <c r="C76" s="546"/>
      <c r="D76" s="549"/>
      <c r="E76" s="274">
        <v>3</v>
      </c>
      <c r="F76" s="255"/>
      <c r="G76" s="192"/>
      <c r="H76" s="192"/>
      <c r="I76" s="219" t="str">
        <f t="shared" si="9"/>
        <v xml:space="preserve">  </v>
      </c>
      <c r="J76" s="382"/>
      <c r="K76" s="229" t="str">
        <f>+IFERROR(VLOOKUP($J76,'10 FORMULAS'!$B$51:$C$53,2,0),"")</f>
        <v/>
      </c>
      <c r="L76" s="229" t="e">
        <f>+IF(J76="Preventivo","Probabilidad",IF(J76="Detectivo","Probabilidad",IF(#REF!="Correctivo","Impacto","")))</f>
        <v>#REF!</v>
      </c>
      <c r="M76" s="275"/>
      <c r="N76" s="229" t="str">
        <f>+IFERROR(VLOOKUP($M76,'10 FORMULAS'!$B$54:$C$55,2,0),"")</f>
        <v/>
      </c>
      <c r="O76" s="276"/>
      <c r="P76" s="276"/>
      <c r="Q76" s="276"/>
      <c r="R76" s="276"/>
      <c r="S76" s="229" t="str">
        <f t="shared" si="10"/>
        <v/>
      </c>
      <c r="T76" s="229" t="str">
        <f t="shared" si="7"/>
        <v/>
      </c>
      <c r="U76" s="229" t="str">
        <f t="shared" si="8"/>
        <v/>
      </c>
      <c r="V76" s="540"/>
      <c r="W76" s="37"/>
      <c r="X76" s="225"/>
      <c r="Y76" s="226"/>
      <c r="Z76" s="226"/>
    </row>
    <row r="77" spans="1:26" ht="29.45" customHeight="1" x14ac:dyDescent="0.25">
      <c r="A77" s="558"/>
      <c r="B77" s="561"/>
      <c r="C77" s="546"/>
      <c r="D77" s="549"/>
      <c r="E77" s="274">
        <v>4</v>
      </c>
      <c r="F77" s="255"/>
      <c r="G77" s="192"/>
      <c r="H77" s="192"/>
      <c r="I77" s="219" t="str">
        <f t="shared" si="9"/>
        <v xml:space="preserve">  </v>
      </c>
      <c r="J77" s="382"/>
      <c r="K77" s="229" t="str">
        <f>+IFERROR(VLOOKUP($J77,'10 FORMULAS'!$B$51:$C$53,2,0),"")</f>
        <v/>
      </c>
      <c r="L77" s="229" t="e">
        <f>+IF(J77="Preventivo","Probabilidad",IF(J77="Detectivo","Probabilidad",IF(#REF!="Correctivo","Impacto","")))</f>
        <v>#REF!</v>
      </c>
      <c r="M77" s="275"/>
      <c r="N77" s="229" t="str">
        <f>+IFERROR(VLOOKUP($M77,'10 FORMULAS'!$B$54:$C$55,2,0),"")</f>
        <v/>
      </c>
      <c r="O77" s="276"/>
      <c r="P77" s="276"/>
      <c r="Q77" s="276"/>
      <c r="R77" s="276"/>
      <c r="S77" s="229" t="str">
        <f t="shared" si="10"/>
        <v/>
      </c>
      <c r="T77" s="229" t="str">
        <f t="shared" si="7"/>
        <v/>
      </c>
      <c r="U77" s="229" t="str">
        <f t="shared" si="8"/>
        <v/>
      </c>
      <c r="V77" s="540"/>
      <c r="W77" s="37"/>
      <c r="X77" s="225"/>
      <c r="Y77" s="226"/>
      <c r="Z77" s="226"/>
    </row>
    <row r="78" spans="1:26" ht="29.45" customHeight="1" x14ac:dyDescent="0.25">
      <c r="A78" s="558"/>
      <c r="B78" s="561"/>
      <c r="C78" s="546"/>
      <c r="D78" s="549"/>
      <c r="E78" s="274">
        <v>5</v>
      </c>
      <c r="F78" s="255"/>
      <c r="G78" s="192"/>
      <c r="H78" s="192"/>
      <c r="I78" s="219" t="str">
        <f t="shared" si="9"/>
        <v xml:space="preserve">  </v>
      </c>
      <c r="J78" s="382"/>
      <c r="K78" s="229" t="str">
        <f>+IFERROR(VLOOKUP($J78,'10 FORMULAS'!$B$51:$C$53,2,0),"")</f>
        <v/>
      </c>
      <c r="L78" s="229" t="e">
        <f>+IF(J78="Preventivo","Probabilidad",IF(J78="Detectivo","Probabilidad",IF(#REF!="Correctivo","Impacto","")))</f>
        <v>#REF!</v>
      </c>
      <c r="M78" s="275"/>
      <c r="N78" s="229" t="str">
        <f>+IFERROR(VLOOKUP($M78,'10 FORMULAS'!$B$54:$C$55,2,0),"")</f>
        <v/>
      </c>
      <c r="O78" s="276"/>
      <c r="P78" s="276"/>
      <c r="Q78" s="276"/>
      <c r="R78" s="276"/>
      <c r="S78" s="229" t="str">
        <f t="shared" si="10"/>
        <v/>
      </c>
      <c r="T78" s="229" t="str">
        <f t="shared" si="7"/>
        <v/>
      </c>
      <c r="U78" s="229" t="str">
        <f t="shared" si="8"/>
        <v/>
      </c>
      <c r="V78" s="540"/>
      <c r="W78" s="37"/>
      <c r="X78" s="225"/>
      <c r="Y78" s="226"/>
      <c r="Z78" s="226"/>
    </row>
    <row r="79" spans="1:26" ht="29.45" customHeight="1" thickBot="1" x14ac:dyDescent="0.3">
      <c r="A79" s="559"/>
      <c r="B79" s="562"/>
      <c r="C79" s="547"/>
      <c r="D79" s="550"/>
      <c r="E79" s="277">
        <v>6</v>
      </c>
      <c r="F79" s="258"/>
      <c r="G79" s="193"/>
      <c r="H79" s="193"/>
      <c r="I79" s="219" t="str">
        <f t="shared" si="9"/>
        <v xml:space="preserve">  </v>
      </c>
      <c r="J79" s="382"/>
      <c r="K79" s="229" t="str">
        <f>+IFERROR(VLOOKUP($J79,'10 FORMULAS'!$B$51:$C$53,2,0),"")</f>
        <v/>
      </c>
      <c r="L79" s="229" t="e">
        <f>+IF(J79="Preventivo","Probabilidad",IF(J79="Detectivo","Probabilidad",IF(#REF!="Correctivo","Impacto","")))</f>
        <v>#REF!</v>
      </c>
      <c r="M79" s="275"/>
      <c r="N79" s="229" t="str">
        <f>+IFERROR(VLOOKUP($M79,'10 FORMULAS'!$B$54:$C$55,2,0),"")</f>
        <v/>
      </c>
      <c r="O79" s="276"/>
      <c r="P79" s="276"/>
      <c r="Q79" s="276"/>
      <c r="R79" s="276"/>
      <c r="S79" s="229" t="str">
        <f t="shared" si="10"/>
        <v/>
      </c>
      <c r="T79" s="229" t="str">
        <f t="shared" si="7"/>
        <v/>
      </c>
      <c r="U79" s="229" t="str">
        <f t="shared" si="8"/>
        <v/>
      </c>
      <c r="V79" s="541"/>
      <c r="W79" s="37"/>
    </row>
    <row r="80" spans="1:26" ht="29.45" customHeight="1" x14ac:dyDescent="0.25">
      <c r="A80" s="557">
        <f>'2 CONTEXTO E IDENTIFICACIÓN'!A21</f>
        <v>0</v>
      </c>
      <c r="B80" s="560" t="str">
        <f>+'2 CONTEXTO E IDENTIFICACIÓN'!J21</f>
        <v xml:space="preserve"> por a causa de </v>
      </c>
      <c r="C80" s="545" t="str">
        <f>+'3 PROBABIL E IMPACTO INHERENTE'!E21</f>
        <v/>
      </c>
      <c r="D80" s="548" t="str">
        <f>+'3 PROBABIL E IMPACTO INHERENTE'!M21</f>
        <v/>
      </c>
      <c r="E80" s="278">
        <v>1</v>
      </c>
      <c r="F80" s="256"/>
      <c r="G80" s="51"/>
      <c r="H80" s="51"/>
      <c r="I80" s="219" t="str">
        <f t="shared" si="9"/>
        <v xml:space="preserve">  </v>
      </c>
      <c r="J80" s="382"/>
      <c r="K80" s="229" t="str">
        <f>+IFERROR(VLOOKUP($J80,'10 FORMULAS'!$B$51:$C$53,2,0),"")</f>
        <v/>
      </c>
      <c r="L80" s="229" t="e">
        <f>+IF(J80="Preventivo","Probabilidad",IF(J80="Detectivo","Probabilidad",IF(#REF!="Correctivo","Impacto","")))</f>
        <v>#REF!</v>
      </c>
      <c r="M80" s="275"/>
      <c r="N80" s="229" t="str">
        <f>+IFERROR(VLOOKUP($M80,'10 FORMULAS'!$B$54:$C$55,2,0),"")</f>
        <v/>
      </c>
      <c r="O80" s="276"/>
      <c r="P80" s="276"/>
      <c r="Q80" s="276"/>
      <c r="R80" s="276"/>
      <c r="S80" s="229" t="str">
        <f t="shared" si="10"/>
        <v/>
      </c>
      <c r="T80" s="229" t="str">
        <f t="shared" si="7"/>
        <v/>
      </c>
      <c r="U80" s="229" t="str">
        <f t="shared" si="8"/>
        <v/>
      </c>
      <c r="V80" s="538"/>
      <c r="W80" s="37"/>
      <c r="X80" s="225"/>
      <c r="Y80" s="226"/>
      <c r="Z80" s="226"/>
    </row>
    <row r="81" spans="1:26" ht="29.45" customHeight="1" x14ac:dyDescent="0.25">
      <c r="A81" s="558"/>
      <c r="B81" s="561"/>
      <c r="C81" s="546"/>
      <c r="D81" s="549"/>
      <c r="E81" s="274">
        <v>2</v>
      </c>
      <c r="F81" s="255"/>
      <c r="G81" s="192"/>
      <c r="H81" s="192"/>
      <c r="I81" s="219" t="str">
        <f t="shared" si="9"/>
        <v xml:space="preserve">  </v>
      </c>
      <c r="J81" s="382"/>
      <c r="K81" s="229" t="str">
        <f>+IFERROR(VLOOKUP($J81,'10 FORMULAS'!$B$51:$C$53,2,0),"")</f>
        <v/>
      </c>
      <c r="L81" s="229" t="e">
        <f>+IF(J81="Preventivo","Probabilidad",IF(J81="Detectivo","Probabilidad",IF(#REF!="Correctivo","Impacto","")))</f>
        <v>#REF!</v>
      </c>
      <c r="M81" s="275"/>
      <c r="N81" s="229" t="str">
        <f>+IFERROR(VLOOKUP($M81,'10 FORMULAS'!$B$54:$C$55,2,0),"")</f>
        <v/>
      </c>
      <c r="O81" s="276"/>
      <c r="P81" s="276"/>
      <c r="Q81" s="276"/>
      <c r="R81" s="276"/>
      <c r="S81" s="229" t="str">
        <f t="shared" si="10"/>
        <v/>
      </c>
      <c r="T81" s="229" t="str">
        <f t="shared" si="7"/>
        <v/>
      </c>
      <c r="U81" s="229" t="str">
        <f t="shared" si="8"/>
        <v/>
      </c>
      <c r="V81" s="540"/>
      <c r="W81" s="37"/>
      <c r="X81" s="225"/>
      <c r="Y81" s="226"/>
      <c r="Z81" s="226"/>
    </row>
    <row r="82" spans="1:26" ht="29.45" customHeight="1" x14ac:dyDescent="0.25">
      <c r="A82" s="558"/>
      <c r="B82" s="561"/>
      <c r="C82" s="546"/>
      <c r="D82" s="549"/>
      <c r="E82" s="274">
        <v>3</v>
      </c>
      <c r="F82" s="255"/>
      <c r="G82" s="192"/>
      <c r="H82" s="192"/>
      <c r="I82" s="219" t="str">
        <f t="shared" si="9"/>
        <v xml:space="preserve">  </v>
      </c>
      <c r="J82" s="382"/>
      <c r="K82" s="229" t="str">
        <f>+IFERROR(VLOOKUP($J82,'10 FORMULAS'!$B$51:$C$53,2,0),"")</f>
        <v/>
      </c>
      <c r="L82" s="229" t="e">
        <f>+IF(J82="Preventivo","Probabilidad",IF(J82="Detectivo","Probabilidad",IF(#REF!="Correctivo","Impacto","")))</f>
        <v>#REF!</v>
      </c>
      <c r="M82" s="275"/>
      <c r="N82" s="229" t="str">
        <f>+IFERROR(VLOOKUP($M82,'10 FORMULAS'!$B$54:$C$55,2,0),"")</f>
        <v/>
      </c>
      <c r="O82" s="276"/>
      <c r="P82" s="276"/>
      <c r="Q82" s="276"/>
      <c r="R82" s="276"/>
      <c r="S82" s="229" t="str">
        <f t="shared" si="10"/>
        <v/>
      </c>
      <c r="T82" s="229" t="str">
        <f t="shared" si="7"/>
        <v/>
      </c>
      <c r="U82" s="229" t="str">
        <f t="shared" si="8"/>
        <v/>
      </c>
      <c r="V82" s="540"/>
      <c r="W82" s="37"/>
      <c r="X82" s="225"/>
      <c r="Y82" s="226"/>
      <c r="Z82" s="226"/>
    </row>
    <row r="83" spans="1:26" ht="29.45" customHeight="1" x14ac:dyDescent="0.25">
      <c r="A83" s="558"/>
      <c r="B83" s="561"/>
      <c r="C83" s="546"/>
      <c r="D83" s="549"/>
      <c r="E83" s="274">
        <v>4</v>
      </c>
      <c r="F83" s="255"/>
      <c r="G83" s="192"/>
      <c r="H83" s="192"/>
      <c r="I83" s="219" t="str">
        <f t="shared" si="9"/>
        <v xml:space="preserve">  </v>
      </c>
      <c r="J83" s="382"/>
      <c r="K83" s="229" t="str">
        <f>+IFERROR(VLOOKUP($J83,'10 FORMULAS'!$B$51:$C$53,2,0),"")</f>
        <v/>
      </c>
      <c r="L83" s="229" t="e">
        <f>+IF(J83="Preventivo","Probabilidad",IF(J83="Detectivo","Probabilidad",IF(#REF!="Correctivo","Impacto","")))</f>
        <v>#REF!</v>
      </c>
      <c r="M83" s="275"/>
      <c r="N83" s="229" t="str">
        <f>+IFERROR(VLOOKUP($M83,'10 FORMULAS'!$B$54:$C$55,2,0),"")</f>
        <v/>
      </c>
      <c r="O83" s="276"/>
      <c r="P83" s="276"/>
      <c r="Q83" s="276"/>
      <c r="R83" s="276"/>
      <c r="S83" s="229" t="str">
        <f t="shared" si="10"/>
        <v/>
      </c>
      <c r="T83" s="229" t="str">
        <f t="shared" si="7"/>
        <v/>
      </c>
      <c r="U83" s="229" t="str">
        <f t="shared" si="8"/>
        <v/>
      </c>
      <c r="V83" s="540"/>
      <c r="W83" s="37"/>
      <c r="X83" s="225"/>
      <c r="Y83" s="226"/>
      <c r="Z83" s="226"/>
    </row>
    <row r="84" spans="1:26" ht="29.45" customHeight="1" x14ac:dyDescent="0.25">
      <c r="A84" s="558"/>
      <c r="B84" s="561"/>
      <c r="C84" s="546"/>
      <c r="D84" s="549"/>
      <c r="E84" s="274">
        <v>5</v>
      </c>
      <c r="F84" s="255"/>
      <c r="G84" s="192"/>
      <c r="H84" s="192"/>
      <c r="I84" s="219" t="str">
        <f t="shared" si="9"/>
        <v xml:space="preserve">  </v>
      </c>
      <c r="J84" s="382"/>
      <c r="K84" s="229" t="str">
        <f>+IFERROR(VLOOKUP($J84,'10 FORMULAS'!$B$51:$C$53,2,0),"")</f>
        <v/>
      </c>
      <c r="L84" s="229" t="e">
        <f>+IF(J84="Preventivo","Probabilidad",IF(J84="Detectivo","Probabilidad",IF(#REF!="Correctivo","Impacto","")))</f>
        <v>#REF!</v>
      </c>
      <c r="M84" s="275"/>
      <c r="N84" s="229" t="str">
        <f>+IFERROR(VLOOKUP($M84,'10 FORMULAS'!$B$54:$C$55,2,0),"")</f>
        <v/>
      </c>
      <c r="O84" s="276"/>
      <c r="P84" s="276"/>
      <c r="Q84" s="276"/>
      <c r="R84" s="276"/>
      <c r="S84" s="229" t="str">
        <f t="shared" si="10"/>
        <v/>
      </c>
      <c r="T84" s="229" t="str">
        <f t="shared" ref="T84:T115" si="11">+IFERROR(C84*S84,"")</f>
        <v/>
      </c>
      <c r="U84" s="229" t="str">
        <f t="shared" ref="U84:U115" si="12">+IFERROR(S84-T84,"")</f>
        <v/>
      </c>
      <c r="V84" s="540"/>
      <c r="W84" s="37"/>
      <c r="X84" s="225"/>
      <c r="Y84" s="226"/>
      <c r="Z84" s="226"/>
    </row>
    <row r="85" spans="1:26" ht="29.45" customHeight="1" thickBot="1" x14ac:dyDescent="0.3">
      <c r="A85" s="559"/>
      <c r="B85" s="562"/>
      <c r="C85" s="547"/>
      <c r="D85" s="550"/>
      <c r="E85" s="277">
        <v>6</v>
      </c>
      <c r="F85" s="258"/>
      <c r="G85" s="193"/>
      <c r="H85" s="193"/>
      <c r="I85" s="219" t="str">
        <f t="shared" si="9"/>
        <v xml:space="preserve">  </v>
      </c>
      <c r="J85" s="382"/>
      <c r="K85" s="229" t="str">
        <f>+IFERROR(VLOOKUP($J85,'10 FORMULAS'!$B$51:$C$53,2,0),"")</f>
        <v/>
      </c>
      <c r="L85" s="229" t="e">
        <f>+IF(J85="Preventivo","Probabilidad",IF(J85="Detectivo","Probabilidad",IF(#REF!="Correctivo","Impacto","")))</f>
        <v>#REF!</v>
      </c>
      <c r="M85" s="275"/>
      <c r="N85" s="229" t="str">
        <f>+IFERROR(VLOOKUP($M85,'10 FORMULAS'!$B$54:$C$55,2,0),"")</f>
        <v/>
      </c>
      <c r="O85" s="276"/>
      <c r="P85" s="276"/>
      <c r="Q85" s="276"/>
      <c r="R85" s="276"/>
      <c r="S85" s="229" t="str">
        <f t="shared" si="10"/>
        <v/>
      </c>
      <c r="T85" s="229" t="str">
        <f t="shared" si="11"/>
        <v/>
      </c>
      <c r="U85" s="229" t="str">
        <f t="shared" si="12"/>
        <v/>
      </c>
      <c r="V85" s="541"/>
      <c r="W85" s="37"/>
    </row>
    <row r="86" spans="1:26" ht="29.45" customHeight="1" x14ac:dyDescent="0.25">
      <c r="A86" s="557">
        <f>'2 CONTEXTO E IDENTIFICACIÓN'!A22</f>
        <v>0</v>
      </c>
      <c r="B86" s="560" t="str">
        <f>+'2 CONTEXTO E IDENTIFICACIÓN'!J22</f>
        <v xml:space="preserve"> por a causa de </v>
      </c>
      <c r="C86" s="545" t="str">
        <f>+'3 PROBABIL E IMPACTO INHERENTE'!E22</f>
        <v/>
      </c>
      <c r="D86" s="548" t="str">
        <f>+'3 PROBABIL E IMPACTO INHERENTE'!M22</f>
        <v/>
      </c>
      <c r="E86" s="278">
        <v>1</v>
      </c>
      <c r="F86" s="256"/>
      <c r="G86" s="51"/>
      <c r="H86" s="51"/>
      <c r="I86" s="219" t="str">
        <f t="shared" si="9"/>
        <v xml:space="preserve">  </v>
      </c>
      <c r="J86" s="382"/>
      <c r="K86" s="229" t="str">
        <f>+IFERROR(VLOOKUP($J86,'10 FORMULAS'!$B$51:$C$53,2,0),"")</f>
        <v/>
      </c>
      <c r="L86" s="229" t="e">
        <f>+IF(J86="Preventivo","Probabilidad",IF(J86="Detectivo","Probabilidad",IF(#REF!="Correctivo","Impacto","")))</f>
        <v>#REF!</v>
      </c>
      <c r="M86" s="275"/>
      <c r="N86" s="229" t="str">
        <f>+IFERROR(VLOOKUP($M86,'10 FORMULAS'!$B$54:$C$55,2,0),"")</f>
        <v/>
      </c>
      <c r="O86" s="276"/>
      <c r="P86" s="276"/>
      <c r="Q86" s="276"/>
      <c r="R86" s="276"/>
      <c r="S86" s="229" t="str">
        <f t="shared" si="10"/>
        <v/>
      </c>
      <c r="T86" s="229" t="str">
        <f t="shared" si="11"/>
        <v/>
      </c>
      <c r="U86" s="229" t="str">
        <f t="shared" si="12"/>
        <v/>
      </c>
      <c r="V86" s="538"/>
      <c r="W86" s="37"/>
      <c r="X86" s="225"/>
      <c r="Y86" s="226"/>
      <c r="Z86" s="226"/>
    </row>
    <row r="87" spans="1:26" ht="29.45" customHeight="1" x14ac:dyDescent="0.25">
      <c r="A87" s="558"/>
      <c r="B87" s="561"/>
      <c r="C87" s="546"/>
      <c r="D87" s="549"/>
      <c r="E87" s="274">
        <v>2</v>
      </c>
      <c r="F87" s="255"/>
      <c r="G87" s="192"/>
      <c r="H87" s="192"/>
      <c r="I87" s="219" t="str">
        <f t="shared" si="9"/>
        <v xml:space="preserve">  </v>
      </c>
      <c r="J87" s="382"/>
      <c r="K87" s="229" t="str">
        <f>+IFERROR(VLOOKUP($J87,'10 FORMULAS'!$B$51:$C$53,2,0),"")</f>
        <v/>
      </c>
      <c r="L87" s="229" t="e">
        <f>+IF(J87="Preventivo","Probabilidad",IF(J87="Detectivo","Probabilidad",IF(#REF!="Correctivo","Impacto","")))</f>
        <v>#REF!</v>
      </c>
      <c r="M87" s="275"/>
      <c r="N87" s="229" t="str">
        <f>+IFERROR(VLOOKUP($M87,'10 FORMULAS'!$B$54:$C$55,2,0),"")</f>
        <v/>
      </c>
      <c r="O87" s="276"/>
      <c r="P87" s="276"/>
      <c r="Q87" s="276"/>
      <c r="R87" s="276"/>
      <c r="S87" s="229" t="str">
        <f t="shared" si="10"/>
        <v/>
      </c>
      <c r="T87" s="229" t="str">
        <f t="shared" si="11"/>
        <v/>
      </c>
      <c r="U87" s="229" t="str">
        <f t="shared" si="12"/>
        <v/>
      </c>
      <c r="V87" s="540"/>
      <c r="W87" s="37"/>
      <c r="X87" s="225"/>
      <c r="Y87" s="226"/>
      <c r="Z87" s="226"/>
    </row>
    <row r="88" spans="1:26" ht="29.45" customHeight="1" x14ac:dyDescent="0.25">
      <c r="A88" s="558"/>
      <c r="B88" s="561"/>
      <c r="C88" s="546"/>
      <c r="D88" s="549"/>
      <c r="E88" s="274">
        <v>3</v>
      </c>
      <c r="F88" s="255"/>
      <c r="G88" s="192"/>
      <c r="H88" s="192"/>
      <c r="I88" s="219" t="str">
        <f t="shared" si="9"/>
        <v xml:space="preserve">  </v>
      </c>
      <c r="J88" s="382"/>
      <c r="K88" s="229" t="str">
        <f>+IFERROR(VLOOKUP($J88,'10 FORMULAS'!$B$51:$C$53,2,0),"")</f>
        <v/>
      </c>
      <c r="L88" s="229" t="e">
        <f>+IF(J88="Preventivo","Probabilidad",IF(J88="Detectivo","Probabilidad",IF(#REF!="Correctivo","Impacto","")))</f>
        <v>#REF!</v>
      </c>
      <c r="M88" s="275"/>
      <c r="N88" s="229" t="str">
        <f>+IFERROR(VLOOKUP($M88,'10 FORMULAS'!$B$54:$C$55,2,0),"")</f>
        <v/>
      </c>
      <c r="O88" s="276"/>
      <c r="P88" s="276"/>
      <c r="Q88" s="276"/>
      <c r="R88" s="276"/>
      <c r="S88" s="229" t="str">
        <f t="shared" si="10"/>
        <v/>
      </c>
      <c r="T88" s="229" t="str">
        <f t="shared" si="11"/>
        <v/>
      </c>
      <c r="U88" s="229" t="str">
        <f t="shared" si="12"/>
        <v/>
      </c>
      <c r="V88" s="540"/>
      <c r="W88" s="37"/>
      <c r="X88" s="225"/>
      <c r="Y88" s="226"/>
      <c r="Z88" s="226"/>
    </row>
    <row r="89" spans="1:26" ht="29.45" customHeight="1" x14ac:dyDescent="0.25">
      <c r="A89" s="558"/>
      <c r="B89" s="561"/>
      <c r="C89" s="546"/>
      <c r="D89" s="549"/>
      <c r="E89" s="274">
        <v>4</v>
      </c>
      <c r="F89" s="255"/>
      <c r="G89" s="192"/>
      <c r="H89" s="192"/>
      <c r="I89" s="219" t="str">
        <f t="shared" si="9"/>
        <v xml:space="preserve">  </v>
      </c>
      <c r="J89" s="382"/>
      <c r="K89" s="229" t="str">
        <f>+IFERROR(VLOOKUP($J89,'10 FORMULAS'!$B$51:$C$53,2,0),"")</f>
        <v/>
      </c>
      <c r="L89" s="229" t="e">
        <f>+IF(J89="Preventivo","Probabilidad",IF(J89="Detectivo","Probabilidad",IF(#REF!="Correctivo","Impacto","")))</f>
        <v>#REF!</v>
      </c>
      <c r="M89" s="275"/>
      <c r="N89" s="229" t="str">
        <f>+IFERROR(VLOOKUP($M89,'10 FORMULAS'!$B$54:$C$55,2,0),"")</f>
        <v/>
      </c>
      <c r="O89" s="276"/>
      <c r="P89" s="276"/>
      <c r="Q89" s="276"/>
      <c r="R89" s="276"/>
      <c r="S89" s="229" t="str">
        <f t="shared" si="10"/>
        <v/>
      </c>
      <c r="T89" s="229" t="str">
        <f t="shared" si="11"/>
        <v/>
      </c>
      <c r="U89" s="229" t="str">
        <f t="shared" si="12"/>
        <v/>
      </c>
      <c r="V89" s="540"/>
      <c r="W89" s="37"/>
      <c r="X89" s="225"/>
      <c r="Y89" s="226"/>
      <c r="Z89" s="226"/>
    </row>
    <row r="90" spans="1:26" ht="29.45" customHeight="1" x14ac:dyDescent="0.25">
      <c r="A90" s="558"/>
      <c r="B90" s="561"/>
      <c r="C90" s="546"/>
      <c r="D90" s="549"/>
      <c r="E90" s="274">
        <v>5</v>
      </c>
      <c r="F90" s="255"/>
      <c r="G90" s="192"/>
      <c r="H90" s="192"/>
      <c r="I90" s="219" t="str">
        <f t="shared" si="9"/>
        <v xml:space="preserve">  </v>
      </c>
      <c r="J90" s="382"/>
      <c r="K90" s="229" t="str">
        <f>+IFERROR(VLOOKUP($J90,'10 FORMULAS'!$B$51:$C$53,2,0),"")</f>
        <v/>
      </c>
      <c r="L90" s="229" t="e">
        <f>+IF(J90="Preventivo","Probabilidad",IF(J90="Detectivo","Probabilidad",IF(#REF!="Correctivo","Impacto","")))</f>
        <v>#REF!</v>
      </c>
      <c r="M90" s="275"/>
      <c r="N90" s="229" t="str">
        <f>+IFERROR(VLOOKUP($M90,'10 FORMULAS'!$B$54:$C$55,2,0),"")</f>
        <v/>
      </c>
      <c r="O90" s="276"/>
      <c r="P90" s="276"/>
      <c r="Q90" s="276"/>
      <c r="R90" s="276"/>
      <c r="S90" s="229" t="str">
        <f t="shared" si="10"/>
        <v/>
      </c>
      <c r="T90" s="229" t="str">
        <f t="shared" si="11"/>
        <v/>
      </c>
      <c r="U90" s="229" t="str">
        <f t="shared" si="12"/>
        <v/>
      </c>
      <c r="V90" s="540"/>
      <c r="W90" s="37"/>
      <c r="X90" s="225"/>
      <c r="Y90" s="226"/>
      <c r="Z90" s="226"/>
    </row>
    <row r="91" spans="1:26" ht="29.45" customHeight="1" thickBot="1" x14ac:dyDescent="0.3">
      <c r="A91" s="559"/>
      <c r="B91" s="562"/>
      <c r="C91" s="547"/>
      <c r="D91" s="550"/>
      <c r="E91" s="277">
        <v>6</v>
      </c>
      <c r="F91" s="258"/>
      <c r="G91" s="193"/>
      <c r="H91" s="193"/>
      <c r="I91" s="219" t="str">
        <f t="shared" si="9"/>
        <v xml:space="preserve">  </v>
      </c>
      <c r="J91" s="382"/>
      <c r="K91" s="229" t="str">
        <f>+IFERROR(VLOOKUP($J91,'10 FORMULAS'!$B$51:$C$53,2,0),"")</f>
        <v/>
      </c>
      <c r="L91" s="229" t="e">
        <f>+IF(J91="Preventivo","Probabilidad",IF(J91="Detectivo","Probabilidad",IF(#REF!="Correctivo","Impacto","")))</f>
        <v>#REF!</v>
      </c>
      <c r="M91" s="275"/>
      <c r="N91" s="229" t="str">
        <f>+IFERROR(VLOOKUP($M91,'10 FORMULAS'!$B$54:$C$55,2,0),"")</f>
        <v/>
      </c>
      <c r="O91" s="276"/>
      <c r="P91" s="276"/>
      <c r="Q91" s="276"/>
      <c r="R91" s="276"/>
      <c r="S91" s="229" t="str">
        <f t="shared" si="10"/>
        <v/>
      </c>
      <c r="T91" s="229" t="str">
        <f t="shared" si="11"/>
        <v/>
      </c>
      <c r="U91" s="229" t="str">
        <f t="shared" si="12"/>
        <v/>
      </c>
      <c r="V91" s="541"/>
      <c r="W91" s="37"/>
    </row>
    <row r="92" spans="1:26" ht="29.45" customHeight="1" x14ac:dyDescent="0.25">
      <c r="A92" s="557">
        <f>'2 CONTEXTO E IDENTIFICACIÓN'!A23</f>
        <v>0</v>
      </c>
      <c r="B92" s="560" t="str">
        <f>+'2 CONTEXTO E IDENTIFICACIÓN'!J23</f>
        <v xml:space="preserve"> por a causa de </v>
      </c>
      <c r="C92" s="545" t="str">
        <f>+'3 PROBABIL E IMPACTO INHERENTE'!E23</f>
        <v/>
      </c>
      <c r="D92" s="548" t="str">
        <f>+'3 PROBABIL E IMPACTO INHERENTE'!M23</f>
        <v/>
      </c>
      <c r="E92" s="278">
        <v>1</v>
      </c>
      <c r="F92" s="256"/>
      <c r="G92" s="51"/>
      <c r="H92" s="51"/>
      <c r="I92" s="219" t="str">
        <f t="shared" si="9"/>
        <v xml:space="preserve">  </v>
      </c>
      <c r="J92" s="382"/>
      <c r="K92" s="229" t="str">
        <f>+IFERROR(VLOOKUP($J92,'10 FORMULAS'!$B$51:$C$53,2,0),"")</f>
        <v/>
      </c>
      <c r="L92" s="229" t="e">
        <f>+IF(J92="Preventivo","Probabilidad",IF(J92="Detectivo","Probabilidad",IF(#REF!="Correctivo","Impacto","")))</f>
        <v>#REF!</v>
      </c>
      <c r="M92" s="275"/>
      <c r="N92" s="229" t="str">
        <f>+IFERROR(VLOOKUP($M92,'10 FORMULAS'!$B$54:$C$55,2,0),"")</f>
        <v/>
      </c>
      <c r="O92" s="276"/>
      <c r="P92" s="276"/>
      <c r="Q92" s="276"/>
      <c r="R92" s="276"/>
      <c r="S92" s="229" t="str">
        <f t="shared" si="10"/>
        <v/>
      </c>
      <c r="T92" s="229" t="str">
        <f t="shared" si="11"/>
        <v/>
      </c>
      <c r="U92" s="229" t="str">
        <f t="shared" si="12"/>
        <v/>
      </c>
      <c r="V92" s="538"/>
      <c r="W92" s="37"/>
      <c r="X92" s="225"/>
      <c r="Y92" s="226"/>
      <c r="Z92" s="226"/>
    </row>
    <row r="93" spans="1:26" ht="29.45" customHeight="1" x14ac:dyDescent="0.25">
      <c r="A93" s="558"/>
      <c r="B93" s="561"/>
      <c r="C93" s="546"/>
      <c r="D93" s="549"/>
      <c r="E93" s="274">
        <v>2</v>
      </c>
      <c r="F93" s="255"/>
      <c r="G93" s="192"/>
      <c r="H93" s="192"/>
      <c r="I93" s="219" t="str">
        <f t="shared" si="9"/>
        <v xml:space="preserve">  </v>
      </c>
      <c r="J93" s="382"/>
      <c r="K93" s="229" t="str">
        <f>+IFERROR(VLOOKUP($J93,'10 FORMULAS'!$B$51:$C$53,2,0),"")</f>
        <v/>
      </c>
      <c r="L93" s="229" t="e">
        <f>+IF(J93="Preventivo","Probabilidad",IF(J93="Detectivo","Probabilidad",IF(#REF!="Correctivo","Impacto","")))</f>
        <v>#REF!</v>
      </c>
      <c r="M93" s="275"/>
      <c r="N93" s="229" t="str">
        <f>+IFERROR(VLOOKUP($M93,'10 FORMULAS'!$B$54:$C$55,2,0),"")</f>
        <v/>
      </c>
      <c r="O93" s="276"/>
      <c r="P93" s="276"/>
      <c r="Q93" s="276"/>
      <c r="R93" s="276"/>
      <c r="S93" s="229" t="str">
        <f t="shared" si="10"/>
        <v/>
      </c>
      <c r="T93" s="229" t="str">
        <f t="shared" si="11"/>
        <v/>
      </c>
      <c r="U93" s="229" t="str">
        <f t="shared" si="12"/>
        <v/>
      </c>
      <c r="V93" s="540"/>
      <c r="W93" s="37"/>
      <c r="X93" s="225"/>
      <c r="Y93" s="226"/>
      <c r="Z93" s="226"/>
    </row>
    <row r="94" spans="1:26" ht="29.45" customHeight="1" x14ac:dyDescent="0.25">
      <c r="A94" s="558"/>
      <c r="B94" s="561"/>
      <c r="C94" s="546"/>
      <c r="D94" s="549"/>
      <c r="E94" s="274">
        <v>3</v>
      </c>
      <c r="F94" s="255"/>
      <c r="G94" s="192"/>
      <c r="H94" s="192"/>
      <c r="I94" s="219" t="str">
        <f t="shared" si="9"/>
        <v xml:space="preserve">  </v>
      </c>
      <c r="J94" s="382"/>
      <c r="K94" s="229" t="str">
        <f>+IFERROR(VLOOKUP($J94,'10 FORMULAS'!$B$51:$C$53,2,0),"")</f>
        <v/>
      </c>
      <c r="L94" s="229" t="e">
        <f>+IF(J94="Preventivo","Probabilidad",IF(J94="Detectivo","Probabilidad",IF(#REF!="Correctivo","Impacto","")))</f>
        <v>#REF!</v>
      </c>
      <c r="M94" s="275"/>
      <c r="N94" s="229" t="str">
        <f>+IFERROR(VLOOKUP($M94,'10 FORMULAS'!$B$54:$C$55,2,0),"")</f>
        <v/>
      </c>
      <c r="O94" s="276"/>
      <c r="P94" s="276"/>
      <c r="Q94" s="276"/>
      <c r="R94" s="276"/>
      <c r="S94" s="229" t="str">
        <f t="shared" si="10"/>
        <v/>
      </c>
      <c r="T94" s="229" t="str">
        <f t="shared" si="11"/>
        <v/>
      </c>
      <c r="U94" s="229" t="str">
        <f t="shared" si="12"/>
        <v/>
      </c>
      <c r="V94" s="540"/>
      <c r="W94" s="37"/>
      <c r="X94" s="225"/>
      <c r="Y94" s="226"/>
      <c r="Z94" s="226"/>
    </row>
    <row r="95" spans="1:26" ht="29.45" customHeight="1" x14ac:dyDescent="0.25">
      <c r="A95" s="558"/>
      <c r="B95" s="561"/>
      <c r="C95" s="546"/>
      <c r="D95" s="549"/>
      <c r="E95" s="274">
        <v>4</v>
      </c>
      <c r="F95" s="255"/>
      <c r="G95" s="192"/>
      <c r="H95" s="192"/>
      <c r="I95" s="219" t="str">
        <f t="shared" si="9"/>
        <v xml:space="preserve">  </v>
      </c>
      <c r="J95" s="382"/>
      <c r="K95" s="229" t="str">
        <f>+IFERROR(VLOOKUP($J95,'10 FORMULAS'!$B$51:$C$53,2,0),"")</f>
        <v/>
      </c>
      <c r="L95" s="229" t="e">
        <f>+IF(J95="Preventivo","Probabilidad",IF(J95="Detectivo","Probabilidad",IF(#REF!="Correctivo","Impacto","")))</f>
        <v>#REF!</v>
      </c>
      <c r="M95" s="275"/>
      <c r="N95" s="229" t="str">
        <f>+IFERROR(VLOOKUP($M95,'10 FORMULAS'!$B$54:$C$55,2,0),"")</f>
        <v/>
      </c>
      <c r="O95" s="276"/>
      <c r="P95" s="276"/>
      <c r="Q95" s="276"/>
      <c r="R95" s="276"/>
      <c r="S95" s="229" t="str">
        <f t="shared" si="10"/>
        <v/>
      </c>
      <c r="T95" s="229" t="str">
        <f t="shared" si="11"/>
        <v/>
      </c>
      <c r="U95" s="229" t="str">
        <f t="shared" si="12"/>
        <v/>
      </c>
      <c r="V95" s="540"/>
      <c r="W95" s="37"/>
      <c r="X95" s="225"/>
      <c r="Y95" s="226"/>
      <c r="Z95" s="226"/>
    </row>
    <row r="96" spans="1:26" ht="29.45" customHeight="1" x14ac:dyDescent="0.25">
      <c r="A96" s="558"/>
      <c r="B96" s="561"/>
      <c r="C96" s="546"/>
      <c r="D96" s="549"/>
      <c r="E96" s="274">
        <v>5</v>
      </c>
      <c r="F96" s="255"/>
      <c r="G96" s="192"/>
      <c r="H96" s="192"/>
      <c r="I96" s="219" t="str">
        <f t="shared" si="9"/>
        <v xml:space="preserve">  </v>
      </c>
      <c r="J96" s="382"/>
      <c r="K96" s="229" t="str">
        <f>+IFERROR(VLOOKUP($J96,'10 FORMULAS'!$B$51:$C$53,2,0),"")</f>
        <v/>
      </c>
      <c r="L96" s="229" t="e">
        <f>+IF(J96="Preventivo","Probabilidad",IF(J96="Detectivo","Probabilidad",IF(#REF!="Correctivo","Impacto","")))</f>
        <v>#REF!</v>
      </c>
      <c r="M96" s="275"/>
      <c r="N96" s="229" t="str">
        <f>+IFERROR(VLOOKUP($M96,'10 FORMULAS'!$B$54:$C$55,2,0),"")</f>
        <v/>
      </c>
      <c r="O96" s="276"/>
      <c r="P96" s="276"/>
      <c r="Q96" s="276"/>
      <c r="R96" s="276"/>
      <c r="S96" s="229" t="str">
        <f t="shared" si="10"/>
        <v/>
      </c>
      <c r="T96" s="229" t="str">
        <f t="shared" si="11"/>
        <v/>
      </c>
      <c r="U96" s="229" t="str">
        <f t="shared" si="12"/>
        <v/>
      </c>
      <c r="V96" s="540"/>
      <c r="W96" s="37"/>
      <c r="X96" s="225"/>
      <c r="Y96" s="226"/>
      <c r="Z96" s="226"/>
    </row>
    <row r="97" spans="1:26" ht="29.45" customHeight="1" thickBot="1" x14ac:dyDescent="0.3">
      <c r="A97" s="559"/>
      <c r="B97" s="562"/>
      <c r="C97" s="547"/>
      <c r="D97" s="550"/>
      <c r="E97" s="277">
        <v>6</v>
      </c>
      <c r="F97" s="258"/>
      <c r="G97" s="193"/>
      <c r="H97" s="193"/>
      <c r="I97" s="219" t="str">
        <f t="shared" si="9"/>
        <v xml:space="preserve">  </v>
      </c>
      <c r="J97" s="382"/>
      <c r="K97" s="229" t="str">
        <f>+IFERROR(VLOOKUP($J97,'10 FORMULAS'!$B$51:$C$53,2,0),"")</f>
        <v/>
      </c>
      <c r="L97" s="229" t="e">
        <f>+IF(J97="Preventivo","Probabilidad",IF(J97="Detectivo","Probabilidad",IF(#REF!="Correctivo","Impacto","")))</f>
        <v>#REF!</v>
      </c>
      <c r="M97" s="275"/>
      <c r="N97" s="229" t="str">
        <f>+IFERROR(VLOOKUP($M97,'10 FORMULAS'!$B$54:$C$55,2,0),"")</f>
        <v/>
      </c>
      <c r="O97" s="276"/>
      <c r="P97" s="276"/>
      <c r="Q97" s="276"/>
      <c r="R97" s="276"/>
      <c r="S97" s="229" t="str">
        <f t="shared" si="10"/>
        <v/>
      </c>
      <c r="T97" s="229" t="str">
        <f t="shared" si="11"/>
        <v/>
      </c>
      <c r="U97" s="229" t="str">
        <f t="shared" si="12"/>
        <v/>
      </c>
      <c r="V97" s="541"/>
      <c r="W97" s="37"/>
    </row>
    <row r="98" spans="1:26" ht="29.45" customHeight="1" x14ac:dyDescent="0.25">
      <c r="A98" s="557">
        <f>'2 CONTEXTO E IDENTIFICACIÓN'!A24</f>
        <v>0</v>
      </c>
      <c r="B98" s="560" t="str">
        <f>+'2 CONTEXTO E IDENTIFICACIÓN'!J24</f>
        <v xml:space="preserve"> por a causa de </v>
      </c>
      <c r="C98" s="545" t="str">
        <f>+'3 PROBABIL E IMPACTO INHERENTE'!E24</f>
        <v/>
      </c>
      <c r="D98" s="548" t="str">
        <f>+'3 PROBABIL E IMPACTO INHERENTE'!M24</f>
        <v/>
      </c>
      <c r="E98" s="278">
        <v>1</v>
      </c>
      <c r="F98" s="256"/>
      <c r="G98" s="51"/>
      <c r="H98" s="51"/>
      <c r="I98" s="219" t="str">
        <f t="shared" si="9"/>
        <v xml:space="preserve">  </v>
      </c>
      <c r="J98" s="382"/>
      <c r="K98" s="229" t="str">
        <f>+IFERROR(VLOOKUP($J98,'10 FORMULAS'!$B$51:$C$53,2,0),"")</f>
        <v/>
      </c>
      <c r="L98" s="229" t="e">
        <f>+IF(J98="Preventivo","Probabilidad",IF(J98="Detectivo","Probabilidad",IF(#REF!="Correctivo","Impacto","")))</f>
        <v>#REF!</v>
      </c>
      <c r="M98" s="275"/>
      <c r="N98" s="229" t="str">
        <f>+IFERROR(VLOOKUP($M98,'10 FORMULAS'!$B$54:$C$55,2,0),"")</f>
        <v/>
      </c>
      <c r="O98" s="276"/>
      <c r="P98" s="276"/>
      <c r="Q98" s="276"/>
      <c r="R98" s="276"/>
      <c r="S98" s="229" t="str">
        <f t="shared" si="10"/>
        <v/>
      </c>
      <c r="T98" s="229" t="str">
        <f t="shared" si="11"/>
        <v/>
      </c>
      <c r="U98" s="229" t="str">
        <f t="shared" si="12"/>
        <v/>
      </c>
      <c r="V98" s="538"/>
      <c r="W98" s="37"/>
      <c r="X98" s="225"/>
      <c r="Y98" s="226"/>
      <c r="Z98" s="226"/>
    </row>
    <row r="99" spans="1:26" ht="29.45" customHeight="1" x14ac:dyDescent="0.25">
      <c r="A99" s="558"/>
      <c r="B99" s="561"/>
      <c r="C99" s="546"/>
      <c r="D99" s="549"/>
      <c r="E99" s="274">
        <v>2</v>
      </c>
      <c r="F99" s="255"/>
      <c r="G99" s="192"/>
      <c r="H99" s="192"/>
      <c r="I99" s="219" t="str">
        <f t="shared" si="9"/>
        <v xml:space="preserve">  </v>
      </c>
      <c r="J99" s="382"/>
      <c r="K99" s="229" t="str">
        <f>+IFERROR(VLOOKUP($J99,'10 FORMULAS'!$B$51:$C$53,2,0),"")</f>
        <v/>
      </c>
      <c r="L99" s="229" t="e">
        <f>+IF(J99="Preventivo","Probabilidad",IF(J99="Detectivo","Probabilidad",IF(#REF!="Correctivo","Impacto","")))</f>
        <v>#REF!</v>
      </c>
      <c r="M99" s="275"/>
      <c r="N99" s="229" t="str">
        <f>+IFERROR(VLOOKUP($M99,'10 FORMULAS'!$B$54:$C$55,2,0),"")</f>
        <v/>
      </c>
      <c r="O99" s="276"/>
      <c r="P99" s="276"/>
      <c r="Q99" s="276"/>
      <c r="R99" s="276"/>
      <c r="S99" s="229" t="str">
        <f t="shared" si="10"/>
        <v/>
      </c>
      <c r="T99" s="229" t="str">
        <f t="shared" si="11"/>
        <v/>
      </c>
      <c r="U99" s="229" t="str">
        <f t="shared" si="12"/>
        <v/>
      </c>
      <c r="V99" s="540"/>
      <c r="W99" s="37"/>
      <c r="X99" s="225"/>
      <c r="Y99" s="226"/>
      <c r="Z99" s="226"/>
    </row>
    <row r="100" spans="1:26" ht="29.45" customHeight="1" x14ac:dyDescent="0.25">
      <c r="A100" s="558"/>
      <c r="B100" s="561"/>
      <c r="C100" s="546"/>
      <c r="D100" s="549"/>
      <c r="E100" s="274">
        <v>3</v>
      </c>
      <c r="F100" s="255"/>
      <c r="G100" s="192"/>
      <c r="H100" s="192"/>
      <c r="I100" s="219" t="str">
        <f t="shared" si="9"/>
        <v xml:space="preserve">  </v>
      </c>
      <c r="J100" s="382"/>
      <c r="K100" s="229" t="str">
        <f>+IFERROR(VLOOKUP($J100,'10 FORMULAS'!$B$51:$C$53,2,0),"")</f>
        <v/>
      </c>
      <c r="L100" s="229" t="e">
        <f>+IF(J100="Preventivo","Probabilidad",IF(J100="Detectivo","Probabilidad",IF(#REF!="Correctivo","Impacto","")))</f>
        <v>#REF!</v>
      </c>
      <c r="M100" s="275"/>
      <c r="N100" s="229" t="str">
        <f>+IFERROR(VLOOKUP($M100,'10 FORMULAS'!$B$54:$C$55,2,0),"")</f>
        <v/>
      </c>
      <c r="O100" s="276"/>
      <c r="P100" s="276"/>
      <c r="Q100" s="276"/>
      <c r="R100" s="276"/>
      <c r="S100" s="229" t="str">
        <f t="shared" si="10"/>
        <v/>
      </c>
      <c r="T100" s="229" t="str">
        <f t="shared" si="11"/>
        <v/>
      </c>
      <c r="U100" s="229" t="str">
        <f t="shared" si="12"/>
        <v/>
      </c>
      <c r="V100" s="540"/>
      <c r="W100" s="37"/>
      <c r="X100" s="225"/>
      <c r="Y100" s="226"/>
      <c r="Z100" s="226"/>
    </row>
    <row r="101" spans="1:26" ht="29.45" customHeight="1" x14ac:dyDescent="0.25">
      <c r="A101" s="558"/>
      <c r="B101" s="561"/>
      <c r="C101" s="546"/>
      <c r="D101" s="549"/>
      <c r="E101" s="274">
        <v>4</v>
      </c>
      <c r="F101" s="255"/>
      <c r="G101" s="192"/>
      <c r="H101" s="192"/>
      <c r="I101" s="219" t="str">
        <f t="shared" si="9"/>
        <v xml:space="preserve">  </v>
      </c>
      <c r="J101" s="382"/>
      <c r="K101" s="229" t="str">
        <f>+IFERROR(VLOOKUP($J101,'10 FORMULAS'!$B$51:$C$53,2,0),"")</f>
        <v/>
      </c>
      <c r="L101" s="229" t="e">
        <f>+IF(J101="Preventivo","Probabilidad",IF(J101="Detectivo","Probabilidad",IF(#REF!="Correctivo","Impacto","")))</f>
        <v>#REF!</v>
      </c>
      <c r="M101" s="275"/>
      <c r="N101" s="229" t="str">
        <f>+IFERROR(VLOOKUP($M101,'10 FORMULAS'!$B$54:$C$55,2,0),"")</f>
        <v/>
      </c>
      <c r="O101" s="276"/>
      <c r="P101" s="276"/>
      <c r="Q101" s="276"/>
      <c r="R101" s="276"/>
      <c r="S101" s="229" t="str">
        <f t="shared" si="10"/>
        <v/>
      </c>
      <c r="T101" s="229" t="str">
        <f t="shared" si="11"/>
        <v/>
      </c>
      <c r="U101" s="229" t="str">
        <f t="shared" si="12"/>
        <v/>
      </c>
      <c r="V101" s="540"/>
      <c r="W101" s="37"/>
      <c r="X101" s="225"/>
      <c r="Y101" s="226"/>
      <c r="Z101" s="226"/>
    </row>
    <row r="102" spans="1:26" ht="29.45" customHeight="1" x14ac:dyDescent="0.25">
      <c r="A102" s="558"/>
      <c r="B102" s="561"/>
      <c r="C102" s="546"/>
      <c r="D102" s="549"/>
      <c r="E102" s="274">
        <v>5</v>
      </c>
      <c r="F102" s="255"/>
      <c r="G102" s="192"/>
      <c r="H102" s="192"/>
      <c r="I102" s="219" t="str">
        <f t="shared" si="9"/>
        <v xml:space="preserve">  </v>
      </c>
      <c r="J102" s="382"/>
      <c r="K102" s="229" t="str">
        <f>+IFERROR(VLOOKUP($J102,'10 FORMULAS'!$B$51:$C$53,2,0),"")</f>
        <v/>
      </c>
      <c r="L102" s="229" t="e">
        <f>+IF(J102="Preventivo","Probabilidad",IF(J102="Detectivo","Probabilidad",IF(#REF!="Correctivo","Impacto","")))</f>
        <v>#REF!</v>
      </c>
      <c r="M102" s="275"/>
      <c r="N102" s="229" t="str">
        <f>+IFERROR(VLOOKUP($M102,'10 FORMULAS'!$B$54:$C$55,2,0),"")</f>
        <v/>
      </c>
      <c r="O102" s="276"/>
      <c r="P102" s="276"/>
      <c r="Q102" s="276"/>
      <c r="R102" s="276"/>
      <c r="S102" s="229" t="str">
        <f t="shared" si="10"/>
        <v/>
      </c>
      <c r="T102" s="229" t="str">
        <f t="shared" si="11"/>
        <v/>
      </c>
      <c r="U102" s="229" t="str">
        <f t="shared" si="12"/>
        <v/>
      </c>
      <c r="V102" s="540"/>
      <c r="W102" s="37"/>
      <c r="X102" s="225"/>
      <c r="Y102" s="226"/>
      <c r="Z102" s="226"/>
    </row>
    <row r="103" spans="1:26" ht="29.45" customHeight="1" thickBot="1" x14ac:dyDescent="0.3">
      <c r="A103" s="559"/>
      <c r="B103" s="562"/>
      <c r="C103" s="547"/>
      <c r="D103" s="550"/>
      <c r="E103" s="277">
        <v>6</v>
      </c>
      <c r="F103" s="258"/>
      <c r="G103" s="193"/>
      <c r="H103" s="193"/>
      <c r="I103" s="219" t="str">
        <f t="shared" si="9"/>
        <v xml:space="preserve">  </v>
      </c>
      <c r="J103" s="382"/>
      <c r="K103" s="229" t="str">
        <f>+IFERROR(VLOOKUP($J103,'10 FORMULAS'!$B$51:$C$53,2,0),"")</f>
        <v/>
      </c>
      <c r="L103" s="229" t="e">
        <f>+IF(J103="Preventivo","Probabilidad",IF(J103="Detectivo","Probabilidad",IF(#REF!="Correctivo","Impacto","")))</f>
        <v>#REF!</v>
      </c>
      <c r="M103" s="275"/>
      <c r="N103" s="229" t="str">
        <f>+IFERROR(VLOOKUP($M103,'10 FORMULAS'!$B$54:$C$55,2,0),"")</f>
        <v/>
      </c>
      <c r="O103" s="276"/>
      <c r="P103" s="276"/>
      <c r="Q103" s="276"/>
      <c r="R103" s="276"/>
      <c r="S103" s="229" t="str">
        <f t="shared" si="10"/>
        <v/>
      </c>
      <c r="T103" s="229" t="str">
        <f t="shared" si="11"/>
        <v/>
      </c>
      <c r="U103" s="229" t="str">
        <f t="shared" si="12"/>
        <v/>
      </c>
      <c r="V103" s="541"/>
      <c r="W103" s="37"/>
    </row>
    <row r="104" spans="1:26" ht="29.45" customHeight="1" x14ac:dyDescent="0.25">
      <c r="A104" s="557">
        <f>'2 CONTEXTO E IDENTIFICACIÓN'!A25</f>
        <v>0</v>
      </c>
      <c r="B104" s="560" t="str">
        <f>+'2 CONTEXTO E IDENTIFICACIÓN'!J25</f>
        <v xml:space="preserve"> por a causa de </v>
      </c>
      <c r="C104" s="545" t="str">
        <f>+'3 PROBABIL E IMPACTO INHERENTE'!E25</f>
        <v/>
      </c>
      <c r="D104" s="548" t="str">
        <f>+'3 PROBABIL E IMPACTO INHERENTE'!M25</f>
        <v/>
      </c>
      <c r="E104" s="278">
        <v>1</v>
      </c>
      <c r="F104" s="256"/>
      <c r="G104" s="51"/>
      <c r="H104" s="51"/>
      <c r="I104" s="219" t="str">
        <f t="shared" si="9"/>
        <v xml:space="preserve">  </v>
      </c>
      <c r="J104" s="382"/>
      <c r="K104" s="229" t="str">
        <f>+IFERROR(VLOOKUP($J104,'10 FORMULAS'!$B$51:$C$53,2,0),"")</f>
        <v/>
      </c>
      <c r="L104" s="229" t="e">
        <f>+IF(J104="Preventivo","Probabilidad",IF(J104="Detectivo","Probabilidad",IF(#REF!="Correctivo","Impacto","")))</f>
        <v>#REF!</v>
      </c>
      <c r="M104" s="275"/>
      <c r="N104" s="229" t="str">
        <f>+IFERROR(VLOOKUP($M104,'10 FORMULAS'!$B$54:$C$55,2,0),"")</f>
        <v/>
      </c>
      <c r="O104" s="276"/>
      <c r="P104" s="276"/>
      <c r="Q104" s="276"/>
      <c r="R104" s="276"/>
      <c r="S104" s="229" t="str">
        <f t="shared" ref="S104:S127" si="13">+IFERROR($K104+$N104,"")</f>
        <v/>
      </c>
      <c r="T104" s="229" t="str">
        <f t="shared" si="11"/>
        <v/>
      </c>
      <c r="U104" s="229" t="str">
        <f t="shared" si="12"/>
        <v/>
      </c>
      <c r="V104" s="538"/>
      <c r="W104" s="37"/>
      <c r="X104" s="225"/>
      <c r="Y104" s="226"/>
      <c r="Z104" s="226"/>
    </row>
    <row r="105" spans="1:26" ht="29.45" customHeight="1" x14ac:dyDescent="0.25">
      <c r="A105" s="563"/>
      <c r="B105" s="564"/>
      <c r="C105" s="554"/>
      <c r="D105" s="552"/>
      <c r="E105" s="274">
        <v>2</v>
      </c>
      <c r="F105" s="254"/>
      <c r="G105" s="251"/>
      <c r="H105" s="251"/>
      <c r="I105" s="219" t="str">
        <f t="shared" si="9"/>
        <v xml:space="preserve">  </v>
      </c>
      <c r="J105" s="382"/>
      <c r="K105" s="229" t="str">
        <f>+IFERROR(VLOOKUP($J105,'10 FORMULAS'!$B$51:$C$53,2,0),"")</f>
        <v/>
      </c>
      <c r="L105" s="229" t="e">
        <f>+IF(J105="Preventivo","Probabilidad",IF(J105="Detectivo","Probabilidad",IF(#REF!="Correctivo","Impacto","")))</f>
        <v>#REF!</v>
      </c>
      <c r="M105" s="275"/>
      <c r="N105" s="229" t="str">
        <f>+IFERROR(VLOOKUP($M105,'10 FORMULAS'!$B$54:$C$55,2,0),"")</f>
        <v/>
      </c>
      <c r="O105" s="276"/>
      <c r="P105" s="276"/>
      <c r="Q105" s="276"/>
      <c r="R105" s="276"/>
      <c r="S105" s="229" t="str">
        <f t="shared" si="13"/>
        <v/>
      </c>
      <c r="T105" s="229" t="str">
        <f t="shared" si="11"/>
        <v/>
      </c>
      <c r="U105" s="229" t="str">
        <f t="shared" si="12"/>
        <v/>
      </c>
      <c r="V105" s="539"/>
      <c r="W105" s="37"/>
      <c r="X105" s="225"/>
      <c r="Y105" s="226"/>
      <c r="Z105" s="226"/>
    </row>
    <row r="106" spans="1:26" ht="29.45" customHeight="1" x14ac:dyDescent="0.25">
      <c r="A106" s="563"/>
      <c r="B106" s="564"/>
      <c r="C106" s="554"/>
      <c r="D106" s="552"/>
      <c r="E106" s="274">
        <v>3</v>
      </c>
      <c r="F106" s="254"/>
      <c r="G106" s="251"/>
      <c r="H106" s="251"/>
      <c r="I106" s="219" t="str">
        <f t="shared" si="9"/>
        <v xml:space="preserve">  </v>
      </c>
      <c r="J106" s="382"/>
      <c r="K106" s="229" t="str">
        <f>+IFERROR(VLOOKUP($J106,'10 FORMULAS'!$B$51:$C$53,2,0),"")</f>
        <v/>
      </c>
      <c r="L106" s="229" t="e">
        <f>+IF(J106="Preventivo","Probabilidad",IF(J106="Detectivo","Probabilidad",IF(#REF!="Correctivo","Impacto","")))</f>
        <v>#REF!</v>
      </c>
      <c r="M106" s="275"/>
      <c r="N106" s="229" t="str">
        <f>+IFERROR(VLOOKUP($M106,'10 FORMULAS'!$B$54:$C$55,2,0),"")</f>
        <v/>
      </c>
      <c r="O106" s="276"/>
      <c r="P106" s="276"/>
      <c r="Q106" s="276"/>
      <c r="R106" s="276"/>
      <c r="S106" s="229" t="str">
        <f t="shared" si="13"/>
        <v/>
      </c>
      <c r="T106" s="229" t="str">
        <f t="shared" si="11"/>
        <v/>
      </c>
      <c r="U106" s="229" t="str">
        <f t="shared" si="12"/>
        <v/>
      </c>
      <c r="V106" s="539"/>
      <c r="W106" s="37"/>
      <c r="X106" s="225"/>
      <c r="Y106" s="226"/>
      <c r="Z106" s="226"/>
    </row>
    <row r="107" spans="1:26" ht="29.45" customHeight="1" x14ac:dyDescent="0.25">
      <c r="A107" s="558"/>
      <c r="B107" s="561"/>
      <c r="C107" s="546"/>
      <c r="D107" s="549"/>
      <c r="E107" s="274">
        <v>4</v>
      </c>
      <c r="F107" s="255"/>
      <c r="G107" s="192"/>
      <c r="H107" s="192"/>
      <c r="I107" s="219" t="str">
        <f t="shared" si="9"/>
        <v xml:space="preserve">  </v>
      </c>
      <c r="J107" s="382"/>
      <c r="K107" s="229" t="str">
        <f>+IFERROR(VLOOKUP($J107,'10 FORMULAS'!$B$51:$C$53,2,0),"")</f>
        <v/>
      </c>
      <c r="L107" s="229" t="e">
        <f>+IF(J107="Preventivo","Probabilidad",IF(J107="Detectivo","Probabilidad",IF(#REF!="Correctivo","Impacto","")))</f>
        <v>#REF!</v>
      </c>
      <c r="M107" s="275"/>
      <c r="N107" s="229" t="str">
        <f>+IFERROR(VLOOKUP($M107,'10 FORMULAS'!$B$54:$C$55,2,0),"")</f>
        <v/>
      </c>
      <c r="O107" s="276"/>
      <c r="P107" s="276"/>
      <c r="Q107" s="276"/>
      <c r="R107" s="276"/>
      <c r="S107" s="229" t="str">
        <f t="shared" si="13"/>
        <v/>
      </c>
      <c r="T107" s="229" t="str">
        <f t="shared" si="11"/>
        <v/>
      </c>
      <c r="U107" s="229" t="str">
        <f t="shared" si="12"/>
        <v/>
      </c>
      <c r="V107" s="540"/>
      <c r="W107" s="37"/>
      <c r="X107" s="225"/>
      <c r="Y107" s="226"/>
      <c r="Z107" s="226"/>
    </row>
    <row r="108" spans="1:26" ht="29.45" customHeight="1" x14ac:dyDescent="0.25">
      <c r="A108" s="558"/>
      <c r="B108" s="561"/>
      <c r="C108" s="546"/>
      <c r="D108" s="549"/>
      <c r="E108" s="274">
        <v>5</v>
      </c>
      <c r="F108" s="255"/>
      <c r="G108" s="192"/>
      <c r="H108" s="192"/>
      <c r="I108" s="219" t="str">
        <f t="shared" si="9"/>
        <v xml:space="preserve">  </v>
      </c>
      <c r="J108" s="382"/>
      <c r="K108" s="229" t="str">
        <f>+IFERROR(VLOOKUP($J108,'10 FORMULAS'!$B$51:$C$53,2,0),"")</f>
        <v/>
      </c>
      <c r="L108" s="229" t="e">
        <f>+IF(J108="Preventivo","Probabilidad",IF(J108="Detectivo","Probabilidad",IF(#REF!="Correctivo","Impacto","")))</f>
        <v>#REF!</v>
      </c>
      <c r="M108" s="275"/>
      <c r="N108" s="229" t="str">
        <f>+IFERROR(VLOOKUP($M108,'10 FORMULAS'!$B$54:$C$55,2,0),"")</f>
        <v/>
      </c>
      <c r="O108" s="276"/>
      <c r="P108" s="276"/>
      <c r="Q108" s="276"/>
      <c r="R108" s="276"/>
      <c r="S108" s="229" t="str">
        <f t="shared" si="13"/>
        <v/>
      </c>
      <c r="T108" s="229" t="str">
        <f t="shared" si="11"/>
        <v/>
      </c>
      <c r="U108" s="229" t="str">
        <f t="shared" si="12"/>
        <v/>
      </c>
      <c r="V108" s="540"/>
      <c r="W108" s="37"/>
      <c r="X108" s="225"/>
      <c r="Y108" s="226"/>
      <c r="Z108" s="226"/>
    </row>
    <row r="109" spans="1:26" ht="29.45" customHeight="1" thickBot="1" x14ac:dyDescent="0.3">
      <c r="A109" s="559"/>
      <c r="B109" s="562"/>
      <c r="C109" s="547"/>
      <c r="D109" s="550"/>
      <c r="E109" s="277">
        <v>6</v>
      </c>
      <c r="F109" s="258"/>
      <c r="G109" s="193"/>
      <c r="H109" s="193"/>
      <c r="I109" s="219" t="str">
        <f t="shared" si="9"/>
        <v xml:space="preserve">  </v>
      </c>
      <c r="J109" s="382"/>
      <c r="K109" s="229" t="str">
        <f>+IFERROR(VLOOKUP($J109,'10 FORMULAS'!$B$51:$C$53,2,0),"")</f>
        <v/>
      </c>
      <c r="L109" s="229" t="e">
        <f>+IF(J109="Preventivo","Probabilidad",IF(J109="Detectivo","Probabilidad",IF(#REF!="Correctivo","Impacto","")))</f>
        <v>#REF!</v>
      </c>
      <c r="M109" s="275"/>
      <c r="N109" s="229" t="str">
        <f>+IFERROR(VLOOKUP($M109,'10 FORMULAS'!$B$54:$C$55,2,0),"")</f>
        <v/>
      </c>
      <c r="O109" s="276"/>
      <c r="P109" s="276"/>
      <c r="Q109" s="276"/>
      <c r="R109" s="276"/>
      <c r="S109" s="229" t="str">
        <f t="shared" si="13"/>
        <v/>
      </c>
      <c r="T109" s="229" t="str">
        <f t="shared" si="11"/>
        <v/>
      </c>
      <c r="U109" s="229" t="str">
        <f t="shared" si="12"/>
        <v/>
      </c>
      <c r="V109" s="541"/>
      <c r="W109" s="37"/>
    </row>
    <row r="110" spans="1:26" ht="29.45" customHeight="1" x14ac:dyDescent="0.25">
      <c r="A110" s="557">
        <f>'2 CONTEXTO E IDENTIFICACIÓN'!A26</f>
        <v>0</v>
      </c>
      <c r="B110" s="560" t="str">
        <f>+'2 CONTEXTO E IDENTIFICACIÓN'!J26</f>
        <v xml:space="preserve"> por a causa de </v>
      </c>
      <c r="C110" s="545" t="str">
        <f>+'3 PROBABIL E IMPACTO INHERENTE'!E26</f>
        <v/>
      </c>
      <c r="D110" s="548" t="str">
        <f>+'3 PROBABIL E IMPACTO INHERENTE'!M26</f>
        <v/>
      </c>
      <c r="E110" s="278">
        <v>1</v>
      </c>
      <c r="F110" s="256"/>
      <c r="G110" s="51"/>
      <c r="H110" s="51"/>
      <c r="I110" s="219" t="str">
        <f t="shared" si="9"/>
        <v xml:space="preserve">  </v>
      </c>
      <c r="J110" s="382"/>
      <c r="K110" s="229" t="str">
        <f>+IFERROR(VLOOKUP($J110,'10 FORMULAS'!$B$51:$C$53,2,0),"")</f>
        <v/>
      </c>
      <c r="L110" s="229" t="e">
        <f>+IF(J110="Preventivo","Probabilidad",IF(J110="Detectivo","Probabilidad",IF(#REF!="Correctivo","Impacto","")))</f>
        <v>#REF!</v>
      </c>
      <c r="M110" s="275"/>
      <c r="N110" s="229" t="str">
        <f>+IFERROR(VLOOKUP($M110,'10 FORMULAS'!$B$54:$C$55,2,0),"")</f>
        <v/>
      </c>
      <c r="O110" s="276"/>
      <c r="P110" s="276"/>
      <c r="Q110" s="276"/>
      <c r="R110" s="276"/>
      <c r="S110" s="229" t="str">
        <f t="shared" si="13"/>
        <v/>
      </c>
      <c r="T110" s="229" t="str">
        <f t="shared" si="11"/>
        <v/>
      </c>
      <c r="U110" s="229" t="str">
        <f t="shared" si="12"/>
        <v/>
      </c>
      <c r="V110" s="538"/>
      <c r="W110" s="37"/>
      <c r="X110" s="225"/>
      <c r="Y110" s="226"/>
      <c r="Z110" s="226"/>
    </row>
    <row r="111" spans="1:26" ht="29.45" customHeight="1" x14ac:dyDescent="0.25">
      <c r="A111" s="563"/>
      <c r="B111" s="564"/>
      <c r="C111" s="554"/>
      <c r="D111" s="552"/>
      <c r="E111" s="274">
        <v>2</v>
      </c>
      <c r="F111" s="254"/>
      <c r="G111" s="251"/>
      <c r="H111" s="251"/>
      <c r="I111" s="219" t="str">
        <f t="shared" si="9"/>
        <v xml:space="preserve">  </v>
      </c>
      <c r="J111" s="382"/>
      <c r="K111" s="229" t="str">
        <f>+IFERROR(VLOOKUP($J111,'10 FORMULAS'!$B$51:$C$53,2,0),"")</f>
        <v/>
      </c>
      <c r="L111" s="229" t="e">
        <f>+IF(J111="Preventivo","Probabilidad",IF(J111="Detectivo","Probabilidad",IF(#REF!="Correctivo","Impacto","")))</f>
        <v>#REF!</v>
      </c>
      <c r="M111" s="275"/>
      <c r="N111" s="229" t="str">
        <f>+IFERROR(VLOOKUP($M111,'10 FORMULAS'!$B$54:$C$55,2,0),"")</f>
        <v/>
      </c>
      <c r="O111" s="276"/>
      <c r="P111" s="276"/>
      <c r="Q111" s="276"/>
      <c r="R111" s="276"/>
      <c r="S111" s="229" t="str">
        <f t="shared" si="13"/>
        <v/>
      </c>
      <c r="T111" s="229" t="str">
        <f t="shared" si="11"/>
        <v/>
      </c>
      <c r="U111" s="229" t="str">
        <f t="shared" si="12"/>
        <v/>
      </c>
      <c r="V111" s="539"/>
      <c r="W111" s="37"/>
      <c r="X111" s="225"/>
      <c r="Y111" s="226"/>
      <c r="Z111" s="226"/>
    </row>
    <row r="112" spans="1:26" ht="29.45" customHeight="1" x14ac:dyDescent="0.25">
      <c r="A112" s="563"/>
      <c r="B112" s="564"/>
      <c r="C112" s="554"/>
      <c r="D112" s="552"/>
      <c r="E112" s="274">
        <v>3</v>
      </c>
      <c r="F112" s="254"/>
      <c r="G112" s="251"/>
      <c r="H112" s="251"/>
      <c r="I112" s="219" t="str">
        <f t="shared" si="9"/>
        <v xml:space="preserve">  </v>
      </c>
      <c r="J112" s="382"/>
      <c r="K112" s="229" t="str">
        <f>+IFERROR(VLOOKUP($J112,'10 FORMULAS'!$B$51:$C$53,2,0),"")</f>
        <v/>
      </c>
      <c r="L112" s="229" t="e">
        <f>+IF(J112="Preventivo","Probabilidad",IF(J112="Detectivo","Probabilidad",IF(#REF!="Correctivo","Impacto","")))</f>
        <v>#REF!</v>
      </c>
      <c r="M112" s="275"/>
      <c r="N112" s="229" t="str">
        <f>+IFERROR(VLOOKUP($M112,'10 FORMULAS'!$B$54:$C$55,2,0),"")</f>
        <v/>
      </c>
      <c r="O112" s="276"/>
      <c r="P112" s="276"/>
      <c r="Q112" s="276"/>
      <c r="R112" s="276"/>
      <c r="S112" s="229" t="str">
        <f t="shared" si="13"/>
        <v/>
      </c>
      <c r="T112" s="229" t="str">
        <f t="shared" si="11"/>
        <v/>
      </c>
      <c r="U112" s="229" t="str">
        <f t="shared" si="12"/>
        <v/>
      </c>
      <c r="V112" s="539"/>
      <c r="W112" s="37"/>
      <c r="X112" s="225"/>
      <c r="Y112" s="226"/>
      <c r="Z112" s="226"/>
    </row>
    <row r="113" spans="1:26" ht="29.45" customHeight="1" x14ac:dyDescent="0.25">
      <c r="A113" s="558"/>
      <c r="B113" s="561"/>
      <c r="C113" s="546"/>
      <c r="D113" s="549"/>
      <c r="E113" s="274">
        <v>4</v>
      </c>
      <c r="F113" s="255"/>
      <c r="G113" s="192"/>
      <c r="H113" s="192"/>
      <c r="I113" s="219" t="str">
        <f t="shared" si="9"/>
        <v xml:space="preserve">  </v>
      </c>
      <c r="J113" s="382"/>
      <c r="K113" s="229" t="str">
        <f>+IFERROR(VLOOKUP($J113,'10 FORMULAS'!$B$51:$C$53,2,0),"")</f>
        <v/>
      </c>
      <c r="L113" s="229" t="e">
        <f>+IF(J113="Preventivo","Probabilidad",IF(J113="Detectivo","Probabilidad",IF(#REF!="Correctivo","Impacto","")))</f>
        <v>#REF!</v>
      </c>
      <c r="M113" s="275"/>
      <c r="N113" s="229" t="str">
        <f>+IFERROR(VLOOKUP($M113,'10 FORMULAS'!$B$54:$C$55,2,0),"")</f>
        <v/>
      </c>
      <c r="O113" s="276"/>
      <c r="P113" s="276"/>
      <c r="Q113" s="276"/>
      <c r="R113" s="276"/>
      <c r="S113" s="229" t="str">
        <f t="shared" si="13"/>
        <v/>
      </c>
      <c r="T113" s="229" t="str">
        <f t="shared" si="11"/>
        <v/>
      </c>
      <c r="U113" s="229" t="str">
        <f t="shared" si="12"/>
        <v/>
      </c>
      <c r="V113" s="540"/>
      <c r="W113" s="37"/>
      <c r="X113" s="225"/>
      <c r="Y113" s="226"/>
      <c r="Z113" s="226"/>
    </row>
    <row r="114" spans="1:26" ht="29.45" customHeight="1" x14ac:dyDescent="0.25">
      <c r="A114" s="558"/>
      <c r="B114" s="561"/>
      <c r="C114" s="546"/>
      <c r="D114" s="549"/>
      <c r="E114" s="274">
        <v>5</v>
      </c>
      <c r="F114" s="255"/>
      <c r="G114" s="192"/>
      <c r="H114" s="192"/>
      <c r="I114" s="219" t="str">
        <f t="shared" si="9"/>
        <v xml:space="preserve">  </v>
      </c>
      <c r="J114" s="382"/>
      <c r="K114" s="229" t="str">
        <f>+IFERROR(VLOOKUP($J114,'10 FORMULAS'!$B$51:$C$53,2,0),"")</f>
        <v/>
      </c>
      <c r="L114" s="229" t="e">
        <f>+IF(J114="Preventivo","Probabilidad",IF(J114="Detectivo","Probabilidad",IF(#REF!="Correctivo","Impacto","")))</f>
        <v>#REF!</v>
      </c>
      <c r="M114" s="275"/>
      <c r="N114" s="229" t="str">
        <f>+IFERROR(VLOOKUP($M114,'10 FORMULAS'!$B$54:$C$55,2,0),"")</f>
        <v/>
      </c>
      <c r="O114" s="276"/>
      <c r="P114" s="276"/>
      <c r="Q114" s="276"/>
      <c r="R114" s="276"/>
      <c r="S114" s="229" t="str">
        <f t="shared" si="13"/>
        <v/>
      </c>
      <c r="T114" s="229" t="str">
        <f t="shared" si="11"/>
        <v/>
      </c>
      <c r="U114" s="229" t="str">
        <f t="shared" si="12"/>
        <v/>
      </c>
      <c r="V114" s="540"/>
      <c r="W114" s="37"/>
      <c r="X114" s="225"/>
      <c r="Y114" s="226"/>
      <c r="Z114" s="226"/>
    </row>
    <row r="115" spans="1:26" ht="29.45" customHeight="1" thickBot="1" x14ac:dyDescent="0.3">
      <c r="A115" s="559"/>
      <c r="B115" s="562"/>
      <c r="C115" s="547"/>
      <c r="D115" s="550"/>
      <c r="E115" s="277">
        <v>6</v>
      </c>
      <c r="F115" s="258"/>
      <c r="G115" s="193"/>
      <c r="H115" s="193"/>
      <c r="I115" s="219" t="str">
        <f t="shared" si="9"/>
        <v xml:space="preserve">  </v>
      </c>
      <c r="J115" s="382"/>
      <c r="K115" s="229" t="str">
        <f>+IFERROR(VLOOKUP($J115,'10 FORMULAS'!$B$51:$C$53,2,0),"")</f>
        <v/>
      </c>
      <c r="L115" s="229" t="e">
        <f>+IF(J115="Preventivo","Probabilidad",IF(J115="Detectivo","Probabilidad",IF(#REF!="Correctivo","Impacto","")))</f>
        <v>#REF!</v>
      </c>
      <c r="M115" s="275"/>
      <c r="N115" s="229" t="str">
        <f>+IFERROR(VLOOKUP($M115,'10 FORMULAS'!$B$54:$C$55,2,0),"")</f>
        <v/>
      </c>
      <c r="O115" s="276"/>
      <c r="P115" s="276"/>
      <c r="Q115" s="276"/>
      <c r="R115" s="276"/>
      <c r="S115" s="229" t="str">
        <f t="shared" si="13"/>
        <v/>
      </c>
      <c r="T115" s="229" t="str">
        <f t="shared" si="11"/>
        <v/>
      </c>
      <c r="U115" s="229" t="str">
        <f t="shared" si="12"/>
        <v/>
      </c>
      <c r="V115" s="541"/>
      <c r="W115" s="37"/>
    </row>
    <row r="116" spans="1:26" ht="29.45" customHeight="1" x14ac:dyDescent="0.25">
      <c r="A116" s="557">
        <f>'2 CONTEXTO E IDENTIFICACIÓN'!A27</f>
        <v>0</v>
      </c>
      <c r="B116" s="560" t="str">
        <f>+'2 CONTEXTO E IDENTIFICACIÓN'!J27</f>
        <v xml:space="preserve"> por a causa de </v>
      </c>
      <c r="C116" s="545" t="str">
        <f>+'3 PROBABIL E IMPACTO INHERENTE'!E27</f>
        <v/>
      </c>
      <c r="D116" s="548" t="str">
        <f>+'3 PROBABIL E IMPACTO INHERENTE'!M27</f>
        <v/>
      </c>
      <c r="E116" s="278">
        <v>1</v>
      </c>
      <c r="F116" s="256"/>
      <c r="G116" s="51"/>
      <c r="H116" s="51"/>
      <c r="I116" s="219" t="str">
        <f t="shared" si="9"/>
        <v xml:space="preserve">  </v>
      </c>
      <c r="J116" s="382"/>
      <c r="K116" s="229" t="str">
        <f>+IFERROR(VLOOKUP($J116,'10 FORMULAS'!$B$51:$C$53,2,0),"")</f>
        <v/>
      </c>
      <c r="L116" s="229" t="e">
        <f>+IF(J116="Preventivo","Probabilidad",IF(J116="Detectivo","Probabilidad",IF(#REF!="Correctivo","Impacto","")))</f>
        <v>#REF!</v>
      </c>
      <c r="M116" s="275"/>
      <c r="N116" s="229" t="str">
        <f>+IFERROR(VLOOKUP($M116,'10 FORMULAS'!$B$54:$C$55,2,0),"")</f>
        <v/>
      </c>
      <c r="O116" s="276"/>
      <c r="P116" s="276"/>
      <c r="Q116" s="276"/>
      <c r="R116" s="276"/>
      <c r="S116" s="229" t="str">
        <f t="shared" si="13"/>
        <v/>
      </c>
      <c r="T116" s="229" t="str">
        <f t="shared" ref="T116:T127" si="14">+IFERROR(C116*S116,"")</f>
        <v/>
      </c>
      <c r="U116" s="229" t="str">
        <f t="shared" ref="U116:U127" si="15">+IFERROR(S116-T116,"")</f>
        <v/>
      </c>
      <c r="V116" s="538"/>
      <c r="W116" s="37"/>
      <c r="X116" s="225"/>
      <c r="Y116" s="226"/>
      <c r="Z116" s="226"/>
    </row>
    <row r="117" spans="1:26" ht="29.45" customHeight="1" x14ac:dyDescent="0.25">
      <c r="A117" s="563"/>
      <c r="B117" s="564"/>
      <c r="C117" s="554"/>
      <c r="D117" s="552"/>
      <c r="E117" s="274">
        <v>2</v>
      </c>
      <c r="F117" s="254"/>
      <c r="G117" s="251"/>
      <c r="H117" s="251"/>
      <c r="I117" s="219" t="str">
        <f t="shared" si="9"/>
        <v xml:space="preserve">  </v>
      </c>
      <c r="J117" s="382"/>
      <c r="K117" s="229" t="str">
        <f>+IFERROR(VLOOKUP($J117,'10 FORMULAS'!$B$51:$C$53,2,0),"")</f>
        <v/>
      </c>
      <c r="L117" s="229" t="e">
        <f>+IF(J117="Preventivo","Probabilidad",IF(J117="Detectivo","Probabilidad",IF(#REF!="Correctivo","Impacto","")))</f>
        <v>#REF!</v>
      </c>
      <c r="M117" s="275"/>
      <c r="N117" s="229" t="str">
        <f>+IFERROR(VLOOKUP($M117,'10 FORMULAS'!$B$54:$C$55,2,0),"")</f>
        <v/>
      </c>
      <c r="O117" s="276"/>
      <c r="P117" s="276"/>
      <c r="Q117" s="276"/>
      <c r="R117" s="276"/>
      <c r="S117" s="229" t="str">
        <f t="shared" si="13"/>
        <v/>
      </c>
      <c r="T117" s="229" t="str">
        <f t="shared" si="14"/>
        <v/>
      </c>
      <c r="U117" s="229" t="str">
        <f t="shared" si="15"/>
        <v/>
      </c>
      <c r="V117" s="539"/>
      <c r="W117" s="37"/>
      <c r="X117" s="225"/>
      <c r="Y117" s="226"/>
      <c r="Z117" s="226"/>
    </row>
    <row r="118" spans="1:26" ht="29.45" customHeight="1" x14ac:dyDescent="0.25">
      <c r="A118" s="563"/>
      <c r="B118" s="564"/>
      <c r="C118" s="554"/>
      <c r="D118" s="552"/>
      <c r="E118" s="274">
        <v>3</v>
      </c>
      <c r="F118" s="254"/>
      <c r="G118" s="251"/>
      <c r="H118" s="251"/>
      <c r="I118" s="219" t="str">
        <f t="shared" si="9"/>
        <v xml:space="preserve">  </v>
      </c>
      <c r="J118" s="382"/>
      <c r="K118" s="229" t="str">
        <f>+IFERROR(VLOOKUP($J118,'10 FORMULAS'!$B$51:$C$53,2,0),"")</f>
        <v/>
      </c>
      <c r="L118" s="229" t="e">
        <f>+IF(J118="Preventivo","Probabilidad",IF(J118="Detectivo","Probabilidad",IF(#REF!="Correctivo","Impacto","")))</f>
        <v>#REF!</v>
      </c>
      <c r="M118" s="275"/>
      <c r="N118" s="229" t="str">
        <f>+IFERROR(VLOOKUP($M118,'10 FORMULAS'!$B$54:$C$55,2,0),"")</f>
        <v/>
      </c>
      <c r="O118" s="276"/>
      <c r="P118" s="276"/>
      <c r="Q118" s="276"/>
      <c r="R118" s="276"/>
      <c r="S118" s="229" t="str">
        <f t="shared" si="13"/>
        <v/>
      </c>
      <c r="T118" s="229" t="str">
        <f t="shared" si="14"/>
        <v/>
      </c>
      <c r="U118" s="229" t="str">
        <f t="shared" si="15"/>
        <v/>
      </c>
      <c r="V118" s="539"/>
      <c r="W118" s="37"/>
      <c r="X118" s="225"/>
      <c r="Y118" s="226"/>
      <c r="Z118" s="226"/>
    </row>
    <row r="119" spans="1:26" ht="29.45" customHeight="1" x14ac:dyDescent="0.25">
      <c r="A119" s="558"/>
      <c r="B119" s="561"/>
      <c r="C119" s="546"/>
      <c r="D119" s="549"/>
      <c r="E119" s="274">
        <v>4</v>
      </c>
      <c r="F119" s="255"/>
      <c r="G119" s="192"/>
      <c r="H119" s="192"/>
      <c r="I119" s="219" t="str">
        <f t="shared" si="9"/>
        <v xml:space="preserve">  </v>
      </c>
      <c r="J119" s="382"/>
      <c r="K119" s="229" t="str">
        <f>+IFERROR(VLOOKUP($J119,'10 FORMULAS'!$B$51:$C$53,2,0),"")</f>
        <v/>
      </c>
      <c r="L119" s="229" t="e">
        <f>+IF(J119="Preventivo","Probabilidad",IF(J119="Detectivo","Probabilidad",IF(#REF!="Correctivo","Impacto","")))</f>
        <v>#REF!</v>
      </c>
      <c r="M119" s="275"/>
      <c r="N119" s="229" t="str">
        <f>+IFERROR(VLOOKUP($M119,'10 FORMULAS'!$B$54:$C$55,2,0),"")</f>
        <v/>
      </c>
      <c r="O119" s="276"/>
      <c r="P119" s="276"/>
      <c r="Q119" s="276"/>
      <c r="R119" s="276"/>
      <c r="S119" s="229" t="str">
        <f t="shared" si="13"/>
        <v/>
      </c>
      <c r="T119" s="229" t="str">
        <f t="shared" si="14"/>
        <v/>
      </c>
      <c r="U119" s="229" t="str">
        <f t="shared" si="15"/>
        <v/>
      </c>
      <c r="V119" s="540"/>
      <c r="W119" s="37"/>
      <c r="X119" s="225"/>
      <c r="Y119" s="226"/>
      <c r="Z119" s="226"/>
    </row>
    <row r="120" spans="1:26" ht="29.45" customHeight="1" x14ac:dyDescent="0.25">
      <c r="A120" s="558"/>
      <c r="B120" s="561"/>
      <c r="C120" s="546"/>
      <c r="D120" s="549"/>
      <c r="E120" s="274">
        <v>5</v>
      </c>
      <c r="F120" s="255"/>
      <c r="G120" s="192"/>
      <c r="H120" s="192"/>
      <c r="I120" s="219" t="str">
        <f t="shared" si="9"/>
        <v xml:space="preserve">  </v>
      </c>
      <c r="J120" s="382"/>
      <c r="K120" s="229" t="str">
        <f>+IFERROR(VLOOKUP($J120,'10 FORMULAS'!$B$51:$C$53,2,0),"")</f>
        <v/>
      </c>
      <c r="L120" s="229" t="e">
        <f>+IF(J120="Preventivo","Probabilidad",IF(J120="Detectivo","Probabilidad",IF(#REF!="Correctivo","Impacto","")))</f>
        <v>#REF!</v>
      </c>
      <c r="M120" s="275"/>
      <c r="N120" s="229" t="str">
        <f>+IFERROR(VLOOKUP($M120,'10 FORMULAS'!$B$54:$C$55,2,0),"")</f>
        <v/>
      </c>
      <c r="O120" s="276"/>
      <c r="P120" s="276"/>
      <c r="Q120" s="276"/>
      <c r="R120" s="276"/>
      <c r="S120" s="229" t="str">
        <f t="shared" si="13"/>
        <v/>
      </c>
      <c r="T120" s="229" t="str">
        <f t="shared" si="14"/>
        <v/>
      </c>
      <c r="U120" s="229" t="str">
        <f t="shared" si="15"/>
        <v/>
      </c>
      <c r="V120" s="540"/>
      <c r="W120" s="37"/>
      <c r="X120" s="225"/>
      <c r="Y120" s="226"/>
      <c r="Z120" s="226"/>
    </row>
    <row r="121" spans="1:26" ht="29.45" customHeight="1" thickBot="1" x14ac:dyDescent="0.3">
      <c r="A121" s="559"/>
      <c r="B121" s="562"/>
      <c r="C121" s="547"/>
      <c r="D121" s="550"/>
      <c r="E121" s="277">
        <v>6</v>
      </c>
      <c r="F121" s="258"/>
      <c r="G121" s="193"/>
      <c r="H121" s="193"/>
      <c r="I121" s="219" t="str">
        <f t="shared" si="9"/>
        <v xml:space="preserve">  </v>
      </c>
      <c r="J121" s="382"/>
      <c r="K121" s="229" t="str">
        <f>+IFERROR(VLOOKUP($J121,'10 FORMULAS'!$B$51:$C$53,2,0),"")</f>
        <v/>
      </c>
      <c r="L121" s="229" t="e">
        <f>+IF(J121="Preventivo","Probabilidad",IF(J121="Detectivo","Probabilidad",IF(#REF!="Correctivo","Impacto","")))</f>
        <v>#REF!</v>
      </c>
      <c r="M121" s="275"/>
      <c r="N121" s="229" t="str">
        <f>+IFERROR(VLOOKUP($M121,'10 FORMULAS'!$B$54:$C$55,2,0),"")</f>
        <v/>
      </c>
      <c r="O121" s="276"/>
      <c r="P121" s="276"/>
      <c r="Q121" s="276"/>
      <c r="R121" s="276"/>
      <c r="S121" s="229" t="str">
        <f t="shared" si="13"/>
        <v/>
      </c>
      <c r="T121" s="229" t="str">
        <f t="shared" si="14"/>
        <v/>
      </c>
      <c r="U121" s="229" t="str">
        <f t="shared" si="15"/>
        <v/>
      </c>
      <c r="V121" s="541"/>
      <c r="W121" s="37"/>
    </row>
    <row r="122" spans="1:26" ht="29.45" customHeight="1" x14ac:dyDescent="0.25">
      <c r="A122" s="557">
        <f>'2 CONTEXTO E IDENTIFICACIÓN'!A28</f>
        <v>0</v>
      </c>
      <c r="B122" s="560" t="str">
        <f>+'2 CONTEXTO E IDENTIFICACIÓN'!J28</f>
        <v xml:space="preserve"> por a causa de </v>
      </c>
      <c r="C122" s="545" t="str">
        <f>+'3 PROBABIL E IMPACTO INHERENTE'!E28</f>
        <v/>
      </c>
      <c r="D122" s="548" t="str">
        <f>+'3 PROBABIL E IMPACTO INHERENTE'!M28</f>
        <v/>
      </c>
      <c r="E122" s="278">
        <v>1</v>
      </c>
      <c r="F122" s="256"/>
      <c r="G122" s="51"/>
      <c r="H122" s="51"/>
      <c r="I122" s="219" t="str">
        <f t="shared" si="9"/>
        <v xml:space="preserve">  </v>
      </c>
      <c r="J122" s="382"/>
      <c r="K122" s="229" t="str">
        <f>+IFERROR(VLOOKUP($J122,'10 FORMULAS'!$B$51:$C$53,2,0),"")</f>
        <v/>
      </c>
      <c r="L122" s="229" t="e">
        <f>+IF(J122="Preventivo","Probabilidad",IF(J122="Detectivo","Probabilidad",IF(#REF!="Correctivo","Impacto","")))</f>
        <v>#REF!</v>
      </c>
      <c r="M122" s="275"/>
      <c r="N122" s="229" t="str">
        <f>+IFERROR(VLOOKUP($M122,'10 FORMULAS'!$B$54:$C$55,2,0),"")</f>
        <v/>
      </c>
      <c r="O122" s="276"/>
      <c r="P122" s="276"/>
      <c r="Q122" s="276"/>
      <c r="R122" s="276"/>
      <c r="S122" s="229" t="str">
        <f t="shared" si="13"/>
        <v/>
      </c>
      <c r="T122" s="229" t="str">
        <f t="shared" si="14"/>
        <v/>
      </c>
      <c r="U122" s="229" t="str">
        <f t="shared" si="15"/>
        <v/>
      </c>
      <c r="V122" s="538"/>
      <c r="W122" s="37"/>
      <c r="X122" s="225"/>
      <c r="Y122" s="226"/>
      <c r="Z122" s="226"/>
    </row>
    <row r="123" spans="1:26" ht="29.45" customHeight="1" x14ac:dyDescent="0.25">
      <c r="A123" s="563"/>
      <c r="B123" s="564"/>
      <c r="C123" s="554"/>
      <c r="D123" s="552"/>
      <c r="E123" s="274">
        <v>2</v>
      </c>
      <c r="F123" s="254"/>
      <c r="G123" s="251"/>
      <c r="H123" s="251"/>
      <c r="I123" s="219" t="str">
        <f t="shared" si="9"/>
        <v xml:space="preserve">  </v>
      </c>
      <c r="J123" s="382"/>
      <c r="K123" s="229" t="str">
        <f>+IFERROR(VLOOKUP($J123,'10 FORMULAS'!$B$51:$C$53,2,0),"")</f>
        <v/>
      </c>
      <c r="L123" s="229" t="e">
        <f>+IF(J123="Preventivo","Probabilidad",IF(J123="Detectivo","Probabilidad",IF(#REF!="Correctivo","Impacto","")))</f>
        <v>#REF!</v>
      </c>
      <c r="M123" s="275"/>
      <c r="N123" s="229" t="str">
        <f>+IFERROR(VLOOKUP($M123,'10 FORMULAS'!$B$54:$C$55,2,0),"")</f>
        <v/>
      </c>
      <c r="O123" s="276"/>
      <c r="P123" s="276"/>
      <c r="Q123" s="276"/>
      <c r="R123" s="276"/>
      <c r="S123" s="229" t="str">
        <f t="shared" si="13"/>
        <v/>
      </c>
      <c r="T123" s="229" t="str">
        <f t="shared" si="14"/>
        <v/>
      </c>
      <c r="U123" s="229" t="str">
        <f t="shared" si="15"/>
        <v/>
      </c>
      <c r="V123" s="539"/>
      <c r="W123" s="37"/>
      <c r="X123" s="225"/>
      <c r="Y123" s="226"/>
      <c r="Z123" s="226"/>
    </row>
    <row r="124" spans="1:26" ht="29.45" customHeight="1" x14ac:dyDescent="0.25">
      <c r="A124" s="563"/>
      <c r="B124" s="564"/>
      <c r="C124" s="554"/>
      <c r="D124" s="552"/>
      <c r="E124" s="274">
        <v>3</v>
      </c>
      <c r="F124" s="254"/>
      <c r="G124" s="251"/>
      <c r="H124" s="251"/>
      <c r="I124" s="219" t="str">
        <f t="shared" si="9"/>
        <v xml:space="preserve">  </v>
      </c>
      <c r="J124" s="382"/>
      <c r="K124" s="229" t="str">
        <f>+IFERROR(VLOOKUP($J124,'10 FORMULAS'!$B$51:$C$53,2,0),"")</f>
        <v/>
      </c>
      <c r="L124" s="229" t="e">
        <f>+IF(J124="Preventivo","Probabilidad",IF(J124="Detectivo","Probabilidad",IF(#REF!="Correctivo","Impacto","")))</f>
        <v>#REF!</v>
      </c>
      <c r="M124" s="275"/>
      <c r="N124" s="229" t="str">
        <f>+IFERROR(VLOOKUP($M124,'10 FORMULAS'!$B$54:$C$55,2,0),"")</f>
        <v/>
      </c>
      <c r="O124" s="276"/>
      <c r="P124" s="276"/>
      <c r="Q124" s="276"/>
      <c r="R124" s="276"/>
      <c r="S124" s="229" t="str">
        <f t="shared" si="13"/>
        <v/>
      </c>
      <c r="T124" s="229" t="str">
        <f t="shared" si="14"/>
        <v/>
      </c>
      <c r="U124" s="229" t="str">
        <f t="shared" si="15"/>
        <v/>
      </c>
      <c r="V124" s="539"/>
      <c r="W124" s="37"/>
      <c r="X124" s="225"/>
      <c r="Y124" s="226"/>
      <c r="Z124" s="226"/>
    </row>
    <row r="125" spans="1:26" ht="29.45" customHeight="1" x14ac:dyDescent="0.25">
      <c r="A125" s="558"/>
      <c r="B125" s="561"/>
      <c r="C125" s="546"/>
      <c r="D125" s="549"/>
      <c r="E125" s="274">
        <v>4</v>
      </c>
      <c r="F125" s="255"/>
      <c r="G125" s="192"/>
      <c r="H125" s="192"/>
      <c r="I125" s="219" t="str">
        <f t="shared" si="9"/>
        <v xml:space="preserve">  </v>
      </c>
      <c r="J125" s="382"/>
      <c r="K125" s="229" t="str">
        <f>+IFERROR(VLOOKUP($J125,'10 FORMULAS'!$B$51:$C$53,2,0),"")</f>
        <v/>
      </c>
      <c r="L125" s="229" t="e">
        <f>+IF(J125="Preventivo","Probabilidad",IF(J125="Detectivo","Probabilidad",IF(#REF!="Correctivo","Impacto","")))</f>
        <v>#REF!</v>
      </c>
      <c r="M125" s="275"/>
      <c r="N125" s="229" t="str">
        <f>+IFERROR(VLOOKUP($M125,'10 FORMULAS'!$B$54:$C$55,2,0),"")</f>
        <v/>
      </c>
      <c r="O125" s="276"/>
      <c r="P125" s="276"/>
      <c r="Q125" s="276"/>
      <c r="R125" s="276"/>
      <c r="S125" s="229" t="str">
        <f t="shared" si="13"/>
        <v/>
      </c>
      <c r="T125" s="229" t="str">
        <f t="shared" si="14"/>
        <v/>
      </c>
      <c r="U125" s="229" t="str">
        <f t="shared" si="15"/>
        <v/>
      </c>
      <c r="V125" s="540"/>
      <c r="W125" s="37"/>
      <c r="X125" s="225"/>
      <c r="Y125" s="226"/>
      <c r="Z125" s="226"/>
    </row>
    <row r="126" spans="1:26" ht="29.45" customHeight="1" x14ac:dyDescent="0.25">
      <c r="A126" s="558"/>
      <c r="B126" s="561"/>
      <c r="C126" s="546"/>
      <c r="D126" s="549"/>
      <c r="E126" s="274">
        <v>5</v>
      </c>
      <c r="F126" s="255"/>
      <c r="G126" s="192"/>
      <c r="H126" s="192"/>
      <c r="I126" s="219" t="str">
        <f t="shared" si="9"/>
        <v xml:space="preserve">  </v>
      </c>
      <c r="J126" s="382"/>
      <c r="K126" s="229" t="str">
        <f>+IFERROR(VLOOKUP($J126,'10 FORMULAS'!$B$51:$C$53,2,0),"")</f>
        <v/>
      </c>
      <c r="L126" s="229" t="e">
        <f>+IF(J126="Preventivo","Probabilidad",IF(J126="Detectivo","Probabilidad",IF(#REF!="Correctivo","Impacto","")))</f>
        <v>#REF!</v>
      </c>
      <c r="M126" s="275"/>
      <c r="N126" s="229" t="str">
        <f>+IFERROR(VLOOKUP($M126,'10 FORMULAS'!$B$54:$C$55,2,0),"")</f>
        <v/>
      </c>
      <c r="O126" s="276"/>
      <c r="P126" s="276"/>
      <c r="Q126" s="276"/>
      <c r="R126" s="276"/>
      <c r="S126" s="229" t="str">
        <f t="shared" si="13"/>
        <v/>
      </c>
      <c r="T126" s="229" t="str">
        <f t="shared" si="14"/>
        <v/>
      </c>
      <c r="U126" s="229" t="str">
        <f t="shared" si="15"/>
        <v/>
      </c>
      <c r="V126" s="540"/>
      <c r="W126" s="37"/>
      <c r="X126" s="225"/>
      <c r="Y126" s="226"/>
      <c r="Z126" s="226"/>
    </row>
    <row r="127" spans="1:26" ht="29.45" customHeight="1" thickBot="1" x14ac:dyDescent="0.3">
      <c r="A127" s="559"/>
      <c r="B127" s="562"/>
      <c r="C127" s="547"/>
      <c r="D127" s="550"/>
      <c r="E127" s="277">
        <v>6</v>
      </c>
      <c r="F127" s="258"/>
      <c r="G127" s="193"/>
      <c r="H127" s="193"/>
      <c r="I127" s="219" t="str">
        <f t="shared" si="9"/>
        <v xml:space="preserve">  </v>
      </c>
      <c r="J127" s="382"/>
      <c r="K127" s="229" t="str">
        <f>+IFERROR(VLOOKUP($J127,'10 FORMULAS'!$B$51:$C$53,2,0),"")</f>
        <v/>
      </c>
      <c r="L127" s="229" t="e">
        <f>+IF(J127="Preventivo","Probabilidad",IF(J127="Detectivo","Probabilidad",IF(#REF!="Correctivo","Impacto","")))</f>
        <v>#REF!</v>
      </c>
      <c r="M127" s="275"/>
      <c r="N127" s="229" t="str">
        <f>+IFERROR(VLOOKUP($M127,'10 FORMULAS'!$B$54:$C$55,2,0),"")</f>
        <v/>
      </c>
      <c r="O127" s="276"/>
      <c r="P127" s="276"/>
      <c r="Q127" s="276"/>
      <c r="R127" s="276"/>
      <c r="S127" s="229" t="str">
        <f t="shared" si="13"/>
        <v/>
      </c>
      <c r="T127" s="229" t="str">
        <f t="shared" si="14"/>
        <v/>
      </c>
      <c r="U127" s="229" t="str">
        <f t="shared" si="15"/>
        <v/>
      </c>
      <c r="V127" s="541"/>
      <c r="W127" s="37"/>
    </row>
    <row r="128" spans="1:26" x14ac:dyDescent="0.25">
      <c r="T128" s="230" t="str">
        <f>IF($J128="Preventivo",($C128*$S128),IF($J128="Detectivo",($C128*$S128),""))</f>
        <v/>
      </c>
    </row>
  </sheetData>
  <sheetProtection formatCells="0" formatColumns="0" formatRows="0" sort="0" autoFilter="0" pivotTables="0"/>
  <autoFilter ref="A7:W127" xr:uid="{00000000-0009-0000-0000-000004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C38:D40 C44:D44 V44 C50:D50 V50 C56:D56 V56 C62:D62 V62 C68:D70 V68:V70 C74:D74 V74 C80:D80 V80 C86:D86 V86 C92:D92 V92 C98:D98 V98 C104:D106 V104:V106 C110:D112 V110:V112 C116:D118 V116:V118 C122:D124 V122:V124">
    <cfRule type="cellIs" dxfId="51" priority="279" operator="between">
      <formula>$Y$6</formula>
      <formula>$Z$6</formula>
    </cfRule>
    <cfRule type="cellIs" dxfId="50" priority="280" operator="between">
      <formula>$Y$7</formula>
      <formula>$Z$7</formula>
    </cfRule>
    <cfRule type="cellIs" dxfId="49" priority="281" operator="between">
      <formula>$Y$8</formula>
      <formula>$Z$8</formula>
    </cfRule>
    <cfRule type="cellIs" dxfId="48" priority="282" operator="between">
      <formula>$Y$9</formula>
      <formula>$Z$9</formula>
    </cfRule>
    <cfRule type="cellIs" dxfId="47" priority="283" operator="between">
      <formula>$Y$10</formula>
      <formula>$Z$10</formula>
    </cfRule>
  </conditionalFormatting>
  <conditionalFormatting sqref="V32">
    <cfRule type="cellIs" dxfId="46" priority="6" operator="between">
      <formula>$Y$6</formula>
      <formula>$Z$6</formula>
    </cfRule>
    <cfRule type="cellIs" dxfId="45" priority="7" operator="between">
      <formula>$Y$7</formula>
      <formula>$Z$7</formula>
    </cfRule>
    <cfRule type="cellIs" dxfId="44" priority="8" operator="between">
      <formula>$Y$8</formula>
      <formula>$Z$8</formula>
    </cfRule>
    <cfRule type="cellIs" dxfId="43" priority="9" operator="between">
      <formula>$Y$9</formula>
      <formula>$Z$9</formula>
    </cfRule>
    <cfRule type="cellIs" dxfId="42" priority="10" operator="between">
      <formula>$Y$10</formula>
      <formula>$Z$10</formula>
    </cfRule>
  </conditionalFormatting>
  <conditionalFormatting sqref="V38">
    <cfRule type="cellIs" dxfId="41" priority="1" operator="between">
      <formula>$Y$6</formula>
      <formula>$Z$6</formula>
    </cfRule>
    <cfRule type="cellIs" dxfId="40" priority="2" operator="between">
      <formula>$Y$7</formula>
      <formula>$Z$7</formula>
    </cfRule>
    <cfRule type="cellIs" dxfId="39" priority="3" operator="between">
      <formula>$Y$8</formula>
      <formula>$Z$8</formula>
    </cfRule>
    <cfRule type="cellIs" dxfId="38" priority="4" operator="between">
      <formula>$Y$9</formula>
      <formula>$Z$9</formula>
    </cfRule>
    <cfRule type="cellIs" dxfId="37"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6: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400-000000000000}">
          <x14:formula1>
            <xm:f>'10 FORMULAS'!$B$54:$B$55</xm:f>
          </x14:formula1>
          <xm:sqref>M8:M127</xm:sqref>
        </x14:dataValidation>
        <x14:dataValidation type="list" allowBlank="1" showInputMessage="1" showErrorMessage="1" xr:uid="{00000000-0002-0000-0400-000001000000}">
          <x14:formula1>
            <xm:f>'10 FORMULAS'!$B$60:$B$63</xm:f>
          </x14:formula1>
          <xm:sqref>O8:O127</xm:sqref>
        </x14:dataValidation>
        <x14:dataValidation type="list" allowBlank="1" showInputMessage="1" showErrorMessage="1" xr:uid="{00000000-0002-0000-0400-000002000000}">
          <x14:formula1>
            <xm:f>'10 FORMULAS'!$B$71:$B$73</xm:f>
          </x14:formula1>
          <xm:sqref>Q8:Q127</xm:sqref>
        </x14:dataValidation>
        <x14:dataValidation type="list" allowBlank="1" showInputMessage="1" showErrorMessage="1" xr:uid="{00000000-0002-0000-0400-000003000000}">
          <x14:formula1>
            <xm:f>'10 FORMULAS'!$B$74:$B$76</xm:f>
          </x14:formula1>
          <xm:sqref>R8:R127</xm:sqref>
        </x14:dataValidation>
        <x14:dataValidation type="list" allowBlank="1" showInputMessage="1" showErrorMessage="1" xr:uid="{00000000-0002-0000-0400-000004000000}">
          <x14:formula1>
            <xm:f>'10 FORMULAS'!$B$64:$B$70</xm:f>
          </x14:formula1>
          <xm:sqref>P8:P127</xm:sqref>
        </x14:dataValidation>
        <x14:dataValidation type="list" allowBlank="1" showInputMessage="1" showErrorMessage="1" xr:uid="{00000000-0002-0000-0400-000005000000}">
          <x14:formula1>
            <xm:f>'10 FORMULAS'!$B$51:$B$52</xm:f>
          </x14:formula1>
          <xm:sqref>J8:J127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27"/>
  <sheetViews>
    <sheetView showGridLines="0" topLeftCell="J32" zoomScale="70" zoomScaleNormal="70" zoomScaleSheetLayoutView="85" workbookViewId="0">
      <selection activeCell="X38" sqref="X38"/>
    </sheetView>
  </sheetViews>
  <sheetFormatPr baseColWidth="10" defaultColWidth="11.42578125" defaultRowHeight="14.25" x14ac:dyDescent="0.25"/>
  <cols>
    <col min="1" max="1" width="14.85546875" style="43" customWidth="1"/>
    <col min="2" max="2" width="54.5703125" style="43" customWidth="1"/>
    <col min="3" max="3" width="15.42578125" style="43" customWidth="1"/>
    <col min="4" max="4" width="14.140625" style="43" customWidth="1"/>
    <col min="5" max="5" width="10.140625" style="43" customWidth="1"/>
    <col min="6" max="6" width="18.85546875" style="43" customWidth="1"/>
    <col min="7" max="7" width="21.85546875" style="43" customWidth="1"/>
    <col min="8" max="8" width="57.5703125" style="43" customWidth="1"/>
    <col min="9" max="9" width="51.5703125" style="43" customWidth="1"/>
    <col min="10" max="11" width="12.140625" style="50" customWidth="1"/>
    <col min="12" max="12" width="18.5703125" style="50" customWidth="1"/>
    <col min="13" max="13" width="19.42578125" style="43" bestFit="1" customWidth="1"/>
    <col min="14" max="14" width="18.28515625" style="50" customWidth="1"/>
    <col min="15" max="15" width="18.85546875" style="50" customWidth="1"/>
    <col min="16" max="16" width="16.42578125" style="50" bestFit="1" customWidth="1"/>
    <col min="17" max="17" width="14.42578125" style="50" customWidth="1"/>
    <col min="18" max="18" width="13" style="50" customWidth="1"/>
    <col min="19" max="21" width="13.42578125" style="230" customWidth="1"/>
    <col min="22" max="22" width="23" style="136" customWidth="1"/>
    <col min="23" max="23" width="11.42578125" style="43"/>
    <col min="24" max="24" width="21.42578125" style="3" customWidth="1"/>
    <col min="25" max="25" width="7.42578125" style="3" bestFit="1" customWidth="1"/>
    <col min="26" max="26" width="8.42578125" style="3" bestFit="1" customWidth="1"/>
    <col min="27" max="16384" width="11.42578125" style="43"/>
  </cols>
  <sheetData>
    <row r="1" spans="1:26" s="39" customFormat="1" ht="45" customHeight="1" x14ac:dyDescent="0.2">
      <c r="A1" s="511"/>
      <c r="B1" s="573" t="str">
        <f>+'2 CONTEXTO E IDENTIFICACIÓN'!A1</f>
        <v>MAPA DE RIESGOS INTEGRAL</v>
      </c>
      <c r="C1" s="521"/>
      <c r="D1" s="522"/>
      <c r="E1" s="227"/>
      <c r="F1" s="2"/>
      <c r="G1" s="200" t="str">
        <f>+'2 CONTEXTO E IDENTIFICACIÓN'!$I$4</f>
        <v>Elaboración o Actualización:</v>
      </c>
      <c r="H1" s="214">
        <f>'2 CONTEXTO E IDENTIFICACIÓN'!J4</f>
        <v>46049</v>
      </c>
      <c r="I1" s="12"/>
      <c r="J1" s="12"/>
      <c r="K1" s="12"/>
      <c r="L1" s="42"/>
      <c r="M1" s="41"/>
      <c r="N1" s="42"/>
      <c r="O1" s="42"/>
      <c r="P1" s="42"/>
      <c r="Q1" s="42"/>
      <c r="R1" s="42"/>
      <c r="S1" s="224"/>
      <c r="T1" s="224"/>
      <c r="U1" s="224"/>
      <c r="V1" s="136"/>
      <c r="W1" s="37"/>
      <c r="X1" s="3"/>
      <c r="Y1" s="3"/>
      <c r="Z1" s="3"/>
    </row>
    <row r="2" spans="1:26" s="39" customFormat="1" ht="45" customHeight="1" x14ac:dyDescent="0.2">
      <c r="A2" s="511"/>
      <c r="B2" s="574"/>
      <c r="C2" s="38" t="str">
        <f>+'2 CONTEXTO E IDENTIFICACIÓN'!A2</f>
        <v>VERSIÓN DEL MAPA DE RIESGOS:</v>
      </c>
      <c r="D2" s="38">
        <f>'2 CONTEXTO E IDENTIFICACIÓN'!B2</f>
        <v>1</v>
      </c>
      <c r="E2" s="227"/>
      <c r="F2" s="227"/>
      <c r="G2" s="203" t="str">
        <f>+'2 CONTEXTO E IDENTIFICACIÓN'!$E$5</f>
        <v>Vigencia: 2026</v>
      </c>
      <c r="H2" s="201">
        <f>'2 CONTEXTO E IDENTIFICACIÓN'!G5</f>
        <v>46023</v>
      </c>
      <c r="I2" s="202" t="s">
        <v>49</v>
      </c>
      <c r="J2" s="227"/>
      <c r="K2" s="227"/>
      <c r="L2" s="45"/>
      <c r="M2" s="44"/>
      <c r="N2" s="45"/>
      <c r="O2" s="45"/>
      <c r="P2" s="45"/>
      <c r="Q2" s="45"/>
      <c r="R2" s="45"/>
      <c r="S2" s="224"/>
      <c r="T2" s="224"/>
      <c r="U2" s="224"/>
      <c r="V2" s="223"/>
      <c r="W2" s="37"/>
      <c r="X2" s="2"/>
      <c r="Y2" s="2"/>
      <c r="Z2" s="2"/>
    </row>
    <row r="3" spans="1:26" s="39" customFormat="1" ht="15.75" thickBot="1" x14ac:dyDescent="0.25">
      <c r="A3" s="11" t="s">
        <v>45</v>
      </c>
      <c r="B3" s="513" t="str">
        <f>'2 CONTEXTO E IDENTIFICACIÓN'!B4</f>
        <v>UAERMV</v>
      </c>
      <c r="C3" s="513"/>
      <c r="D3" s="513"/>
      <c r="E3" s="272"/>
      <c r="F3" s="227"/>
      <c r="G3" s="272"/>
      <c r="H3" s="272"/>
      <c r="I3" s="272"/>
      <c r="J3" s="273"/>
      <c r="K3" s="273"/>
      <c r="L3" s="273"/>
      <c r="M3" s="272"/>
      <c r="N3" s="273"/>
      <c r="O3" s="273"/>
      <c r="P3" s="273"/>
      <c r="Q3" s="273"/>
      <c r="R3" s="273"/>
      <c r="S3" s="228"/>
      <c r="T3" s="228"/>
      <c r="U3" s="228"/>
      <c r="V3" s="136"/>
      <c r="W3" s="37"/>
      <c r="X3" s="2"/>
      <c r="Y3" s="2"/>
      <c r="Z3" s="2"/>
    </row>
    <row r="4" spans="1:26" s="47" customFormat="1" ht="16.5" customHeight="1" x14ac:dyDescent="0.25">
      <c r="A4" s="11" t="s">
        <v>46</v>
      </c>
      <c r="B4" s="513" t="str">
        <f>'2 CONTEXTO E IDENTIFICACIÓN'!F4</f>
        <v>17. Gestión De Talento Humano</v>
      </c>
      <c r="C4" s="514"/>
      <c r="D4" s="514"/>
      <c r="E4" s="46" t="s">
        <v>246</v>
      </c>
      <c r="F4" s="44" t="s">
        <v>247</v>
      </c>
      <c r="G4" s="46"/>
      <c r="H4" s="46"/>
      <c r="I4" s="46"/>
      <c r="J4" s="582" t="s">
        <v>301</v>
      </c>
      <c r="K4" s="583"/>
      <c r="L4" s="583"/>
      <c r="M4" s="583"/>
      <c r="N4" s="583"/>
      <c r="O4" s="583"/>
      <c r="P4" s="583"/>
      <c r="Q4" s="583"/>
      <c r="R4" s="584"/>
      <c r="S4" s="595" t="s">
        <v>248</v>
      </c>
      <c r="T4" s="579" t="s">
        <v>285</v>
      </c>
      <c r="U4" s="595"/>
      <c r="V4" s="598" t="s">
        <v>297</v>
      </c>
      <c r="W4" s="37"/>
      <c r="X4" s="504" t="s">
        <v>249</v>
      </c>
      <c r="Y4" s="505"/>
      <c r="Z4" s="506"/>
    </row>
    <row r="5" spans="1:26" s="47" customFormat="1" ht="33" customHeight="1" x14ac:dyDescent="0.25">
      <c r="A5" s="207"/>
      <c r="B5" s="206"/>
      <c r="C5" s="206"/>
      <c r="D5" s="136"/>
      <c r="E5" s="46"/>
      <c r="F5" s="46"/>
      <c r="G5" s="46"/>
      <c r="H5" s="46"/>
      <c r="I5" s="46"/>
      <c r="J5" s="585"/>
      <c r="K5" s="586"/>
      <c r="L5" s="586"/>
      <c r="M5" s="586"/>
      <c r="N5" s="586"/>
      <c r="O5" s="586"/>
      <c r="P5" s="586"/>
      <c r="Q5" s="586"/>
      <c r="R5" s="587"/>
      <c r="S5" s="596"/>
      <c r="T5" s="580"/>
      <c r="U5" s="596"/>
      <c r="V5" s="599"/>
      <c r="W5" s="37"/>
      <c r="X5" s="20" t="s">
        <v>210</v>
      </c>
      <c r="Y5" s="21" t="s">
        <v>251</v>
      </c>
      <c r="Z5" s="22" t="s">
        <v>252</v>
      </c>
    </row>
    <row r="6" spans="1:26" ht="29.25" customHeight="1" x14ac:dyDescent="0.25">
      <c r="A6" s="575" t="s">
        <v>204</v>
      </c>
      <c r="B6" s="575" t="s">
        <v>205</v>
      </c>
      <c r="C6" s="575" t="s">
        <v>253</v>
      </c>
      <c r="D6" s="575" t="s">
        <v>254</v>
      </c>
      <c r="E6" s="570" t="s">
        <v>255</v>
      </c>
      <c r="F6" s="568" t="s">
        <v>29</v>
      </c>
      <c r="G6" s="569"/>
      <c r="H6" s="569"/>
      <c r="I6" s="570"/>
      <c r="J6" s="566" t="s">
        <v>298</v>
      </c>
      <c r="K6" s="566"/>
      <c r="L6" s="566"/>
      <c r="M6" s="566"/>
      <c r="N6" s="567"/>
      <c r="O6" s="565" t="s">
        <v>300</v>
      </c>
      <c r="P6" s="566"/>
      <c r="Q6" s="566"/>
      <c r="R6" s="567"/>
      <c r="S6" s="597"/>
      <c r="T6" s="581"/>
      <c r="U6" s="597"/>
      <c r="V6" s="600"/>
      <c r="W6" s="37"/>
      <c r="X6" s="234" t="s">
        <v>218</v>
      </c>
      <c r="Y6" s="27">
        <v>0.01</v>
      </c>
      <c r="Z6" s="26">
        <v>0.2</v>
      </c>
    </row>
    <row r="7" spans="1:26" s="37" customFormat="1" ht="72" thickBot="1" x14ac:dyDescent="0.3">
      <c r="A7" s="576"/>
      <c r="B7" s="576"/>
      <c r="C7" s="576"/>
      <c r="D7" s="576"/>
      <c r="E7" s="577"/>
      <c r="F7" s="135" t="s">
        <v>256</v>
      </c>
      <c r="G7" s="135" t="s">
        <v>257</v>
      </c>
      <c r="H7" s="135" t="s">
        <v>258</v>
      </c>
      <c r="I7" s="135" t="s">
        <v>259</v>
      </c>
      <c r="J7" s="135" t="s">
        <v>289</v>
      </c>
      <c r="K7" s="49" t="s">
        <v>32</v>
      </c>
      <c r="L7" s="49" t="s">
        <v>34</v>
      </c>
      <c r="M7" s="135" t="s">
        <v>35</v>
      </c>
      <c r="N7" s="49" t="s">
        <v>37</v>
      </c>
      <c r="O7" s="49" t="s">
        <v>75</v>
      </c>
      <c r="P7" s="49" t="s">
        <v>76</v>
      </c>
      <c r="Q7" s="49" t="s">
        <v>260</v>
      </c>
      <c r="R7" s="49" t="s">
        <v>261</v>
      </c>
      <c r="S7" s="49" t="s">
        <v>291</v>
      </c>
      <c r="T7" s="49" t="s">
        <v>286</v>
      </c>
      <c r="U7" s="49" t="s">
        <v>287</v>
      </c>
      <c r="V7" s="320" t="s">
        <v>263</v>
      </c>
      <c r="X7" s="235" t="s">
        <v>221</v>
      </c>
      <c r="Y7" s="27">
        <v>0.21</v>
      </c>
      <c r="Z7" s="26">
        <v>0.4</v>
      </c>
    </row>
    <row r="8" spans="1:26" ht="15" x14ac:dyDescent="0.25">
      <c r="A8" s="557" t="str">
        <f>'2 CONTEXTO E IDENTIFICACIÓN'!A9</f>
        <v>R1</v>
      </c>
      <c r="B8" s="592" t="str">
        <f>+'2 CONTEXTO E IDENTIFICACIÓN'!J9</f>
        <v>Posibilidad de afectación reputacional por inconformidad de los Servidores Públicos a causa de  la liquidación de la nómina fuera de los tiempos establecidos</v>
      </c>
      <c r="C8" s="545">
        <f>+'3 PROBABIL E IMPACTO INHERENTE'!E9</f>
        <v>0.6</v>
      </c>
      <c r="D8" s="548">
        <f>+'3 PROBABIL E IMPACTO INHERENTE'!M9</f>
        <v>0.2</v>
      </c>
      <c r="E8" s="334">
        <v>1</v>
      </c>
      <c r="F8" s="374"/>
      <c r="G8" s="343"/>
      <c r="H8" s="343"/>
      <c r="I8" s="395" t="str">
        <f t="shared" ref="I8:I71" si="0">+CONCATENATE(F8," ",G8," ",H8)</f>
        <v xml:space="preserve">  </v>
      </c>
      <c r="J8" s="381"/>
      <c r="K8" s="336" t="str">
        <f>+IFERROR(VLOOKUP($J8,'10 FORMULAS'!$B$51:$C$53,2,0),"")</f>
        <v/>
      </c>
      <c r="L8" s="336" t="e">
        <f>+IF(J8="Preventivo","Probabilidad",IF(J8="Detectivo","Probabilidad",IF(#REF!="Correctivo","Impacto","")))</f>
        <v>#REF!</v>
      </c>
      <c r="M8" s="337"/>
      <c r="N8" s="336" t="str">
        <f>+IFERROR(VLOOKUP($M8,'10 FORMULAS'!$B$54:$C$55,2,0),"")</f>
        <v/>
      </c>
      <c r="O8" s="338"/>
      <c r="P8" s="338"/>
      <c r="Q8" s="338"/>
      <c r="R8" s="338"/>
      <c r="S8" s="336" t="str">
        <f t="shared" ref="S8" si="1">+IFERROR($K8+$N8,"")</f>
        <v/>
      </c>
      <c r="T8" s="336" t="str">
        <f>+IFERROR(C8*S8,"")</f>
        <v/>
      </c>
      <c r="U8" s="336" t="str">
        <f>+IFERROR(C8-T8,"")</f>
        <v/>
      </c>
      <c r="V8" s="542">
        <v>0.2</v>
      </c>
      <c r="W8" s="37"/>
      <c r="X8" s="236" t="s">
        <v>225</v>
      </c>
      <c r="Y8" s="27">
        <v>0.41</v>
      </c>
      <c r="Z8" s="26">
        <v>0.6</v>
      </c>
    </row>
    <row r="9" spans="1:26" ht="21.75" customHeight="1" x14ac:dyDescent="0.25">
      <c r="A9" s="558"/>
      <c r="B9" s="593"/>
      <c r="C9" s="546"/>
      <c r="D9" s="549"/>
      <c r="E9" s="274">
        <v>2</v>
      </c>
      <c r="F9" s="281"/>
      <c r="G9" s="282"/>
      <c r="H9" s="282"/>
      <c r="I9" s="280" t="str">
        <f t="shared" si="0"/>
        <v xml:space="preserve">  </v>
      </c>
      <c r="J9" s="279"/>
      <c r="K9" s="229" t="str">
        <f>+IFERROR(VLOOKUP($J9,'10 FORMULAS'!$B$53:$C$53,2,0),"")</f>
        <v/>
      </c>
      <c r="L9" s="229" t="str">
        <f t="shared" ref="L9:L72" si="2">+IF(J9="Correctivo","Impacto","")</f>
        <v/>
      </c>
      <c r="M9" s="275"/>
      <c r="N9" s="229" t="str">
        <f>+IFERROR(VLOOKUP($M9,'10 FORMULAS'!$B$54:$C$55,2,0),"")</f>
        <v/>
      </c>
      <c r="O9" s="276"/>
      <c r="P9" s="276"/>
      <c r="Q9" s="276"/>
      <c r="R9" s="276"/>
      <c r="S9" s="229" t="str">
        <f t="shared" ref="S9:S72" si="3">+IFERROR($K9+$N9,"")</f>
        <v/>
      </c>
      <c r="T9" s="229" t="str">
        <f>+IFERROR(U8*S9,"")</f>
        <v/>
      </c>
      <c r="U9" s="229" t="str">
        <f>+IFERROR(U8-T9,"")</f>
        <v/>
      </c>
      <c r="V9" s="543"/>
      <c r="W9" s="37"/>
      <c r="X9" s="31" t="s">
        <v>229</v>
      </c>
      <c r="Y9" s="27">
        <v>0.61</v>
      </c>
      <c r="Z9" s="26">
        <v>0.8</v>
      </c>
    </row>
    <row r="10" spans="1:26" ht="21.75" customHeight="1" x14ac:dyDescent="0.25">
      <c r="A10" s="558"/>
      <c r="B10" s="593"/>
      <c r="C10" s="546"/>
      <c r="D10" s="549"/>
      <c r="E10" s="274">
        <v>3</v>
      </c>
      <c r="F10" s="281"/>
      <c r="G10" s="282"/>
      <c r="H10" s="282"/>
      <c r="I10" s="280" t="str">
        <f t="shared" si="0"/>
        <v xml:space="preserve">  </v>
      </c>
      <c r="J10" s="279"/>
      <c r="K10" s="229" t="str">
        <f>+IFERROR(VLOOKUP($J10,'10 FORMULAS'!$B$53:$C$53,2,0),"")</f>
        <v/>
      </c>
      <c r="L10" s="229" t="str">
        <f t="shared" si="2"/>
        <v/>
      </c>
      <c r="M10" s="275"/>
      <c r="N10" s="229" t="str">
        <f>+IFERROR(VLOOKUP($M10,'10 FORMULAS'!$B$54:$C$55,2,0),"")</f>
        <v/>
      </c>
      <c r="O10" s="276"/>
      <c r="P10" s="276"/>
      <c r="Q10" s="276"/>
      <c r="R10" s="276"/>
      <c r="S10" s="229" t="str">
        <f>+IFERROR($K10+$N10,"")</f>
        <v/>
      </c>
      <c r="T10" s="229" t="str">
        <f>+IFERROR(U9*S10,"")</f>
        <v/>
      </c>
      <c r="U10" s="229" t="str">
        <f>+IFERROR(U9-T10,"")</f>
        <v/>
      </c>
      <c r="V10" s="543"/>
      <c r="W10" s="37"/>
      <c r="X10" s="237" t="s">
        <v>233</v>
      </c>
      <c r="Y10" s="27">
        <v>0.81</v>
      </c>
      <c r="Z10" s="26">
        <v>1</v>
      </c>
    </row>
    <row r="11" spans="1:26" ht="21.75" customHeight="1" x14ac:dyDescent="0.25">
      <c r="A11" s="558"/>
      <c r="B11" s="593"/>
      <c r="C11" s="546"/>
      <c r="D11" s="549"/>
      <c r="E11" s="274">
        <v>4</v>
      </c>
      <c r="F11" s="281"/>
      <c r="G11" s="282"/>
      <c r="H11" s="282"/>
      <c r="I11" s="280" t="str">
        <f t="shared" si="0"/>
        <v xml:space="preserve">  </v>
      </c>
      <c r="J11" s="279"/>
      <c r="K11" s="229" t="str">
        <f>+IFERROR(VLOOKUP($J11,'10 FORMULAS'!$B$53:$C$53,2,0),"")</f>
        <v/>
      </c>
      <c r="L11" s="229" t="str">
        <f t="shared" si="2"/>
        <v/>
      </c>
      <c r="M11" s="275"/>
      <c r="N11" s="229" t="str">
        <f>+IFERROR(VLOOKUP($M11,'10 FORMULAS'!$B$54:$C$55,2,0),"")</f>
        <v/>
      </c>
      <c r="O11" s="276"/>
      <c r="P11" s="276"/>
      <c r="Q11" s="276"/>
      <c r="R11" s="276"/>
      <c r="S11" s="229" t="str">
        <f t="shared" si="3"/>
        <v/>
      </c>
      <c r="T11" s="229" t="str">
        <f>+IFERROR(U10*S11,"")</f>
        <v/>
      </c>
      <c r="U11" s="229" t="str">
        <f>+IFERROR(U10-T11,"")</f>
        <v/>
      </c>
      <c r="V11" s="543"/>
      <c r="W11" s="37"/>
      <c r="X11" s="225"/>
      <c r="Y11" s="225"/>
      <c r="Z11" s="225"/>
    </row>
    <row r="12" spans="1:26" ht="21.75" customHeight="1" x14ac:dyDescent="0.25">
      <c r="A12" s="558"/>
      <c r="B12" s="593"/>
      <c r="C12" s="546"/>
      <c r="D12" s="549"/>
      <c r="E12" s="274">
        <v>5</v>
      </c>
      <c r="F12" s="281"/>
      <c r="G12" s="282"/>
      <c r="H12" s="282"/>
      <c r="I12" s="219" t="str">
        <f t="shared" si="0"/>
        <v xml:space="preserve">  </v>
      </c>
      <c r="J12" s="279"/>
      <c r="K12" s="229" t="str">
        <f>+IFERROR(VLOOKUP($J12,'10 FORMULAS'!$B$53:$C$53,2,0),"")</f>
        <v/>
      </c>
      <c r="L12" s="229" t="str">
        <f t="shared" si="2"/>
        <v/>
      </c>
      <c r="M12" s="275"/>
      <c r="N12" s="229" t="str">
        <f>+IFERROR(VLOOKUP($M12,'10 FORMULAS'!$B$54:$C$55,2,0),"")</f>
        <v/>
      </c>
      <c r="O12" s="276"/>
      <c r="P12" s="276"/>
      <c r="Q12" s="276"/>
      <c r="R12" s="276"/>
      <c r="S12" s="229" t="str">
        <f t="shared" si="3"/>
        <v/>
      </c>
      <c r="T12" s="229" t="str">
        <f>+IFERROR(U11*S12,"")</f>
        <v/>
      </c>
      <c r="U12" s="229" t="str">
        <f>+IFERROR(U11-T12,"")</f>
        <v/>
      </c>
      <c r="V12" s="543"/>
      <c r="W12" s="37"/>
      <c r="X12" s="225"/>
      <c r="Y12" s="225"/>
      <c r="Z12" s="225"/>
    </row>
    <row r="13" spans="1:26" ht="21.75" customHeight="1" thickBot="1" x14ac:dyDescent="0.3">
      <c r="A13" s="559"/>
      <c r="B13" s="594"/>
      <c r="C13" s="547"/>
      <c r="D13" s="550"/>
      <c r="E13" s="277">
        <v>6</v>
      </c>
      <c r="F13" s="283"/>
      <c r="G13" s="284"/>
      <c r="H13" s="284"/>
      <c r="I13" s="339" t="str">
        <f t="shared" si="0"/>
        <v xml:space="preserve">  </v>
      </c>
      <c r="J13" s="369"/>
      <c r="K13" s="340" t="str">
        <f>+IFERROR(VLOOKUP($J13,'10 FORMULAS'!$B$53:$C$53,2,0),"")</f>
        <v/>
      </c>
      <c r="L13" s="340" t="str">
        <f t="shared" si="2"/>
        <v/>
      </c>
      <c r="M13" s="341"/>
      <c r="N13" s="340" t="str">
        <f>+IFERROR(VLOOKUP($M13,'10 FORMULAS'!$B$54:$C$55,2,0),"")</f>
        <v/>
      </c>
      <c r="O13" s="342"/>
      <c r="P13" s="342"/>
      <c r="Q13" s="342"/>
      <c r="R13" s="342"/>
      <c r="S13" s="340" t="str">
        <f t="shared" si="3"/>
        <v/>
      </c>
      <c r="T13" s="340" t="str">
        <f>+IFERROR(U12*S13,"")</f>
        <v/>
      </c>
      <c r="U13" s="340" t="str">
        <f>+IFERROR(U12-T13,"")</f>
        <v/>
      </c>
      <c r="V13" s="544"/>
      <c r="W13" s="37"/>
      <c r="X13" s="225"/>
      <c r="Y13" s="225"/>
      <c r="Z13" s="225"/>
    </row>
    <row r="14" spans="1:26" ht="27" customHeight="1" x14ac:dyDescent="0.25">
      <c r="A14" s="557" t="str">
        <f>'2 CONTEXTO E IDENTIFICACIÓN'!A10</f>
        <v>R2</v>
      </c>
      <c r="B14" s="560" t="str">
        <f>+'2 CONTEXTO E IDENTIFICACIÓN'!J10</f>
        <v>Posibilidad de afectación reputacional por Incumplimiento en los requisitos mínimos  de la normatividad vigente para el Sistema de Gestión de  Seguridad y Salud en el Trabajo SG-SST  a causa de la baja ejecución en el cronograma del plan de trabajo</v>
      </c>
      <c r="C14" s="589">
        <f>+'3 PROBABIL E IMPACTO INHERENTE'!E10</f>
        <v>0.6</v>
      </c>
      <c r="D14" s="548">
        <f>+'3 PROBABIL E IMPACTO INHERENTE'!M10</f>
        <v>0.4</v>
      </c>
      <c r="E14" s="334">
        <v>1</v>
      </c>
      <c r="F14" s="374"/>
      <c r="G14" s="381"/>
      <c r="H14" s="343"/>
      <c r="I14" s="334"/>
      <c r="J14" s="381"/>
      <c r="K14" s="336"/>
      <c r="L14" s="336"/>
      <c r="M14" s="337"/>
      <c r="N14" s="336"/>
      <c r="O14" s="338"/>
      <c r="P14" s="338"/>
      <c r="Q14" s="338"/>
      <c r="R14" s="338"/>
      <c r="S14" s="336"/>
      <c r="T14" s="336"/>
      <c r="U14" s="336"/>
      <c r="V14" s="542">
        <v>0.4</v>
      </c>
      <c r="W14" s="37"/>
      <c r="X14" s="225"/>
      <c r="Y14" s="226"/>
      <c r="Z14" s="226"/>
    </row>
    <row r="15" spans="1:26" ht="27" customHeight="1" x14ac:dyDescent="0.25">
      <c r="A15" s="558"/>
      <c r="B15" s="561"/>
      <c r="C15" s="551"/>
      <c r="D15" s="549"/>
      <c r="E15" s="274">
        <v>2</v>
      </c>
      <c r="F15" s="255"/>
      <c r="G15" s="192"/>
      <c r="H15" s="192"/>
      <c r="I15" s="219" t="str">
        <f t="shared" si="0"/>
        <v xml:space="preserve">  </v>
      </c>
      <c r="J15" s="279"/>
      <c r="K15" s="229" t="str">
        <f>+IFERROR(VLOOKUP($J15,'10 FORMULAS'!$B$53:$C$53,2,0),"")</f>
        <v/>
      </c>
      <c r="L15" s="229" t="str">
        <f t="shared" si="2"/>
        <v/>
      </c>
      <c r="M15" s="275"/>
      <c r="N15" s="229" t="str">
        <f>+IFERROR(VLOOKUP($M15,'10 FORMULAS'!$B$54:$C$55,2,0),"")</f>
        <v/>
      </c>
      <c r="O15" s="276"/>
      <c r="P15" s="276"/>
      <c r="Q15" s="276"/>
      <c r="R15" s="276"/>
      <c r="S15" s="229" t="str">
        <f t="shared" si="3"/>
        <v/>
      </c>
      <c r="T15" s="229" t="str">
        <f>+IFERROR(U14*S15,"")</f>
        <v/>
      </c>
      <c r="U15" s="229" t="str">
        <f>+IFERROR(U14-T15,"")</f>
        <v/>
      </c>
      <c r="V15" s="543"/>
      <c r="W15" s="37"/>
      <c r="X15" s="225"/>
      <c r="Y15" s="226"/>
      <c r="Z15" s="226"/>
    </row>
    <row r="16" spans="1:26" ht="27" customHeight="1" x14ac:dyDescent="0.25">
      <c r="A16" s="558"/>
      <c r="B16" s="561"/>
      <c r="C16" s="551"/>
      <c r="D16" s="549"/>
      <c r="E16" s="274">
        <v>3</v>
      </c>
      <c r="F16" s="255"/>
      <c r="G16" s="192"/>
      <c r="H16" s="192"/>
      <c r="I16" s="219" t="str">
        <f t="shared" si="0"/>
        <v xml:space="preserve">  </v>
      </c>
      <c r="J16" s="279"/>
      <c r="K16" s="229" t="str">
        <f>+IFERROR(VLOOKUP($J16,'10 FORMULAS'!$B$53:$C$53,2,0),"")</f>
        <v/>
      </c>
      <c r="L16" s="229" t="str">
        <f t="shared" si="2"/>
        <v/>
      </c>
      <c r="M16" s="275"/>
      <c r="N16" s="229" t="str">
        <f>+IFERROR(VLOOKUP($M16,'10 FORMULAS'!$B$54:$C$55,2,0),"")</f>
        <v/>
      </c>
      <c r="O16" s="276"/>
      <c r="P16" s="276"/>
      <c r="Q16" s="276"/>
      <c r="R16" s="276"/>
      <c r="S16" s="229" t="str">
        <f t="shared" si="3"/>
        <v/>
      </c>
      <c r="T16" s="229" t="str">
        <f>+IFERROR(U15*S16,"")</f>
        <v/>
      </c>
      <c r="U16" s="229" t="str">
        <f>+IFERROR(U15-T16,"")</f>
        <v/>
      </c>
      <c r="V16" s="543"/>
      <c r="W16" s="37"/>
      <c r="X16" s="225"/>
      <c r="Y16" s="226"/>
      <c r="Z16" s="226"/>
    </row>
    <row r="17" spans="1:26" ht="27" customHeight="1" x14ac:dyDescent="0.25">
      <c r="A17" s="571"/>
      <c r="B17" s="572"/>
      <c r="C17" s="551"/>
      <c r="D17" s="553"/>
      <c r="E17" s="274">
        <v>4</v>
      </c>
      <c r="F17" s="257"/>
      <c r="G17" s="252"/>
      <c r="H17" s="252"/>
      <c r="I17" s="219" t="str">
        <f t="shared" si="0"/>
        <v xml:space="preserve">  </v>
      </c>
      <c r="J17" s="279"/>
      <c r="K17" s="229" t="str">
        <f>+IFERROR(VLOOKUP($J17,'10 FORMULAS'!$B$53:$C$53,2,0),"")</f>
        <v/>
      </c>
      <c r="L17" s="229" t="str">
        <f t="shared" si="2"/>
        <v/>
      </c>
      <c r="M17" s="275"/>
      <c r="N17" s="229" t="str">
        <f>+IFERROR(VLOOKUP($M17,'10 FORMULAS'!$B$54:$C$55,2,0),"")</f>
        <v/>
      </c>
      <c r="O17" s="276"/>
      <c r="P17" s="276"/>
      <c r="Q17" s="276"/>
      <c r="R17" s="276"/>
      <c r="S17" s="229" t="str">
        <f t="shared" si="3"/>
        <v/>
      </c>
      <c r="T17" s="229" t="str">
        <f>+IFERROR(U16*S17,"")</f>
        <v/>
      </c>
      <c r="U17" s="229" t="str">
        <f>+IFERROR(U16-T17,"")</f>
        <v/>
      </c>
      <c r="V17" s="591"/>
      <c r="W17" s="37"/>
      <c r="X17" s="225"/>
      <c r="Y17" s="226"/>
      <c r="Z17" s="226"/>
    </row>
    <row r="18" spans="1:26" ht="27" customHeight="1" x14ac:dyDescent="0.25">
      <c r="A18" s="571"/>
      <c r="B18" s="572"/>
      <c r="C18" s="551"/>
      <c r="D18" s="553"/>
      <c r="E18" s="274">
        <v>5</v>
      </c>
      <c r="F18" s="257"/>
      <c r="G18" s="252"/>
      <c r="H18" s="252"/>
      <c r="I18" s="219" t="str">
        <f t="shared" si="0"/>
        <v xml:space="preserve">  </v>
      </c>
      <c r="J18" s="279"/>
      <c r="K18" s="229" t="str">
        <f>+IFERROR(VLOOKUP($J18,'10 FORMULAS'!$B$53:$C$53,2,0),"")</f>
        <v/>
      </c>
      <c r="L18" s="229" t="str">
        <f t="shared" si="2"/>
        <v/>
      </c>
      <c r="M18" s="275"/>
      <c r="N18" s="229" t="str">
        <f>+IFERROR(VLOOKUP($M18,'10 FORMULAS'!$B$54:$C$55,2,0),"")</f>
        <v/>
      </c>
      <c r="O18" s="276"/>
      <c r="P18" s="276"/>
      <c r="Q18" s="276"/>
      <c r="R18" s="276"/>
      <c r="S18" s="229" t="str">
        <f t="shared" si="3"/>
        <v/>
      </c>
      <c r="T18" s="229" t="str">
        <f>+IFERROR(U17*S18,"")</f>
        <v/>
      </c>
      <c r="U18" s="229" t="str">
        <f>+IFERROR(U17-T18,"")</f>
        <v/>
      </c>
      <c r="V18" s="591"/>
      <c r="W18" s="37"/>
      <c r="X18" s="225"/>
      <c r="Y18" s="226"/>
      <c r="Z18" s="226"/>
    </row>
    <row r="19" spans="1:26" ht="29.45" customHeight="1" thickBot="1" x14ac:dyDescent="0.3">
      <c r="A19" s="559"/>
      <c r="B19" s="562"/>
      <c r="C19" s="590"/>
      <c r="D19" s="550"/>
      <c r="E19" s="277">
        <v>6</v>
      </c>
      <c r="F19" s="258"/>
      <c r="G19" s="193"/>
      <c r="H19" s="193"/>
      <c r="I19" s="339" t="str">
        <f t="shared" si="0"/>
        <v xml:space="preserve">  </v>
      </c>
      <c r="J19" s="369"/>
      <c r="K19" s="340" t="str">
        <f>+IFERROR(VLOOKUP($J19,'10 FORMULAS'!$B$53:$C$53,2,0),"")</f>
        <v/>
      </c>
      <c r="L19" s="340" t="str">
        <f t="shared" si="2"/>
        <v/>
      </c>
      <c r="M19" s="341"/>
      <c r="N19" s="340" t="str">
        <f>+IFERROR(VLOOKUP($M19,'10 FORMULAS'!$B$54:$C$55,2,0),"")</f>
        <v/>
      </c>
      <c r="O19" s="342"/>
      <c r="P19" s="342"/>
      <c r="Q19" s="342"/>
      <c r="R19" s="342"/>
      <c r="S19" s="340" t="str">
        <f t="shared" si="3"/>
        <v/>
      </c>
      <c r="T19" s="340" t="str">
        <f>+IFERROR(U18*S19,"")</f>
        <v/>
      </c>
      <c r="U19" s="340" t="str">
        <f>+IFERROR(U18-T19,"")</f>
        <v/>
      </c>
      <c r="V19" s="544"/>
      <c r="W19" s="37"/>
    </row>
    <row r="20" spans="1:26" ht="29.45" customHeight="1" x14ac:dyDescent="0.25">
      <c r="A20" s="557" t="str">
        <f>'2 CONTEXTO E IDENTIFICACIÓN'!A11</f>
        <v>R3</v>
      </c>
      <c r="B20" s="560" t="str">
        <f>+'2 CONTEXTO E IDENTIFICACIÓN'!J11</f>
        <v>Posibilidad de afectación reputacional por Incumplimiento de la normatividad vigente del  Plan Estratégico de Talento Humano PETH.  a causa de deficiencias en seguimiento de la ejecución de los planes que integran en Plan Estratégico de Talento Humano PETH.</v>
      </c>
      <c r="C20" s="545">
        <f>+'3 PROBABIL E IMPACTO INHERENTE'!E11</f>
        <v>0.6</v>
      </c>
      <c r="D20" s="548">
        <f>+'3 PROBABIL E IMPACTO INHERENTE'!M11</f>
        <v>0.4</v>
      </c>
      <c r="E20" s="334">
        <v>1</v>
      </c>
      <c r="F20" s="256"/>
      <c r="G20" s="51"/>
      <c r="H20" s="51"/>
      <c r="I20" s="335" t="str">
        <f t="shared" si="0"/>
        <v xml:space="preserve">  </v>
      </c>
      <c r="J20" s="368"/>
      <c r="K20" s="336" t="str">
        <f>+IFERROR(VLOOKUP($J20,'10 FORMULAS'!$B$53:$C$53,2,0),"")</f>
        <v/>
      </c>
      <c r="L20" s="336" t="str">
        <f t="shared" si="2"/>
        <v/>
      </c>
      <c r="M20" s="337"/>
      <c r="N20" s="336" t="str">
        <f>+IFERROR(VLOOKUP($M20,'10 FORMULAS'!$B$54:$C$55,2,0),"")</f>
        <v/>
      </c>
      <c r="O20" s="338"/>
      <c r="P20" s="338"/>
      <c r="Q20" s="338"/>
      <c r="R20" s="338"/>
      <c r="S20" s="336" t="str">
        <f t="shared" si="3"/>
        <v/>
      </c>
      <c r="T20" s="336" t="str">
        <f t="shared" ref="T20:T51" si="4">+IFERROR(D20*S20,"")</f>
        <v/>
      </c>
      <c r="U20" s="336" t="str">
        <f t="shared" ref="U20:U51" si="5">+IFERROR(D20-T20,"")</f>
        <v/>
      </c>
      <c r="V20" s="542">
        <v>0.4</v>
      </c>
      <c r="W20" s="37"/>
      <c r="X20" s="225"/>
      <c r="Y20" s="226"/>
      <c r="Z20" s="226"/>
    </row>
    <row r="21" spans="1:26" ht="29.45" customHeight="1" x14ac:dyDescent="0.25">
      <c r="A21" s="558"/>
      <c r="B21" s="561"/>
      <c r="C21" s="546"/>
      <c r="D21" s="549"/>
      <c r="E21" s="274">
        <v>2</v>
      </c>
      <c r="F21" s="255"/>
      <c r="G21" s="192"/>
      <c r="H21" s="192"/>
      <c r="I21" s="219" t="str">
        <f t="shared" si="0"/>
        <v xml:space="preserve">  </v>
      </c>
      <c r="J21" s="279"/>
      <c r="K21" s="229" t="str">
        <f>+IFERROR(VLOOKUP($J21,'10 FORMULAS'!$B$53:$C$53,2,0),"")</f>
        <v/>
      </c>
      <c r="L21" s="229" t="str">
        <f t="shared" si="2"/>
        <v/>
      </c>
      <c r="M21" s="275"/>
      <c r="N21" s="229" t="str">
        <f>+IFERROR(VLOOKUP($M21,'10 FORMULAS'!$B$54:$C$55,2,0),"")</f>
        <v/>
      </c>
      <c r="O21" s="276"/>
      <c r="P21" s="276"/>
      <c r="Q21" s="276"/>
      <c r="R21" s="276"/>
      <c r="S21" s="229" t="str">
        <f t="shared" si="3"/>
        <v/>
      </c>
      <c r="T21" s="229" t="str">
        <f t="shared" si="4"/>
        <v/>
      </c>
      <c r="U21" s="229" t="str">
        <f t="shared" si="5"/>
        <v/>
      </c>
      <c r="V21" s="543"/>
      <c r="W21" s="37"/>
      <c r="X21" s="225"/>
      <c r="Y21" s="226"/>
      <c r="Z21" s="226"/>
    </row>
    <row r="22" spans="1:26" ht="29.45" customHeight="1" x14ac:dyDescent="0.25">
      <c r="A22" s="558"/>
      <c r="B22" s="561"/>
      <c r="C22" s="546"/>
      <c r="D22" s="549"/>
      <c r="E22" s="274">
        <v>3</v>
      </c>
      <c r="F22" s="255"/>
      <c r="G22" s="192"/>
      <c r="H22" s="192"/>
      <c r="I22" s="219" t="str">
        <f t="shared" si="0"/>
        <v xml:space="preserve">  </v>
      </c>
      <c r="J22" s="279"/>
      <c r="K22" s="229" t="str">
        <f>+IFERROR(VLOOKUP($J22,'10 FORMULAS'!$B$53:$C$53,2,0),"")</f>
        <v/>
      </c>
      <c r="L22" s="229" t="str">
        <f t="shared" si="2"/>
        <v/>
      </c>
      <c r="M22" s="275"/>
      <c r="N22" s="229" t="str">
        <f>+IFERROR(VLOOKUP($M22,'10 FORMULAS'!$B$54:$C$55,2,0),"")</f>
        <v/>
      </c>
      <c r="O22" s="276"/>
      <c r="P22" s="276"/>
      <c r="Q22" s="276"/>
      <c r="R22" s="276"/>
      <c r="S22" s="229" t="str">
        <f t="shared" si="3"/>
        <v/>
      </c>
      <c r="T22" s="229" t="str">
        <f t="shared" si="4"/>
        <v/>
      </c>
      <c r="U22" s="229" t="str">
        <f t="shared" si="5"/>
        <v/>
      </c>
      <c r="V22" s="543"/>
      <c r="W22" s="37"/>
      <c r="X22" s="225"/>
      <c r="Y22" s="226"/>
      <c r="Z22" s="226"/>
    </row>
    <row r="23" spans="1:26" ht="29.45" customHeight="1" x14ac:dyDescent="0.25">
      <c r="A23" s="558"/>
      <c r="B23" s="561"/>
      <c r="C23" s="546"/>
      <c r="D23" s="549"/>
      <c r="E23" s="274">
        <v>4</v>
      </c>
      <c r="F23" s="255"/>
      <c r="G23" s="192"/>
      <c r="H23" s="192"/>
      <c r="I23" s="219" t="str">
        <f t="shared" si="0"/>
        <v xml:space="preserve">  </v>
      </c>
      <c r="J23" s="279"/>
      <c r="K23" s="229" t="str">
        <f>+IFERROR(VLOOKUP($J23,'10 FORMULAS'!$B$53:$C$53,2,0),"")</f>
        <v/>
      </c>
      <c r="L23" s="229" t="str">
        <f t="shared" si="2"/>
        <v/>
      </c>
      <c r="M23" s="275"/>
      <c r="N23" s="229" t="str">
        <f>+IFERROR(VLOOKUP($M23,'10 FORMULAS'!$B$54:$C$55,2,0),"")</f>
        <v/>
      </c>
      <c r="O23" s="276"/>
      <c r="P23" s="276"/>
      <c r="Q23" s="276"/>
      <c r="R23" s="276"/>
      <c r="S23" s="229" t="str">
        <f t="shared" si="3"/>
        <v/>
      </c>
      <c r="T23" s="229" t="str">
        <f t="shared" si="4"/>
        <v/>
      </c>
      <c r="U23" s="229" t="str">
        <f t="shared" si="5"/>
        <v/>
      </c>
      <c r="V23" s="543"/>
      <c r="W23" s="37"/>
      <c r="X23" s="225"/>
      <c r="Y23" s="226"/>
      <c r="Z23" s="226"/>
    </row>
    <row r="24" spans="1:26" ht="29.45" customHeight="1" x14ac:dyDescent="0.25">
      <c r="A24" s="558"/>
      <c r="B24" s="561"/>
      <c r="C24" s="546"/>
      <c r="D24" s="549"/>
      <c r="E24" s="274">
        <v>5</v>
      </c>
      <c r="F24" s="255"/>
      <c r="G24" s="192"/>
      <c r="H24" s="192"/>
      <c r="I24" s="219" t="str">
        <f t="shared" si="0"/>
        <v xml:space="preserve">  </v>
      </c>
      <c r="J24" s="279"/>
      <c r="K24" s="229" t="str">
        <f>+IFERROR(VLOOKUP($J24,'10 FORMULAS'!$B$53:$C$53,2,0),"")</f>
        <v/>
      </c>
      <c r="L24" s="229" t="str">
        <f t="shared" si="2"/>
        <v/>
      </c>
      <c r="M24" s="275"/>
      <c r="N24" s="229" t="str">
        <f>+IFERROR(VLOOKUP($M24,'10 FORMULAS'!$B$54:$C$55,2,0),"")</f>
        <v/>
      </c>
      <c r="O24" s="276"/>
      <c r="P24" s="276"/>
      <c r="Q24" s="276"/>
      <c r="R24" s="276"/>
      <c r="S24" s="229" t="str">
        <f t="shared" si="3"/>
        <v/>
      </c>
      <c r="T24" s="229" t="str">
        <f t="shared" si="4"/>
        <v/>
      </c>
      <c r="U24" s="229" t="str">
        <f t="shared" si="5"/>
        <v/>
      </c>
      <c r="V24" s="543"/>
      <c r="W24" s="37"/>
      <c r="X24" s="225"/>
      <c r="Y24" s="226"/>
      <c r="Z24" s="226"/>
    </row>
    <row r="25" spans="1:26" ht="29.45" customHeight="1" thickBot="1" x14ac:dyDescent="0.3">
      <c r="A25" s="559"/>
      <c r="B25" s="562"/>
      <c r="C25" s="547"/>
      <c r="D25" s="550"/>
      <c r="E25" s="277">
        <v>6</v>
      </c>
      <c r="F25" s="258"/>
      <c r="G25" s="193"/>
      <c r="H25" s="193"/>
      <c r="I25" s="339" t="str">
        <f t="shared" si="0"/>
        <v xml:space="preserve">  </v>
      </c>
      <c r="J25" s="369"/>
      <c r="K25" s="340" t="str">
        <f>+IFERROR(VLOOKUP($J25,'10 FORMULAS'!$B$53:$C$53,2,0),"")</f>
        <v/>
      </c>
      <c r="L25" s="340" t="str">
        <f t="shared" si="2"/>
        <v/>
      </c>
      <c r="M25" s="341"/>
      <c r="N25" s="340" t="str">
        <f>+IFERROR(VLOOKUP($M25,'10 FORMULAS'!$B$54:$C$55,2,0),"")</f>
        <v/>
      </c>
      <c r="O25" s="342"/>
      <c r="P25" s="342"/>
      <c r="Q25" s="342"/>
      <c r="R25" s="342"/>
      <c r="S25" s="340" t="str">
        <f t="shared" si="3"/>
        <v/>
      </c>
      <c r="T25" s="340" t="str">
        <f t="shared" si="4"/>
        <v/>
      </c>
      <c r="U25" s="340" t="str">
        <f t="shared" si="5"/>
        <v/>
      </c>
      <c r="V25" s="544"/>
      <c r="W25" s="37"/>
    </row>
    <row r="26" spans="1:26" ht="29.45" customHeight="1" x14ac:dyDescent="0.25">
      <c r="A26" s="557" t="str">
        <f>'2 CONTEXTO E IDENTIFICACIÓN'!A12</f>
        <v>R4</v>
      </c>
      <c r="B26" s="560" t="str">
        <f>+'2 CONTEXTO E IDENTIFICACIÓN'!J12</f>
        <v>Posibilidad de afectación reputacional por conflicto de interés no declarado y/o declarado,  a causa de deficiencias en la identificación de conflictos de interés que no cumplan con la normatividad vigente.</v>
      </c>
      <c r="C26" s="545">
        <f>+'3 PROBABIL E IMPACTO INHERENTE'!E12</f>
        <v>0.6</v>
      </c>
      <c r="D26" s="548">
        <f>+'3 PROBABIL E IMPACTO INHERENTE'!M12</f>
        <v>0.2</v>
      </c>
      <c r="E26" s="334">
        <v>1</v>
      </c>
      <c r="F26" s="256"/>
      <c r="G26" s="51"/>
      <c r="H26" s="51"/>
      <c r="I26" s="335" t="str">
        <f t="shared" si="0"/>
        <v xml:space="preserve">  </v>
      </c>
      <c r="J26" s="368"/>
      <c r="K26" s="336" t="str">
        <f>+IFERROR(VLOOKUP($J26,'10 FORMULAS'!$B$53:$C$53,2,0),"")</f>
        <v/>
      </c>
      <c r="L26" s="336" t="str">
        <f t="shared" si="2"/>
        <v/>
      </c>
      <c r="M26" s="337"/>
      <c r="N26" s="336" t="str">
        <f>+IFERROR(VLOOKUP($M26,'10 FORMULAS'!$B$54:$C$55,2,0),"")</f>
        <v/>
      </c>
      <c r="O26" s="338"/>
      <c r="P26" s="338"/>
      <c r="Q26" s="338"/>
      <c r="R26" s="338"/>
      <c r="S26" s="336" t="str">
        <f t="shared" si="3"/>
        <v/>
      </c>
      <c r="T26" s="336" t="str">
        <f t="shared" si="4"/>
        <v/>
      </c>
      <c r="U26" s="336" t="str">
        <f t="shared" si="5"/>
        <v/>
      </c>
      <c r="V26" s="542">
        <v>0.2</v>
      </c>
      <c r="W26" s="37"/>
      <c r="X26" s="225"/>
      <c r="Y26" s="226"/>
      <c r="Z26" s="226"/>
    </row>
    <row r="27" spans="1:26" ht="29.45" customHeight="1" x14ac:dyDescent="0.25">
      <c r="A27" s="558"/>
      <c r="B27" s="561"/>
      <c r="C27" s="546"/>
      <c r="D27" s="549"/>
      <c r="E27" s="274">
        <v>2</v>
      </c>
      <c r="F27" s="255"/>
      <c r="G27" s="192"/>
      <c r="H27" s="192"/>
      <c r="I27" s="219" t="str">
        <f t="shared" si="0"/>
        <v xml:space="preserve">  </v>
      </c>
      <c r="J27" s="279"/>
      <c r="K27" s="229" t="str">
        <f>+IFERROR(VLOOKUP($J27,'10 FORMULAS'!$B$53:$C$53,2,0),"")</f>
        <v/>
      </c>
      <c r="L27" s="229" t="str">
        <f t="shared" si="2"/>
        <v/>
      </c>
      <c r="M27" s="275"/>
      <c r="N27" s="229" t="str">
        <f>+IFERROR(VLOOKUP($M27,'10 FORMULAS'!$B$54:$C$55,2,0),"")</f>
        <v/>
      </c>
      <c r="O27" s="276"/>
      <c r="P27" s="276"/>
      <c r="Q27" s="276"/>
      <c r="R27" s="276"/>
      <c r="S27" s="229" t="str">
        <f t="shared" si="3"/>
        <v/>
      </c>
      <c r="T27" s="229" t="str">
        <f t="shared" si="4"/>
        <v/>
      </c>
      <c r="U27" s="229" t="str">
        <f t="shared" si="5"/>
        <v/>
      </c>
      <c r="V27" s="543"/>
      <c r="W27" s="37"/>
      <c r="X27" s="225"/>
      <c r="Y27" s="226"/>
      <c r="Z27" s="226"/>
    </row>
    <row r="28" spans="1:26" ht="29.45" customHeight="1" x14ac:dyDescent="0.25">
      <c r="A28" s="558"/>
      <c r="B28" s="561"/>
      <c r="C28" s="546"/>
      <c r="D28" s="549"/>
      <c r="E28" s="274">
        <v>3</v>
      </c>
      <c r="F28" s="255"/>
      <c r="G28" s="192"/>
      <c r="H28" s="192"/>
      <c r="I28" s="219" t="str">
        <f t="shared" si="0"/>
        <v xml:space="preserve">  </v>
      </c>
      <c r="J28" s="279"/>
      <c r="K28" s="229" t="str">
        <f>+IFERROR(VLOOKUP($J28,'10 FORMULAS'!$B$53:$C$53,2,0),"")</f>
        <v/>
      </c>
      <c r="L28" s="229" t="str">
        <f t="shared" si="2"/>
        <v/>
      </c>
      <c r="M28" s="275"/>
      <c r="N28" s="229" t="str">
        <f>+IFERROR(VLOOKUP($M28,'10 FORMULAS'!$B$54:$C$55,2,0),"")</f>
        <v/>
      </c>
      <c r="O28" s="276"/>
      <c r="P28" s="276"/>
      <c r="Q28" s="276"/>
      <c r="R28" s="276"/>
      <c r="S28" s="229" t="str">
        <f t="shared" si="3"/>
        <v/>
      </c>
      <c r="T28" s="229" t="str">
        <f t="shared" si="4"/>
        <v/>
      </c>
      <c r="U28" s="229" t="str">
        <f t="shared" si="5"/>
        <v/>
      </c>
      <c r="V28" s="543"/>
      <c r="W28" s="37"/>
      <c r="X28" s="225"/>
      <c r="Y28" s="226"/>
      <c r="Z28" s="226"/>
    </row>
    <row r="29" spans="1:26" ht="29.45" customHeight="1" x14ac:dyDescent="0.25">
      <c r="A29" s="558"/>
      <c r="B29" s="561"/>
      <c r="C29" s="546"/>
      <c r="D29" s="549"/>
      <c r="E29" s="274">
        <v>4</v>
      </c>
      <c r="F29" s="255"/>
      <c r="G29" s="192"/>
      <c r="H29" s="192"/>
      <c r="I29" s="219" t="str">
        <f t="shared" si="0"/>
        <v xml:space="preserve">  </v>
      </c>
      <c r="J29" s="279"/>
      <c r="K29" s="229" t="str">
        <f>+IFERROR(VLOOKUP($J29,'10 FORMULAS'!$B$53:$C$53,2,0),"")</f>
        <v/>
      </c>
      <c r="L29" s="229" t="str">
        <f t="shared" si="2"/>
        <v/>
      </c>
      <c r="M29" s="275"/>
      <c r="N29" s="229" t="str">
        <f>+IFERROR(VLOOKUP($M29,'10 FORMULAS'!$B$54:$C$55,2,0),"")</f>
        <v/>
      </c>
      <c r="O29" s="276"/>
      <c r="P29" s="276"/>
      <c r="Q29" s="276"/>
      <c r="R29" s="276"/>
      <c r="S29" s="229" t="str">
        <f t="shared" si="3"/>
        <v/>
      </c>
      <c r="T29" s="229" t="str">
        <f t="shared" si="4"/>
        <v/>
      </c>
      <c r="U29" s="229" t="str">
        <f t="shared" si="5"/>
        <v/>
      </c>
      <c r="V29" s="543"/>
      <c r="W29" s="37"/>
      <c r="X29" s="225"/>
      <c r="Y29" s="226"/>
      <c r="Z29" s="226"/>
    </row>
    <row r="30" spans="1:26" ht="29.45" customHeight="1" x14ac:dyDescent="0.25">
      <c r="A30" s="558"/>
      <c r="B30" s="561"/>
      <c r="C30" s="546"/>
      <c r="D30" s="549"/>
      <c r="E30" s="274">
        <v>5</v>
      </c>
      <c r="F30" s="255"/>
      <c r="G30" s="192"/>
      <c r="H30" s="192"/>
      <c r="I30" s="219" t="str">
        <f t="shared" si="0"/>
        <v xml:space="preserve">  </v>
      </c>
      <c r="J30" s="279"/>
      <c r="K30" s="229" t="str">
        <f>+IFERROR(VLOOKUP($J30,'10 FORMULAS'!$B$53:$C$53,2,0),"")</f>
        <v/>
      </c>
      <c r="L30" s="229" t="str">
        <f t="shared" si="2"/>
        <v/>
      </c>
      <c r="M30" s="275"/>
      <c r="N30" s="229" t="str">
        <f>+IFERROR(VLOOKUP($M30,'10 FORMULAS'!$B$54:$C$55,2,0),"")</f>
        <v/>
      </c>
      <c r="O30" s="276"/>
      <c r="P30" s="276"/>
      <c r="Q30" s="276"/>
      <c r="R30" s="276"/>
      <c r="S30" s="229" t="str">
        <f t="shared" si="3"/>
        <v/>
      </c>
      <c r="T30" s="229" t="str">
        <f t="shared" si="4"/>
        <v/>
      </c>
      <c r="U30" s="229" t="str">
        <f t="shared" si="5"/>
        <v/>
      </c>
      <c r="V30" s="543"/>
      <c r="W30" s="37"/>
      <c r="X30" s="225"/>
      <c r="Y30" s="226"/>
      <c r="Z30" s="226"/>
    </row>
    <row r="31" spans="1:26" ht="29.45" customHeight="1" thickBot="1" x14ac:dyDescent="0.3">
      <c r="A31" s="559"/>
      <c r="B31" s="562"/>
      <c r="C31" s="547"/>
      <c r="D31" s="550"/>
      <c r="E31" s="277">
        <v>6</v>
      </c>
      <c r="F31" s="258"/>
      <c r="G31" s="193"/>
      <c r="H31" s="193"/>
      <c r="I31" s="339" t="str">
        <f t="shared" si="0"/>
        <v xml:space="preserve">  </v>
      </c>
      <c r="J31" s="369"/>
      <c r="K31" s="340" t="str">
        <f>+IFERROR(VLOOKUP($J31,'10 FORMULAS'!$B$53:$C$53,2,0),"")</f>
        <v/>
      </c>
      <c r="L31" s="340" t="str">
        <f t="shared" si="2"/>
        <v/>
      </c>
      <c r="M31" s="341"/>
      <c r="N31" s="340" t="str">
        <f>+IFERROR(VLOOKUP($M31,'10 FORMULAS'!$B$54:$C$55,2,0),"")</f>
        <v/>
      </c>
      <c r="O31" s="342"/>
      <c r="P31" s="342"/>
      <c r="Q31" s="342"/>
      <c r="R31" s="342"/>
      <c r="S31" s="340" t="str">
        <f t="shared" si="3"/>
        <v/>
      </c>
      <c r="T31" s="340" t="str">
        <f t="shared" si="4"/>
        <v/>
      </c>
      <c r="U31" s="340" t="str">
        <f t="shared" si="5"/>
        <v/>
      </c>
      <c r="V31" s="544"/>
      <c r="W31" s="37"/>
    </row>
    <row r="32" spans="1:26" ht="29.45" customHeight="1" x14ac:dyDescent="0.25">
      <c r="A32" s="557" t="str">
        <f>'2 CONTEXTO E IDENTIFICACIÓN'!A13</f>
        <v>R5</v>
      </c>
      <c r="B32" s="560" t="str">
        <f>+'2 CONTEXTO E IDENTIFICACIÓN'!J13</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C32" s="545">
        <f>+'3 PROBABIL E IMPACTO INHERENTE'!E13</f>
        <v>0.4</v>
      </c>
      <c r="D32" s="548">
        <f>+'3 PROBABIL E IMPACTO INHERENTE'!M13</f>
        <v>0.4</v>
      </c>
      <c r="E32" s="334">
        <v>1</v>
      </c>
      <c r="F32" s="256"/>
      <c r="G32" s="51"/>
      <c r="H32" s="51"/>
      <c r="I32" s="335" t="str">
        <f t="shared" si="0"/>
        <v xml:space="preserve">  </v>
      </c>
      <c r="J32" s="368"/>
      <c r="K32" s="336" t="str">
        <f>+IFERROR(VLOOKUP($J32,'10 FORMULAS'!$B$53:$C$53,2,0),"")</f>
        <v/>
      </c>
      <c r="L32" s="336" t="str">
        <f t="shared" si="2"/>
        <v/>
      </c>
      <c r="M32" s="337"/>
      <c r="N32" s="336" t="str">
        <f>+IFERROR(VLOOKUP($M32,'10 FORMULAS'!$B$54:$C$55,2,0),"")</f>
        <v/>
      </c>
      <c r="O32" s="338"/>
      <c r="P32" s="338"/>
      <c r="Q32" s="338"/>
      <c r="R32" s="338"/>
      <c r="S32" s="336" t="str">
        <f t="shared" si="3"/>
        <v/>
      </c>
      <c r="T32" s="336" t="str">
        <f t="shared" si="4"/>
        <v/>
      </c>
      <c r="U32" s="336" t="str">
        <f t="shared" si="5"/>
        <v/>
      </c>
      <c r="V32" s="542">
        <v>0.4</v>
      </c>
      <c r="W32" s="37"/>
      <c r="X32" s="225"/>
      <c r="Y32" s="226"/>
      <c r="Z32" s="226"/>
    </row>
    <row r="33" spans="1:26" ht="29.45" customHeight="1" x14ac:dyDescent="0.25">
      <c r="A33" s="563"/>
      <c r="B33" s="564"/>
      <c r="C33" s="554"/>
      <c r="D33" s="552"/>
      <c r="E33" s="274">
        <v>2</v>
      </c>
      <c r="F33" s="254"/>
      <c r="G33" s="251"/>
      <c r="H33" s="251"/>
      <c r="I33" s="219" t="str">
        <f t="shared" si="0"/>
        <v xml:space="preserve">  </v>
      </c>
      <c r="J33" s="279"/>
      <c r="K33" s="229" t="str">
        <f>+IFERROR(VLOOKUP($J33,'10 FORMULAS'!$B$53:$C$53,2,0),"")</f>
        <v/>
      </c>
      <c r="L33" s="229" t="str">
        <f t="shared" si="2"/>
        <v/>
      </c>
      <c r="M33" s="275"/>
      <c r="N33" s="229" t="str">
        <f>+IFERROR(VLOOKUP($M33,'10 FORMULAS'!$B$54:$C$55,2,0),"")</f>
        <v/>
      </c>
      <c r="O33" s="276"/>
      <c r="P33" s="276"/>
      <c r="Q33" s="276"/>
      <c r="R33" s="276"/>
      <c r="S33" s="229" t="str">
        <f t="shared" si="3"/>
        <v/>
      </c>
      <c r="T33" s="229" t="str">
        <f t="shared" si="4"/>
        <v/>
      </c>
      <c r="U33" s="229" t="str">
        <f t="shared" si="5"/>
        <v/>
      </c>
      <c r="V33" s="588"/>
      <c r="W33" s="37"/>
      <c r="X33" s="225"/>
      <c r="Y33" s="226"/>
      <c r="Z33" s="226"/>
    </row>
    <row r="34" spans="1:26" ht="29.45" customHeight="1" x14ac:dyDescent="0.25">
      <c r="A34" s="563"/>
      <c r="B34" s="564"/>
      <c r="C34" s="554"/>
      <c r="D34" s="552"/>
      <c r="E34" s="274">
        <v>3</v>
      </c>
      <c r="F34" s="254"/>
      <c r="G34" s="251"/>
      <c r="H34" s="251"/>
      <c r="I34" s="219" t="str">
        <f t="shared" si="0"/>
        <v xml:space="preserve">  </v>
      </c>
      <c r="J34" s="279"/>
      <c r="K34" s="229" t="str">
        <f>+IFERROR(VLOOKUP($J34,'10 FORMULAS'!$B$53:$C$53,2,0),"")</f>
        <v/>
      </c>
      <c r="L34" s="229" t="str">
        <f t="shared" si="2"/>
        <v/>
      </c>
      <c r="M34" s="275"/>
      <c r="N34" s="229" t="str">
        <f>+IFERROR(VLOOKUP($M34,'10 FORMULAS'!$B$54:$C$55,2,0),"")</f>
        <v/>
      </c>
      <c r="O34" s="276"/>
      <c r="P34" s="276"/>
      <c r="Q34" s="276"/>
      <c r="R34" s="276"/>
      <c r="S34" s="229" t="str">
        <f t="shared" si="3"/>
        <v/>
      </c>
      <c r="T34" s="229" t="str">
        <f t="shared" si="4"/>
        <v/>
      </c>
      <c r="U34" s="229" t="str">
        <f t="shared" si="5"/>
        <v/>
      </c>
      <c r="V34" s="588"/>
      <c r="W34" s="37"/>
      <c r="X34" s="225"/>
      <c r="Y34" s="226"/>
      <c r="Z34" s="226"/>
    </row>
    <row r="35" spans="1:26" ht="29.45" customHeight="1" x14ac:dyDescent="0.25">
      <c r="A35" s="558"/>
      <c r="B35" s="561"/>
      <c r="C35" s="546"/>
      <c r="D35" s="549"/>
      <c r="E35" s="274">
        <v>4</v>
      </c>
      <c r="F35" s="255"/>
      <c r="G35" s="192"/>
      <c r="H35" s="192"/>
      <c r="I35" s="219" t="str">
        <f t="shared" si="0"/>
        <v xml:space="preserve">  </v>
      </c>
      <c r="J35" s="279"/>
      <c r="K35" s="229" t="str">
        <f>+IFERROR(VLOOKUP($J35,'10 FORMULAS'!$B$53:$C$53,2,0),"")</f>
        <v/>
      </c>
      <c r="L35" s="229" t="str">
        <f t="shared" si="2"/>
        <v/>
      </c>
      <c r="M35" s="275"/>
      <c r="N35" s="229" t="str">
        <f>+IFERROR(VLOOKUP($M35,'10 FORMULAS'!$B$54:$C$55,2,0),"")</f>
        <v/>
      </c>
      <c r="O35" s="276"/>
      <c r="P35" s="276"/>
      <c r="Q35" s="276"/>
      <c r="R35" s="276"/>
      <c r="S35" s="229" t="str">
        <f t="shared" si="3"/>
        <v/>
      </c>
      <c r="T35" s="229" t="str">
        <f t="shared" si="4"/>
        <v/>
      </c>
      <c r="U35" s="229" t="str">
        <f t="shared" si="5"/>
        <v/>
      </c>
      <c r="V35" s="543"/>
      <c r="W35" s="37"/>
      <c r="X35" s="225"/>
      <c r="Y35" s="226"/>
      <c r="Z35" s="226"/>
    </row>
    <row r="36" spans="1:26" ht="29.45" customHeight="1" x14ac:dyDescent="0.25">
      <c r="A36" s="558"/>
      <c r="B36" s="561"/>
      <c r="C36" s="546"/>
      <c r="D36" s="549"/>
      <c r="E36" s="274">
        <v>5</v>
      </c>
      <c r="F36" s="255"/>
      <c r="G36" s="192"/>
      <c r="H36" s="192"/>
      <c r="I36" s="219" t="str">
        <f t="shared" si="0"/>
        <v xml:space="preserve">  </v>
      </c>
      <c r="J36" s="279"/>
      <c r="K36" s="229" t="str">
        <f>+IFERROR(VLOOKUP($J36,'10 FORMULAS'!$B$53:$C$53,2,0),"")</f>
        <v/>
      </c>
      <c r="L36" s="229" t="str">
        <f t="shared" si="2"/>
        <v/>
      </c>
      <c r="M36" s="275"/>
      <c r="N36" s="229" t="str">
        <f>+IFERROR(VLOOKUP($M36,'10 FORMULAS'!$B$54:$C$55,2,0),"")</f>
        <v/>
      </c>
      <c r="O36" s="276"/>
      <c r="P36" s="276"/>
      <c r="Q36" s="276"/>
      <c r="R36" s="276"/>
      <c r="S36" s="229" t="str">
        <f t="shared" si="3"/>
        <v/>
      </c>
      <c r="T36" s="229" t="str">
        <f t="shared" si="4"/>
        <v/>
      </c>
      <c r="U36" s="229" t="str">
        <f t="shared" si="5"/>
        <v/>
      </c>
      <c r="V36" s="543"/>
      <c r="W36" s="37"/>
      <c r="X36" s="225"/>
      <c r="Y36" s="226"/>
      <c r="Z36" s="226"/>
    </row>
    <row r="37" spans="1:26" ht="29.45" customHeight="1" thickBot="1" x14ac:dyDescent="0.3">
      <c r="A37" s="559"/>
      <c r="B37" s="562"/>
      <c r="C37" s="547"/>
      <c r="D37" s="550"/>
      <c r="E37" s="277">
        <v>6</v>
      </c>
      <c r="F37" s="258"/>
      <c r="G37" s="193"/>
      <c r="H37" s="193"/>
      <c r="I37" s="339" t="str">
        <f t="shared" si="0"/>
        <v xml:space="preserve">  </v>
      </c>
      <c r="J37" s="369"/>
      <c r="K37" s="340" t="str">
        <f>+IFERROR(VLOOKUP($J37,'10 FORMULAS'!$B$53:$C$53,2,0),"")</f>
        <v/>
      </c>
      <c r="L37" s="340" t="str">
        <f t="shared" si="2"/>
        <v/>
      </c>
      <c r="M37" s="341"/>
      <c r="N37" s="340" t="str">
        <f>+IFERROR(VLOOKUP($M37,'10 FORMULAS'!$B$54:$C$55,2,0),"")</f>
        <v/>
      </c>
      <c r="O37" s="342"/>
      <c r="P37" s="342"/>
      <c r="Q37" s="342"/>
      <c r="R37" s="342"/>
      <c r="S37" s="340" t="str">
        <f t="shared" si="3"/>
        <v/>
      </c>
      <c r="T37" s="340" t="str">
        <f t="shared" si="4"/>
        <v/>
      </c>
      <c r="U37" s="340" t="str">
        <f t="shared" si="5"/>
        <v/>
      </c>
      <c r="V37" s="544"/>
      <c r="W37" s="37"/>
    </row>
    <row r="38" spans="1:26" ht="29.45" customHeight="1" x14ac:dyDescent="0.25">
      <c r="A38" s="557" t="str">
        <f>'2 CONTEXTO E IDENTIFICACIÓN'!A14</f>
        <v>R6</v>
      </c>
      <c r="B38" s="560" t="str">
        <f>+'2 CONTEXTO E IDENTIFICACIÓN'!J14</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C38" s="545">
        <f>+'3 PROBABIL E IMPACTO INHERENTE'!E14</f>
        <v>0.4</v>
      </c>
      <c r="D38" s="548">
        <f>+'3 PROBABIL E IMPACTO INHERENTE'!M14</f>
        <v>0.4</v>
      </c>
      <c r="E38" s="334">
        <v>1</v>
      </c>
      <c r="F38" s="256"/>
      <c r="G38" s="51"/>
      <c r="H38" s="51"/>
      <c r="I38" s="335" t="str">
        <f t="shared" si="0"/>
        <v xml:space="preserve">  </v>
      </c>
      <c r="J38" s="368"/>
      <c r="K38" s="336" t="str">
        <f>+IFERROR(VLOOKUP($J38,'10 FORMULAS'!$B$53:$C$53,2,0),"")</f>
        <v/>
      </c>
      <c r="L38" s="336" t="str">
        <f t="shared" si="2"/>
        <v/>
      </c>
      <c r="M38" s="337"/>
      <c r="N38" s="336" t="str">
        <f>+IFERROR(VLOOKUP($M38,'10 FORMULAS'!$B$54:$C$55,2,0),"")</f>
        <v/>
      </c>
      <c r="O38" s="338"/>
      <c r="P38" s="338"/>
      <c r="Q38" s="338"/>
      <c r="R38" s="338"/>
      <c r="S38" s="336" t="str">
        <f t="shared" si="3"/>
        <v/>
      </c>
      <c r="T38" s="336" t="str">
        <f t="shared" si="4"/>
        <v/>
      </c>
      <c r="U38" s="336" t="str">
        <f t="shared" si="5"/>
        <v/>
      </c>
      <c r="V38" s="542">
        <v>0.4</v>
      </c>
      <c r="W38" s="37"/>
      <c r="X38" s="225"/>
      <c r="Y38" s="226"/>
      <c r="Z38" s="226"/>
    </row>
    <row r="39" spans="1:26" ht="29.45" customHeight="1" x14ac:dyDescent="0.25">
      <c r="A39" s="563"/>
      <c r="B39" s="564"/>
      <c r="C39" s="554"/>
      <c r="D39" s="552"/>
      <c r="E39" s="274">
        <v>2</v>
      </c>
      <c r="F39" s="254"/>
      <c r="G39" s="251"/>
      <c r="H39" s="251"/>
      <c r="I39" s="219" t="str">
        <f t="shared" si="0"/>
        <v xml:space="preserve">  </v>
      </c>
      <c r="J39" s="279"/>
      <c r="K39" s="229" t="str">
        <f>+IFERROR(VLOOKUP($J39,'10 FORMULAS'!$B$53:$C$53,2,0),"")</f>
        <v/>
      </c>
      <c r="L39" s="229" t="str">
        <f t="shared" si="2"/>
        <v/>
      </c>
      <c r="M39" s="275"/>
      <c r="N39" s="229" t="str">
        <f>+IFERROR(VLOOKUP($M39,'10 FORMULAS'!$B$54:$C$55,2,0),"")</f>
        <v/>
      </c>
      <c r="O39" s="276"/>
      <c r="P39" s="276"/>
      <c r="Q39" s="276"/>
      <c r="R39" s="276"/>
      <c r="S39" s="229" t="str">
        <f t="shared" si="3"/>
        <v/>
      </c>
      <c r="T39" s="229" t="str">
        <f t="shared" si="4"/>
        <v/>
      </c>
      <c r="U39" s="229" t="str">
        <f t="shared" si="5"/>
        <v/>
      </c>
      <c r="V39" s="588"/>
      <c r="W39" s="37"/>
      <c r="X39" s="225"/>
      <c r="Y39" s="226"/>
      <c r="Z39" s="226"/>
    </row>
    <row r="40" spans="1:26" ht="29.45" customHeight="1" x14ac:dyDescent="0.25">
      <c r="A40" s="563"/>
      <c r="B40" s="564"/>
      <c r="C40" s="554"/>
      <c r="D40" s="552"/>
      <c r="E40" s="274">
        <v>3</v>
      </c>
      <c r="F40" s="254"/>
      <c r="G40" s="251"/>
      <c r="H40" s="251"/>
      <c r="I40" s="219" t="str">
        <f t="shared" si="0"/>
        <v xml:space="preserve">  </v>
      </c>
      <c r="J40" s="279"/>
      <c r="K40" s="229" t="str">
        <f>+IFERROR(VLOOKUP($J40,'10 FORMULAS'!$B$53:$C$53,2,0),"")</f>
        <v/>
      </c>
      <c r="L40" s="229" t="str">
        <f t="shared" si="2"/>
        <v/>
      </c>
      <c r="M40" s="275"/>
      <c r="N40" s="229" t="str">
        <f>+IFERROR(VLOOKUP($M40,'10 FORMULAS'!$B$54:$C$55,2,0),"")</f>
        <v/>
      </c>
      <c r="O40" s="276"/>
      <c r="P40" s="276"/>
      <c r="Q40" s="276"/>
      <c r="R40" s="276"/>
      <c r="S40" s="229" t="str">
        <f t="shared" si="3"/>
        <v/>
      </c>
      <c r="T40" s="229" t="str">
        <f t="shared" si="4"/>
        <v/>
      </c>
      <c r="U40" s="229" t="str">
        <f t="shared" si="5"/>
        <v/>
      </c>
      <c r="V40" s="588"/>
      <c r="W40" s="37"/>
      <c r="X40" s="225"/>
      <c r="Y40" s="226"/>
      <c r="Z40" s="226"/>
    </row>
    <row r="41" spans="1:26" ht="29.45" customHeight="1" x14ac:dyDescent="0.25">
      <c r="A41" s="558"/>
      <c r="B41" s="561"/>
      <c r="C41" s="546"/>
      <c r="D41" s="549"/>
      <c r="E41" s="274">
        <v>4</v>
      </c>
      <c r="F41" s="255"/>
      <c r="G41" s="192"/>
      <c r="H41" s="192"/>
      <c r="I41" s="219" t="str">
        <f t="shared" si="0"/>
        <v xml:space="preserve">  </v>
      </c>
      <c r="J41" s="279"/>
      <c r="K41" s="229" t="str">
        <f>+IFERROR(VLOOKUP($J41,'10 FORMULAS'!$B$53:$C$53,2,0),"")</f>
        <v/>
      </c>
      <c r="L41" s="229" t="str">
        <f t="shared" si="2"/>
        <v/>
      </c>
      <c r="M41" s="275"/>
      <c r="N41" s="229" t="str">
        <f>+IFERROR(VLOOKUP($M41,'10 FORMULAS'!$B$54:$C$55,2,0),"")</f>
        <v/>
      </c>
      <c r="O41" s="276"/>
      <c r="P41" s="276"/>
      <c r="Q41" s="276"/>
      <c r="R41" s="276"/>
      <c r="S41" s="229" t="str">
        <f t="shared" si="3"/>
        <v/>
      </c>
      <c r="T41" s="229" t="str">
        <f t="shared" si="4"/>
        <v/>
      </c>
      <c r="U41" s="229" t="str">
        <f t="shared" si="5"/>
        <v/>
      </c>
      <c r="V41" s="543"/>
      <c r="W41" s="37"/>
      <c r="X41" s="225"/>
      <c r="Y41" s="226"/>
      <c r="Z41" s="226"/>
    </row>
    <row r="42" spans="1:26" ht="29.45" customHeight="1" x14ac:dyDescent="0.25">
      <c r="A42" s="558"/>
      <c r="B42" s="561"/>
      <c r="C42" s="546"/>
      <c r="D42" s="549"/>
      <c r="E42" s="274">
        <v>5</v>
      </c>
      <c r="F42" s="255"/>
      <c r="G42" s="192"/>
      <c r="H42" s="192"/>
      <c r="I42" s="219" t="str">
        <f t="shared" si="0"/>
        <v xml:space="preserve">  </v>
      </c>
      <c r="J42" s="279"/>
      <c r="K42" s="229" t="str">
        <f>+IFERROR(VLOOKUP($J42,'10 FORMULAS'!$B$53:$C$53,2,0),"")</f>
        <v/>
      </c>
      <c r="L42" s="229" t="str">
        <f t="shared" si="2"/>
        <v/>
      </c>
      <c r="M42" s="275"/>
      <c r="N42" s="229" t="str">
        <f>+IFERROR(VLOOKUP($M42,'10 FORMULAS'!$B$54:$C$55,2,0),"")</f>
        <v/>
      </c>
      <c r="O42" s="276"/>
      <c r="P42" s="276"/>
      <c r="Q42" s="276"/>
      <c r="R42" s="276"/>
      <c r="S42" s="229" t="str">
        <f t="shared" si="3"/>
        <v/>
      </c>
      <c r="T42" s="229" t="str">
        <f t="shared" si="4"/>
        <v/>
      </c>
      <c r="U42" s="229" t="str">
        <f t="shared" si="5"/>
        <v/>
      </c>
      <c r="V42" s="543"/>
      <c r="W42" s="37"/>
      <c r="X42" s="225"/>
      <c r="Y42" s="226"/>
      <c r="Z42" s="226"/>
    </row>
    <row r="43" spans="1:26" ht="29.45" customHeight="1" thickBot="1" x14ac:dyDescent="0.3">
      <c r="A43" s="559"/>
      <c r="B43" s="562"/>
      <c r="C43" s="547"/>
      <c r="D43" s="550"/>
      <c r="E43" s="277">
        <v>6</v>
      </c>
      <c r="F43" s="258"/>
      <c r="G43" s="193"/>
      <c r="H43" s="193"/>
      <c r="I43" s="339" t="str">
        <f t="shared" si="0"/>
        <v xml:space="preserve">  </v>
      </c>
      <c r="J43" s="369"/>
      <c r="K43" s="340" t="str">
        <f>+IFERROR(VLOOKUP($J43,'10 FORMULAS'!$B$53:$C$53,2,0),"")</f>
        <v/>
      </c>
      <c r="L43" s="340" t="str">
        <f t="shared" si="2"/>
        <v/>
      </c>
      <c r="M43" s="341"/>
      <c r="N43" s="340" t="str">
        <f>+IFERROR(VLOOKUP($M43,'10 FORMULAS'!$B$54:$C$55,2,0),"")</f>
        <v/>
      </c>
      <c r="O43" s="342"/>
      <c r="P43" s="342"/>
      <c r="Q43" s="342"/>
      <c r="R43" s="342"/>
      <c r="S43" s="340" t="str">
        <f t="shared" si="3"/>
        <v/>
      </c>
      <c r="T43" s="340" t="str">
        <f t="shared" si="4"/>
        <v/>
      </c>
      <c r="U43" s="340" t="str">
        <f t="shared" si="5"/>
        <v/>
      </c>
      <c r="V43" s="544"/>
      <c r="W43" s="37"/>
    </row>
    <row r="44" spans="1:26" ht="29.45" customHeight="1" x14ac:dyDescent="0.25">
      <c r="A44" s="557">
        <f>'2 CONTEXTO E IDENTIFICACIÓN'!A15</f>
        <v>0</v>
      </c>
      <c r="B44" s="560" t="str">
        <f>+'2 CONTEXTO E IDENTIFICACIÓN'!J15</f>
        <v xml:space="preserve"> por a causa de </v>
      </c>
      <c r="C44" s="545" t="str">
        <f>+'3 PROBABIL E IMPACTO INHERENTE'!E15</f>
        <v/>
      </c>
      <c r="D44" s="548" t="str">
        <f>+'3 PROBABIL E IMPACTO INHERENTE'!M15</f>
        <v/>
      </c>
      <c r="E44" s="334">
        <v>1</v>
      </c>
      <c r="F44" s="256"/>
      <c r="G44" s="51"/>
      <c r="H44" s="51"/>
      <c r="I44" s="335" t="str">
        <f t="shared" si="0"/>
        <v xml:space="preserve">  </v>
      </c>
      <c r="J44" s="368"/>
      <c r="K44" s="336" t="str">
        <f>+IFERROR(VLOOKUP($J44,'10 FORMULAS'!$B$53:$C$53,2,0),"")</f>
        <v/>
      </c>
      <c r="L44" s="336" t="str">
        <f t="shared" si="2"/>
        <v/>
      </c>
      <c r="M44" s="337"/>
      <c r="N44" s="336" t="str">
        <f>+IFERROR(VLOOKUP($M44,'10 FORMULAS'!$B$54:$C$55,2,0),"")</f>
        <v/>
      </c>
      <c r="O44" s="338"/>
      <c r="P44" s="338"/>
      <c r="Q44" s="338"/>
      <c r="R44" s="338"/>
      <c r="S44" s="336" t="str">
        <f t="shared" si="3"/>
        <v/>
      </c>
      <c r="T44" s="336" t="str">
        <f t="shared" si="4"/>
        <v/>
      </c>
      <c r="U44" s="336" t="str">
        <f t="shared" si="5"/>
        <v/>
      </c>
      <c r="V44" s="542"/>
      <c r="W44" s="37"/>
      <c r="X44" s="225"/>
      <c r="Y44" s="226"/>
      <c r="Z44" s="226"/>
    </row>
    <row r="45" spans="1:26" ht="29.45" customHeight="1" x14ac:dyDescent="0.25">
      <c r="A45" s="558"/>
      <c r="B45" s="561"/>
      <c r="C45" s="546"/>
      <c r="D45" s="549"/>
      <c r="E45" s="274">
        <v>2</v>
      </c>
      <c r="F45" s="255"/>
      <c r="G45" s="192"/>
      <c r="H45" s="192"/>
      <c r="I45" s="219" t="str">
        <f t="shared" si="0"/>
        <v xml:space="preserve">  </v>
      </c>
      <c r="J45" s="279"/>
      <c r="K45" s="229" t="str">
        <f>+IFERROR(VLOOKUP($J45,'10 FORMULAS'!$B$53:$C$53,2,0),"")</f>
        <v/>
      </c>
      <c r="L45" s="229" t="str">
        <f t="shared" si="2"/>
        <v/>
      </c>
      <c r="M45" s="275"/>
      <c r="N45" s="229" t="str">
        <f>+IFERROR(VLOOKUP($M45,'10 FORMULAS'!$B$54:$C$55,2,0),"")</f>
        <v/>
      </c>
      <c r="O45" s="276"/>
      <c r="P45" s="276"/>
      <c r="Q45" s="276"/>
      <c r="R45" s="276"/>
      <c r="S45" s="229" t="str">
        <f t="shared" si="3"/>
        <v/>
      </c>
      <c r="T45" s="229" t="str">
        <f t="shared" si="4"/>
        <v/>
      </c>
      <c r="U45" s="229" t="str">
        <f t="shared" si="5"/>
        <v/>
      </c>
      <c r="V45" s="543"/>
      <c r="W45" s="37"/>
      <c r="X45" s="225"/>
      <c r="Y45" s="226"/>
      <c r="Z45" s="226"/>
    </row>
    <row r="46" spans="1:26" ht="29.45" customHeight="1" x14ac:dyDescent="0.25">
      <c r="A46" s="558"/>
      <c r="B46" s="561"/>
      <c r="C46" s="546"/>
      <c r="D46" s="549"/>
      <c r="E46" s="274">
        <v>3</v>
      </c>
      <c r="F46" s="255"/>
      <c r="G46" s="192"/>
      <c r="H46" s="192"/>
      <c r="I46" s="219" t="str">
        <f t="shared" si="0"/>
        <v xml:space="preserve">  </v>
      </c>
      <c r="J46" s="279"/>
      <c r="K46" s="229" t="str">
        <f>+IFERROR(VLOOKUP($J46,'10 FORMULAS'!$B$53:$C$53,2,0),"")</f>
        <v/>
      </c>
      <c r="L46" s="229" t="str">
        <f t="shared" si="2"/>
        <v/>
      </c>
      <c r="M46" s="275"/>
      <c r="N46" s="229" t="str">
        <f>+IFERROR(VLOOKUP($M46,'10 FORMULAS'!$B$54:$C$55,2,0),"")</f>
        <v/>
      </c>
      <c r="O46" s="276"/>
      <c r="P46" s="276"/>
      <c r="Q46" s="276"/>
      <c r="R46" s="276"/>
      <c r="S46" s="229" t="str">
        <f t="shared" si="3"/>
        <v/>
      </c>
      <c r="T46" s="229" t="str">
        <f t="shared" si="4"/>
        <v/>
      </c>
      <c r="U46" s="229" t="str">
        <f t="shared" si="5"/>
        <v/>
      </c>
      <c r="V46" s="543"/>
      <c r="W46" s="37"/>
      <c r="X46" s="225"/>
      <c r="Y46" s="226"/>
      <c r="Z46" s="226"/>
    </row>
    <row r="47" spans="1:26" ht="29.45" customHeight="1" x14ac:dyDescent="0.25">
      <c r="A47" s="558"/>
      <c r="B47" s="561"/>
      <c r="C47" s="546"/>
      <c r="D47" s="549"/>
      <c r="E47" s="274">
        <v>4</v>
      </c>
      <c r="F47" s="255"/>
      <c r="G47" s="192"/>
      <c r="H47" s="192"/>
      <c r="I47" s="219" t="str">
        <f t="shared" si="0"/>
        <v xml:space="preserve">  </v>
      </c>
      <c r="J47" s="279"/>
      <c r="K47" s="229" t="str">
        <f>+IFERROR(VLOOKUP($J47,'10 FORMULAS'!$B$53:$C$53,2,0),"")</f>
        <v/>
      </c>
      <c r="L47" s="229" t="str">
        <f t="shared" si="2"/>
        <v/>
      </c>
      <c r="M47" s="275"/>
      <c r="N47" s="229" t="str">
        <f>+IFERROR(VLOOKUP($M47,'10 FORMULAS'!$B$54:$C$55,2,0),"")</f>
        <v/>
      </c>
      <c r="O47" s="276"/>
      <c r="P47" s="276"/>
      <c r="Q47" s="276"/>
      <c r="R47" s="276"/>
      <c r="S47" s="229" t="str">
        <f t="shared" si="3"/>
        <v/>
      </c>
      <c r="T47" s="229" t="str">
        <f t="shared" si="4"/>
        <v/>
      </c>
      <c r="U47" s="229" t="str">
        <f t="shared" si="5"/>
        <v/>
      </c>
      <c r="V47" s="543"/>
      <c r="W47" s="37"/>
      <c r="X47" s="225"/>
      <c r="Y47" s="226"/>
      <c r="Z47" s="226"/>
    </row>
    <row r="48" spans="1:26" ht="29.45" customHeight="1" x14ac:dyDescent="0.25">
      <c r="A48" s="558"/>
      <c r="B48" s="561"/>
      <c r="C48" s="546"/>
      <c r="D48" s="549"/>
      <c r="E48" s="274">
        <v>5</v>
      </c>
      <c r="F48" s="255"/>
      <c r="G48" s="192"/>
      <c r="H48" s="192"/>
      <c r="I48" s="219" t="str">
        <f t="shared" si="0"/>
        <v xml:space="preserve">  </v>
      </c>
      <c r="J48" s="279"/>
      <c r="K48" s="229" t="str">
        <f>+IFERROR(VLOOKUP($J48,'10 FORMULAS'!$B$53:$C$53,2,0),"")</f>
        <v/>
      </c>
      <c r="L48" s="229" t="str">
        <f t="shared" si="2"/>
        <v/>
      </c>
      <c r="M48" s="275"/>
      <c r="N48" s="229" t="str">
        <f>+IFERROR(VLOOKUP($M48,'10 FORMULAS'!$B$54:$C$55,2,0),"")</f>
        <v/>
      </c>
      <c r="O48" s="276"/>
      <c r="P48" s="276"/>
      <c r="Q48" s="276"/>
      <c r="R48" s="276"/>
      <c r="S48" s="229" t="str">
        <f t="shared" si="3"/>
        <v/>
      </c>
      <c r="T48" s="229" t="str">
        <f t="shared" si="4"/>
        <v/>
      </c>
      <c r="U48" s="229" t="str">
        <f t="shared" si="5"/>
        <v/>
      </c>
      <c r="V48" s="543"/>
      <c r="W48" s="37"/>
      <c r="X48" s="225"/>
      <c r="Y48" s="226"/>
      <c r="Z48" s="226"/>
    </row>
    <row r="49" spans="1:26" ht="29.45" customHeight="1" thickBot="1" x14ac:dyDescent="0.3">
      <c r="A49" s="559"/>
      <c r="B49" s="562"/>
      <c r="C49" s="547"/>
      <c r="D49" s="550"/>
      <c r="E49" s="277">
        <v>6</v>
      </c>
      <c r="F49" s="258"/>
      <c r="G49" s="193"/>
      <c r="H49" s="193"/>
      <c r="I49" s="339" t="str">
        <f t="shared" si="0"/>
        <v xml:space="preserve">  </v>
      </c>
      <c r="J49" s="369"/>
      <c r="K49" s="340" t="str">
        <f>+IFERROR(VLOOKUP($J49,'10 FORMULAS'!$B$53:$C$53,2,0),"")</f>
        <v/>
      </c>
      <c r="L49" s="340" t="str">
        <f t="shared" si="2"/>
        <v/>
      </c>
      <c r="M49" s="341"/>
      <c r="N49" s="340" t="str">
        <f>+IFERROR(VLOOKUP($M49,'10 FORMULAS'!$B$54:$C$55,2,0),"")</f>
        <v/>
      </c>
      <c r="O49" s="342"/>
      <c r="P49" s="342"/>
      <c r="Q49" s="342"/>
      <c r="R49" s="342"/>
      <c r="S49" s="340" t="str">
        <f t="shared" si="3"/>
        <v/>
      </c>
      <c r="T49" s="340" t="str">
        <f t="shared" si="4"/>
        <v/>
      </c>
      <c r="U49" s="340" t="str">
        <f t="shared" si="5"/>
        <v/>
      </c>
      <c r="V49" s="544"/>
      <c r="W49" s="37"/>
    </row>
    <row r="50" spans="1:26" ht="29.45" customHeight="1" x14ac:dyDescent="0.25">
      <c r="A50" s="563">
        <f>'2 CONTEXTO E IDENTIFICACIÓN'!A16</f>
        <v>0</v>
      </c>
      <c r="B50" s="564" t="str">
        <f>+'2 CONTEXTO E IDENTIFICACIÓN'!J16</f>
        <v xml:space="preserve"> por a causa de </v>
      </c>
      <c r="C50" s="554" t="str">
        <f>+'3 PROBABIL E IMPACTO INHERENTE'!E16</f>
        <v/>
      </c>
      <c r="D50" s="552" t="str">
        <f>+'3 PROBABIL E IMPACTO INHERENTE'!M16</f>
        <v/>
      </c>
      <c r="E50" s="278">
        <v>1</v>
      </c>
      <c r="F50" s="254"/>
      <c r="G50" s="251"/>
      <c r="H50" s="251"/>
      <c r="I50" s="330" t="str">
        <f t="shared" si="0"/>
        <v xml:space="preserve">  </v>
      </c>
      <c r="J50" s="367"/>
      <c r="K50" s="331" t="str">
        <f>+IFERROR(VLOOKUP($J50,'10 FORMULAS'!$B$53:$C$53,2,0),"")</f>
        <v/>
      </c>
      <c r="L50" s="331" t="str">
        <f t="shared" si="2"/>
        <v/>
      </c>
      <c r="M50" s="332"/>
      <c r="N50" s="331" t="str">
        <f>+IFERROR(VLOOKUP($M50,'10 FORMULAS'!$B$54:$C$55,2,0),"")</f>
        <v/>
      </c>
      <c r="O50" s="333"/>
      <c r="P50" s="333"/>
      <c r="Q50" s="333"/>
      <c r="R50" s="333"/>
      <c r="S50" s="331" t="str">
        <f t="shared" si="3"/>
        <v/>
      </c>
      <c r="T50" s="331" t="str">
        <f t="shared" si="4"/>
        <v/>
      </c>
      <c r="U50" s="331" t="str">
        <f t="shared" si="5"/>
        <v/>
      </c>
      <c r="V50" s="588"/>
      <c r="W50" s="37"/>
      <c r="X50" s="225"/>
      <c r="Y50" s="226"/>
      <c r="Z50" s="226"/>
    </row>
    <row r="51" spans="1:26" ht="29.45" customHeight="1" x14ac:dyDescent="0.25">
      <c r="A51" s="558"/>
      <c r="B51" s="561"/>
      <c r="C51" s="546"/>
      <c r="D51" s="549"/>
      <c r="E51" s="274">
        <v>2</v>
      </c>
      <c r="F51" s="255"/>
      <c r="G51" s="192"/>
      <c r="H51" s="192"/>
      <c r="I51" s="219" t="str">
        <f t="shared" si="0"/>
        <v xml:space="preserve">  </v>
      </c>
      <c r="J51" s="279"/>
      <c r="K51" s="229" t="str">
        <f>+IFERROR(VLOOKUP($J51,'10 FORMULAS'!$B$53:$C$53,2,0),"")</f>
        <v/>
      </c>
      <c r="L51" s="229" t="str">
        <f t="shared" si="2"/>
        <v/>
      </c>
      <c r="M51" s="275"/>
      <c r="N51" s="229" t="str">
        <f>+IFERROR(VLOOKUP($M51,'10 FORMULAS'!$B$54:$C$55,2,0),"")</f>
        <v/>
      </c>
      <c r="O51" s="276"/>
      <c r="P51" s="276"/>
      <c r="Q51" s="276"/>
      <c r="R51" s="276"/>
      <c r="S51" s="229" t="str">
        <f t="shared" si="3"/>
        <v/>
      </c>
      <c r="T51" s="229" t="str">
        <f t="shared" si="4"/>
        <v/>
      </c>
      <c r="U51" s="229" t="str">
        <f t="shared" si="5"/>
        <v/>
      </c>
      <c r="V51" s="543"/>
      <c r="W51" s="37"/>
      <c r="X51" s="225"/>
      <c r="Y51" s="226"/>
      <c r="Z51" s="226"/>
    </row>
    <row r="52" spans="1:26" ht="29.45" customHeight="1" x14ac:dyDescent="0.25">
      <c r="A52" s="558"/>
      <c r="B52" s="561"/>
      <c r="C52" s="546"/>
      <c r="D52" s="549"/>
      <c r="E52" s="274">
        <v>3</v>
      </c>
      <c r="F52" s="255"/>
      <c r="G52" s="192"/>
      <c r="H52" s="192"/>
      <c r="I52" s="219" t="str">
        <f t="shared" si="0"/>
        <v xml:space="preserve">  </v>
      </c>
      <c r="J52" s="279"/>
      <c r="K52" s="229" t="str">
        <f>+IFERROR(VLOOKUP($J52,'10 FORMULAS'!$B$53:$C$53,2,0),"")</f>
        <v/>
      </c>
      <c r="L52" s="229" t="str">
        <f t="shared" si="2"/>
        <v/>
      </c>
      <c r="M52" s="275"/>
      <c r="N52" s="229" t="str">
        <f>+IFERROR(VLOOKUP($M52,'10 FORMULAS'!$B$54:$C$55,2,0),"")</f>
        <v/>
      </c>
      <c r="O52" s="276"/>
      <c r="P52" s="276"/>
      <c r="Q52" s="276"/>
      <c r="R52" s="276"/>
      <c r="S52" s="229" t="str">
        <f t="shared" si="3"/>
        <v/>
      </c>
      <c r="T52" s="229" t="str">
        <f t="shared" ref="T52:T83" si="6">+IFERROR(D52*S52,"")</f>
        <v/>
      </c>
      <c r="U52" s="229" t="str">
        <f t="shared" ref="U52:U83" si="7">+IFERROR(D52-T52,"")</f>
        <v/>
      </c>
      <c r="V52" s="543"/>
      <c r="W52" s="37"/>
      <c r="X52" s="225"/>
      <c r="Y52" s="226"/>
      <c r="Z52" s="226"/>
    </row>
    <row r="53" spans="1:26" ht="29.45" customHeight="1" x14ac:dyDescent="0.25">
      <c r="A53" s="558"/>
      <c r="B53" s="561"/>
      <c r="C53" s="546"/>
      <c r="D53" s="549"/>
      <c r="E53" s="274">
        <v>4</v>
      </c>
      <c r="F53" s="255"/>
      <c r="G53" s="192"/>
      <c r="H53" s="192"/>
      <c r="I53" s="219" t="str">
        <f t="shared" si="0"/>
        <v xml:space="preserve">  </v>
      </c>
      <c r="J53" s="279"/>
      <c r="K53" s="229" t="str">
        <f>+IFERROR(VLOOKUP($J53,'10 FORMULAS'!$B$53:$C$53,2,0),"")</f>
        <v/>
      </c>
      <c r="L53" s="229" t="str">
        <f t="shared" si="2"/>
        <v/>
      </c>
      <c r="M53" s="275"/>
      <c r="N53" s="229" t="str">
        <f>+IFERROR(VLOOKUP($M53,'10 FORMULAS'!$B$54:$C$55,2,0),"")</f>
        <v/>
      </c>
      <c r="O53" s="276"/>
      <c r="P53" s="276"/>
      <c r="Q53" s="276"/>
      <c r="R53" s="276"/>
      <c r="S53" s="229" t="str">
        <f t="shared" si="3"/>
        <v/>
      </c>
      <c r="T53" s="229" t="str">
        <f t="shared" si="6"/>
        <v/>
      </c>
      <c r="U53" s="229" t="str">
        <f t="shared" si="7"/>
        <v/>
      </c>
      <c r="V53" s="543"/>
      <c r="W53" s="37"/>
      <c r="X53" s="225"/>
      <c r="Y53" s="226"/>
      <c r="Z53" s="226"/>
    </row>
    <row r="54" spans="1:26" ht="29.45" customHeight="1" x14ac:dyDescent="0.25">
      <c r="A54" s="558"/>
      <c r="B54" s="561"/>
      <c r="C54" s="546"/>
      <c r="D54" s="549"/>
      <c r="E54" s="274">
        <v>5</v>
      </c>
      <c r="F54" s="255"/>
      <c r="G54" s="192"/>
      <c r="H54" s="192"/>
      <c r="I54" s="219" t="str">
        <f t="shared" si="0"/>
        <v xml:space="preserve">  </v>
      </c>
      <c r="J54" s="279"/>
      <c r="K54" s="229" t="str">
        <f>+IFERROR(VLOOKUP($J54,'10 FORMULAS'!$B$53:$C$53,2,0),"")</f>
        <v/>
      </c>
      <c r="L54" s="229" t="str">
        <f t="shared" si="2"/>
        <v/>
      </c>
      <c r="M54" s="275"/>
      <c r="N54" s="229" t="str">
        <f>+IFERROR(VLOOKUP($M54,'10 FORMULAS'!$B$54:$C$55,2,0),"")</f>
        <v/>
      </c>
      <c r="O54" s="276"/>
      <c r="P54" s="276"/>
      <c r="Q54" s="276"/>
      <c r="R54" s="276"/>
      <c r="S54" s="229" t="str">
        <f t="shared" si="3"/>
        <v/>
      </c>
      <c r="T54" s="229" t="str">
        <f t="shared" si="6"/>
        <v/>
      </c>
      <c r="U54" s="229" t="str">
        <f t="shared" si="7"/>
        <v/>
      </c>
      <c r="V54" s="543"/>
      <c r="W54" s="37"/>
      <c r="X54" s="225"/>
      <c r="Y54" s="226"/>
      <c r="Z54" s="226"/>
    </row>
    <row r="55" spans="1:26" ht="29.45" customHeight="1" thickBot="1" x14ac:dyDescent="0.3">
      <c r="A55" s="559"/>
      <c r="B55" s="562"/>
      <c r="C55" s="547"/>
      <c r="D55" s="550"/>
      <c r="E55" s="277">
        <v>6</v>
      </c>
      <c r="F55" s="258"/>
      <c r="G55" s="193"/>
      <c r="H55" s="193"/>
      <c r="I55" s="219" t="str">
        <f t="shared" si="0"/>
        <v xml:space="preserve">  </v>
      </c>
      <c r="J55" s="279"/>
      <c r="K55" s="229" t="str">
        <f>+IFERROR(VLOOKUP($J55,'10 FORMULAS'!$B$53:$C$53,2,0),"")</f>
        <v/>
      </c>
      <c r="L55" s="229" t="str">
        <f t="shared" si="2"/>
        <v/>
      </c>
      <c r="M55" s="275"/>
      <c r="N55" s="229" t="str">
        <f>+IFERROR(VLOOKUP($M55,'10 FORMULAS'!$B$54:$C$55,2,0),"")</f>
        <v/>
      </c>
      <c r="O55" s="276"/>
      <c r="P55" s="276"/>
      <c r="Q55" s="276"/>
      <c r="R55" s="276"/>
      <c r="S55" s="229" t="str">
        <f t="shared" si="3"/>
        <v/>
      </c>
      <c r="T55" s="229" t="str">
        <f t="shared" si="6"/>
        <v/>
      </c>
      <c r="U55" s="229" t="str">
        <f t="shared" si="7"/>
        <v/>
      </c>
      <c r="V55" s="544"/>
      <c r="W55" s="37"/>
    </row>
    <row r="56" spans="1:26" ht="29.45" customHeight="1" x14ac:dyDescent="0.25">
      <c r="A56" s="557">
        <f>'2 CONTEXTO E IDENTIFICACIÓN'!A17</f>
        <v>0</v>
      </c>
      <c r="B56" s="560" t="str">
        <f>+'2 CONTEXTO E IDENTIFICACIÓN'!J17</f>
        <v xml:space="preserve"> por a causa de </v>
      </c>
      <c r="C56" s="545" t="str">
        <f>+'3 PROBABIL E IMPACTO INHERENTE'!E17</f>
        <v/>
      </c>
      <c r="D56" s="548" t="str">
        <f>+'3 PROBABIL E IMPACTO INHERENTE'!M17</f>
        <v/>
      </c>
      <c r="E56" s="278">
        <v>1</v>
      </c>
      <c r="F56" s="256"/>
      <c r="G56" s="51"/>
      <c r="H56" s="51"/>
      <c r="I56" s="219" t="str">
        <f t="shared" si="0"/>
        <v xml:space="preserve">  </v>
      </c>
      <c r="J56" s="279"/>
      <c r="K56" s="229" t="str">
        <f>+IFERROR(VLOOKUP($J56,'10 FORMULAS'!$B$53:$C$53,2,0),"")</f>
        <v/>
      </c>
      <c r="L56" s="229" t="str">
        <f t="shared" si="2"/>
        <v/>
      </c>
      <c r="M56" s="275"/>
      <c r="N56" s="229" t="str">
        <f>+IFERROR(VLOOKUP($M56,'10 FORMULAS'!$B$54:$C$55,2,0),"")</f>
        <v/>
      </c>
      <c r="O56" s="276"/>
      <c r="P56" s="276"/>
      <c r="Q56" s="276"/>
      <c r="R56" s="276"/>
      <c r="S56" s="229" t="str">
        <f t="shared" si="3"/>
        <v/>
      </c>
      <c r="T56" s="229" t="str">
        <f t="shared" si="6"/>
        <v/>
      </c>
      <c r="U56" s="229" t="str">
        <f t="shared" si="7"/>
        <v/>
      </c>
      <c r="V56" s="542"/>
      <c r="W56" s="37"/>
      <c r="X56" s="225"/>
      <c r="Y56" s="226"/>
      <c r="Z56" s="226"/>
    </row>
    <row r="57" spans="1:26" ht="29.45" customHeight="1" x14ac:dyDescent="0.25">
      <c r="A57" s="558"/>
      <c r="B57" s="561"/>
      <c r="C57" s="546"/>
      <c r="D57" s="549"/>
      <c r="E57" s="274">
        <v>2</v>
      </c>
      <c r="F57" s="255"/>
      <c r="G57" s="192"/>
      <c r="H57" s="192"/>
      <c r="I57" s="219" t="str">
        <f t="shared" si="0"/>
        <v xml:space="preserve">  </v>
      </c>
      <c r="J57" s="279"/>
      <c r="K57" s="229" t="str">
        <f>+IFERROR(VLOOKUP($J57,'10 FORMULAS'!$B$53:$C$53,2,0),"")</f>
        <v/>
      </c>
      <c r="L57" s="229" t="str">
        <f t="shared" si="2"/>
        <v/>
      </c>
      <c r="M57" s="275"/>
      <c r="N57" s="229" t="str">
        <f>+IFERROR(VLOOKUP($M57,'10 FORMULAS'!$B$54:$C$55,2,0),"")</f>
        <v/>
      </c>
      <c r="O57" s="276"/>
      <c r="P57" s="276"/>
      <c r="Q57" s="276"/>
      <c r="R57" s="276"/>
      <c r="S57" s="229" t="str">
        <f t="shared" si="3"/>
        <v/>
      </c>
      <c r="T57" s="229" t="str">
        <f t="shared" si="6"/>
        <v/>
      </c>
      <c r="U57" s="229" t="str">
        <f t="shared" si="7"/>
        <v/>
      </c>
      <c r="V57" s="543"/>
      <c r="W57" s="37"/>
      <c r="X57" s="225"/>
      <c r="Y57" s="226"/>
      <c r="Z57" s="226"/>
    </row>
    <row r="58" spans="1:26" ht="29.45" customHeight="1" x14ac:dyDescent="0.25">
      <c r="A58" s="558"/>
      <c r="B58" s="561"/>
      <c r="C58" s="546"/>
      <c r="D58" s="549"/>
      <c r="E58" s="274">
        <v>3</v>
      </c>
      <c r="F58" s="255"/>
      <c r="G58" s="192"/>
      <c r="H58" s="192"/>
      <c r="I58" s="219" t="str">
        <f t="shared" si="0"/>
        <v xml:space="preserve">  </v>
      </c>
      <c r="J58" s="279"/>
      <c r="K58" s="229" t="str">
        <f>+IFERROR(VLOOKUP($J58,'10 FORMULAS'!$B$53:$C$53,2,0),"")</f>
        <v/>
      </c>
      <c r="L58" s="229" t="str">
        <f t="shared" si="2"/>
        <v/>
      </c>
      <c r="M58" s="275"/>
      <c r="N58" s="229" t="str">
        <f>+IFERROR(VLOOKUP($M58,'10 FORMULAS'!$B$54:$C$55,2,0),"")</f>
        <v/>
      </c>
      <c r="O58" s="276"/>
      <c r="P58" s="276"/>
      <c r="Q58" s="276"/>
      <c r="R58" s="276"/>
      <c r="S58" s="229" t="str">
        <f t="shared" si="3"/>
        <v/>
      </c>
      <c r="T58" s="229" t="str">
        <f t="shared" si="6"/>
        <v/>
      </c>
      <c r="U58" s="229" t="str">
        <f t="shared" si="7"/>
        <v/>
      </c>
      <c r="V58" s="543"/>
      <c r="W58" s="37"/>
      <c r="X58" s="225"/>
      <c r="Y58" s="226"/>
      <c r="Z58" s="226"/>
    </row>
    <row r="59" spans="1:26" ht="29.45" customHeight="1" x14ac:dyDescent="0.25">
      <c r="A59" s="558"/>
      <c r="B59" s="561"/>
      <c r="C59" s="546"/>
      <c r="D59" s="549"/>
      <c r="E59" s="274">
        <v>4</v>
      </c>
      <c r="F59" s="255"/>
      <c r="G59" s="192"/>
      <c r="H59" s="192"/>
      <c r="I59" s="219" t="str">
        <f t="shared" si="0"/>
        <v xml:space="preserve">  </v>
      </c>
      <c r="J59" s="279"/>
      <c r="K59" s="229" t="str">
        <f>+IFERROR(VLOOKUP($J59,'10 FORMULAS'!$B$53:$C$53,2,0),"")</f>
        <v/>
      </c>
      <c r="L59" s="229" t="str">
        <f t="shared" si="2"/>
        <v/>
      </c>
      <c r="M59" s="275"/>
      <c r="N59" s="229" t="str">
        <f>+IFERROR(VLOOKUP($M59,'10 FORMULAS'!$B$54:$C$55,2,0),"")</f>
        <v/>
      </c>
      <c r="O59" s="276"/>
      <c r="P59" s="276"/>
      <c r="Q59" s="276"/>
      <c r="R59" s="276"/>
      <c r="S59" s="229" t="str">
        <f t="shared" si="3"/>
        <v/>
      </c>
      <c r="T59" s="229" t="str">
        <f t="shared" si="6"/>
        <v/>
      </c>
      <c r="U59" s="229" t="str">
        <f t="shared" si="7"/>
        <v/>
      </c>
      <c r="V59" s="543"/>
      <c r="W59" s="37"/>
      <c r="X59" s="225"/>
      <c r="Y59" s="226"/>
      <c r="Z59" s="226"/>
    </row>
    <row r="60" spans="1:26" ht="29.45" customHeight="1" x14ac:dyDescent="0.25">
      <c r="A60" s="558"/>
      <c r="B60" s="561"/>
      <c r="C60" s="546"/>
      <c r="D60" s="549"/>
      <c r="E60" s="274">
        <v>5</v>
      </c>
      <c r="F60" s="255"/>
      <c r="G60" s="192"/>
      <c r="H60" s="192"/>
      <c r="I60" s="219" t="str">
        <f t="shared" si="0"/>
        <v xml:space="preserve">  </v>
      </c>
      <c r="J60" s="279"/>
      <c r="K60" s="229" t="str">
        <f>+IFERROR(VLOOKUP($J60,'10 FORMULAS'!$B$53:$C$53,2,0),"")</f>
        <v/>
      </c>
      <c r="L60" s="229" t="str">
        <f t="shared" si="2"/>
        <v/>
      </c>
      <c r="M60" s="275"/>
      <c r="N60" s="229" t="str">
        <f>+IFERROR(VLOOKUP($M60,'10 FORMULAS'!$B$54:$C$55,2,0),"")</f>
        <v/>
      </c>
      <c r="O60" s="276"/>
      <c r="P60" s="276"/>
      <c r="Q60" s="276"/>
      <c r="R60" s="276"/>
      <c r="S60" s="229" t="str">
        <f t="shared" si="3"/>
        <v/>
      </c>
      <c r="T60" s="229" t="str">
        <f t="shared" si="6"/>
        <v/>
      </c>
      <c r="U60" s="229" t="str">
        <f t="shared" si="7"/>
        <v/>
      </c>
      <c r="V60" s="543"/>
      <c r="W60" s="37"/>
      <c r="X60" s="225"/>
      <c r="Y60" s="226"/>
      <c r="Z60" s="226"/>
    </row>
    <row r="61" spans="1:26" ht="29.45" customHeight="1" thickBot="1" x14ac:dyDescent="0.3">
      <c r="A61" s="559"/>
      <c r="B61" s="562"/>
      <c r="C61" s="547"/>
      <c r="D61" s="550"/>
      <c r="E61" s="277">
        <v>6</v>
      </c>
      <c r="F61" s="258"/>
      <c r="G61" s="193"/>
      <c r="H61" s="193"/>
      <c r="I61" s="219" t="str">
        <f t="shared" si="0"/>
        <v xml:space="preserve">  </v>
      </c>
      <c r="J61" s="279"/>
      <c r="K61" s="229" t="str">
        <f>+IFERROR(VLOOKUP($J61,'10 FORMULAS'!$B$53:$C$53,2,0),"")</f>
        <v/>
      </c>
      <c r="L61" s="229" t="str">
        <f t="shared" si="2"/>
        <v/>
      </c>
      <c r="M61" s="275"/>
      <c r="N61" s="229" t="str">
        <f>+IFERROR(VLOOKUP($M61,'10 FORMULAS'!$B$54:$C$55,2,0),"")</f>
        <v/>
      </c>
      <c r="O61" s="276"/>
      <c r="P61" s="276"/>
      <c r="Q61" s="276"/>
      <c r="R61" s="276"/>
      <c r="S61" s="229" t="str">
        <f t="shared" si="3"/>
        <v/>
      </c>
      <c r="T61" s="229" t="str">
        <f t="shared" si="6"/>
        <v/>
      </c>
      <c r="U61" s="229" t="str">
        <f t="shared" si="7"/>
        <v/>
      </c>
      <c r="V61" s="544"/>
      <c r="W61" s="37"/>
    </row>
    <row r="62" spans="1:26" ht="29.45" customHeight="1" x14ac:dyDescent="0.25">
      <c r="A62" s="557">
        <f>'2 CONTEXTO E IDENTIFICACIÓN'!A18</f>
        <v>0</v>
      </c>
      <c r="B62" s="560" t="str">
        <f>+'2 CONTEXTO E IDENTIFICACIÓN'!J18</f>
        <v xml:space="preserve"> por a causa de </v>
      </c>
      <c r="C62" s="545" t="str">
        <f>+'3 PROBABIL E IMPACTO INHERENTE'!E18</f>
        <v/>
      </c>
      <c r="D62" s="548" t="str">
        <f>+'3 PROBABIL E IMPACTO INHERENTE'!M18</f>
        <v/>
      </c>
      <c r="E62" s="278">
        <v>1</v>
      </c>
      <c r="F62" s="256"/>
      <c r="G62" s="51"/>
      <c r="H62" s="51"/>
      <c r="I62" s="219" t="str">
        <f t="shared" si="0"/>
        <v xml:space="preserve">  </v>
      </c>
      <c r="J62" s="279"/>
      <c r="K62" s="229" t="str">
        <f>+IFERROR(VLOOKUP($J62,'10 FORMULAS'!$B$53:$C$53,2,0),"")</f>
        <v/>
      </c>
      <c r="L62" s="229" t="str">
        <f t="shared" si="2"/>
        <v/>
      </c>
      <c r="M62" s="275"/>
      <c r="N62" s="229" t="str">
        <f>+IFERROR(VLOOKUP($M62,'10 FORMULAS'!$B$54:$C$55,2,0),"")</f>
        <v/>
      </c>
      <c r="O62" s="276"/>
      <c r="P62" s="276"/>
      <c r="Q62" s="276"/>
      <c r="R62" s="276"/>
      <c r="S62" s="229" t="str">
        <f t="shared" si="3"/>
        <v/>
      </c>
      <c r="T62" s="229" t="str">
        <f t="shared" si="6"/>
        <v/>
      </c>
      <c r="U62" s="229" t="str">
        <f t="shared" si="7"/>
        <v/>
      </c>
      <c r="V62" s="542"/>
      <c r="W62" s="37"/>
      <c r="X62" s="225"/>
      <c r="Y62" s="226"/>
      <c r="Z62" s="226"/>
    </row>
    <row r="63" spans="1:26" ht="29.45" customHeight="1" x14ac:dyDescent="0.25">
      <c r="A63" s="558"/>
      <c r="B63" s="561"/>
      <c r="C63" s="546"/>
      <c r="D63" s="549"/>
      <c r="E63" s="274">
        <v>2</v>
      </c>
      <c r="F63" s="255"/>
      <c r="G63" s="192"/>
      <c r="H63" s="192"/>
      <c r="I63" s="219" t="str">
        <f t="shared" si="0"/>
        <v xml:space="preserve">  </v>
      </c>
      <c r="J63" s="279"/>
      <c r="K63" s="229" t="str">
        <f>+IFERROR(VLOOKUP($J63,'10 FORMULAS'!$B$53:$C$53,2,0),"")</f>
        <v/>
      </c>
      <c r="L63" s="229" t="str">
        <f t="shared" si="2"/>
        <v/>
      </c>
      <c r="M63" s="275"/>
      <c r="N63" s="229" t="str">
        <f>+IFERROR(VLOOKUP($M63,'10 FORMULAS'!$B$54:$C$55,2,0),"")</f>
        <v/>
      </c>
      <c r="O63" s="276"/>
      <c r="P63" s="276"/>
      <c r="Q63" s="276"/>
      <c r="R63" s="276"/>
      <c r="S63" s="229" t="str">
        <f t="shared" si="3"/>
        <v/>
      </c>
      <c r="T63" s="229" t="str">
        <f t="shared" si="6"/>
        <v/>
      </c>
      <c r="U63" s="229" t="str">
        <f t="shared" si="7"/>
        <v/>
      </c>
      <c r="V63" s="543"/>
      <c r="W63" s="37"/>
      <c r="X63" s="225"/>
      <c r="Y63" s="226"/>
      <c r="Z63" s="226"/>
    </row>
    <row r="64" spans="1:26" ht="29.45" customHeight="1" x14ac:dyDescent="0.25">
      <c r="A64" s="558"/>
      <c r="B64" s="561"/>
      <c r="C64" s="546"/>
      <c r="D64" s="549"/>
      <c r="E64" s="274">
        <v>3</v>
      </c>
      <c r="F64" s="255"/>
      <c r="G64" s="192"/>
      <c r="H64" s="192"/>
      <c r="I64" s="219" t="str">
        <f t="shared" si="0"/>
        <v xml:space="preserve">  </v>
      </c>
      <c r="J64" s="279"/>
      <c r="K64" s="229" t="str">
        <f>+IFERROR(VLOOKUP($J64,'10 FORMULAS'!$B$53:$C$53,2,0),"")</f>
        <v/>
      </c>
      <c r="L64" s="229" t="str">
        <f t="shared" si="2"/>
        <v/>
      </c>
      <c r="M64" s="275"/>
      <c r="N64" s="229" t="str">
        <f>+IFERROR(VLOOKUP($M64,'10 FORMULAS'!$B$54:$C$55,2,0),"")</f>
        <v/>
      </c>
      <c r="O64" s="276"/>
      <c r="P64" s="276"/>
      <c r="Q64" s="276"/>
      <c r="R64" s="276"/>
      <c r="S64" s="229" t="str">
        <f t="shared" si="3"/>
        <v/>
      </c>
      <c r="T64" s="229" t="str">
        <f t="shared" si="6"/>
        <v/>
      </c>
      <c r="U64" s="229" t="str">
        <f t="shared" si="7"/>
        <v/>
      </c>
      <c r="V64" s="543"/>
      <c r="W64" s="37"/>
      <c r="X64" s="225"/>
      <c r="Y64" s="226"/>
      <c r="Z64" s="226"/>
    </row>
    <row r="65" spans="1:26" ht="29.45" customHeight="1" x14ac:dyDescent="0.25">
      <c r="A65" s="558"/>
      <c r="B65" s="561"/>
      <c r="C65" s="546"/>
      <c r="D65" s="549"/>
      <c r="E65" s="274">
        <v>4</v>
      </c>
      <c r="F65" s="255"/>
      <c r="G65" s="192"/>
      <c r="H65" s="192"/>
      <c r="I65" s="219" t="str">
        <f t="shared" si="0"/>
        <v xml:space="preserve">  </v>
      </c>
      <c r="J65" s="279"/>
      <c r="K65" s="229" t="str">
        <f>+IFERROR(VLOOKUP($J65,'10 FORMULAS'!$B$53:$C$53,2,0),"")</f>
        <v/>
      </c>
      <c r="L65" s="229" t="str">
        <f t="shared" si="2"/>
        <v/>
      </c>
      <c r="M65" s="275"/>
      <c r="N65" s="229" t="str">
        <f>+IFERROR(VLOOKUP($M65,'10 FORMULAS'!$B$54:$C$55,2,0),"")</f>
        <v/>
      </c>
      <c r="O65" s="276"/>
      <c r="P65" s="276"/>
      <c r="Q65" s="276"/>
      <c r="R65" s="276"/>
      <c r="S65" s="229" t="str">
        <f t="shared" si="3"/>
        <v/>
      </c>
      <c r="T65" s="229" t="str">
        <f t="shared" si="6"/>
        <v/>
      </c>
      <c r="U65" s="229" t="str">
        <f t="shared" si="7"/>
        <v/>
      </c>
      <c r="V65" s="543"/>
      <c r="W65" s="37"/>
      <c r="X65" s="225"/>
      <c r="Y65" s="226"/>
      <c r="Z65" s="226"/>
    </row>
    <row r="66" spans="1:26" ht="29.45" customHeight="1" x14ac:dyDescent="0.25">
      <c r="A66" s="558"/>
      <c r="B66" s="561"/>
      <c r="C66" s="546"/>
      <c r="D66" s="549"/>
      <c r="E66" s="274">
        <v>5</v>
      </c>
      <c r="F66" s="255"/>
      <c r="G66" s="192"/>
      <c r="H66" s="192"/>
      <c r="I66" s="219" t="str">
        <f t="shared" si="0"/>
        <v xml:space="preserve">  </v>
      </c>
      <c r="J66" s="279"/>
      <c r="K66" s="229" t="str">
        <f>+IFERROR(VLOOKUP($J66,'10 FORMULAS'!$B$53:$C$53,2,0),"")</f>
        <v/>
      </c>
      <c r="L66" s="229" t="str">
        <f t="shared" si="2"/>
        <v/>
      </c>
      <c r="M66" s="275"/>
      <c r="N66" s="229" t="str">
        <f>+IFERROR(VLOOKUP($M66,'10 FORMULAS'!$B$54:$C$55,2,0),"")</f>
        <v/>
      </c>
      <c r="O66" s="276"/>
      <c r="P66" s="276"/>
      <c r="Q66" s="276"/>
      <c r="R66" s="276"/>
      <c r="S66" s="229" t="str">
        <f t="shared" si="3"/>
        <v/>
      </c>
      <c r="T66" s="229" t="str">
        <f t="shared" si="6"/>
        <v/>
      </c>
      <c r="U66" s="229" t="str">
        <f t="shared" si="7"/>
        <v/>
      </c>
      <c r="V66" s="543"/>
      <c r="W66" s="37"/>
      <c r="X66" s="225"/>
      <c r="Y66" s="226"/>
      <c r="Z66" s="226"/>
    </row>
    <row r="67" spans="1:26" ht="29.45" customHeight="1" thickBot="1" x14ac:dyDescent="0.3">
      <c r="A67" s="559"/>
      <c r="B67" s="562"/>
      <c r="C67" s="547"/>
      <c r="D67" s="550"/>
      <c r="E67" s="277">
        <v>6</v>
      </c>
      <c r="F67" s="258"/>
      <c r="G67" s="193"/>
      <c r="H67" s="193"/>
      <c r="I67" s="219" t="str">
        <f t="shared" si="0"/>
        <v xml:space="preserve">  </v>
      </c>
      <c r="J67" s="279"/>
      <c r="K67" s="229" t="str">
        <f>+IFERROR(VLOOKUP($J67,'10 FORMULAS'!$B$53:$C$53,2,0),"")</f>
        <v/>
      </c>
      <c r="L67" s="229" t="str">
        <f t="shared" si="2"/>
        <v/>
      </c>
      <c r="M67" s="275"/>
      <c r="N67" s="229" t="str">
        <f>+IFERROR(VLOOKUP($M67,'10 FORMULAS'!$B$54:$C$55,2,0),"")</f>
        <v/>
      </c>
      <c r="O67" s="276"/>
      <c r="P67" s="276"/>
      <c r="Q67" s="276"/>
      <c r="R67" s="276"/>
      <c r="S67" s="229" t="str">
        <f t="shared" si="3"/>
        <v/>
      </c>
      <c r="T67" s="229" t="str">
        <f t="shared" si="6"/>
        <v/>
      </c>
      <c r="U67" s="229" t="str">
        <f t="shared" si="7"/>
        <v/>
      </c>
      <c r="V67" s="544"/>
      <c r="W67" s="37"/>
    </row>
    <row r="68" spans="1:26" ht="29.45" customHeight="1" x14ac:dyDescent="0.25">
      <c r="A68" s="557">
        <f>'2 CONTEXTO E IDENTIFICACIÓN'!A19</f>
        <v>0</v>
      </c>
      <c r="B68" s="560" t="str">
        <f>+'2 CONTEXTO E IDENTIFICACIÓN'!J19</f>
        <v xml:space="preserve"> por a causa de </v>
      </c>
      <c r="C68" s="545" t="str">
        <f>+'3 PROBABIL E IMPACTO INHERENTE'!E19</f>
        <v/>
      </c>
      <c r="D68" s="548" t="str">
        <f>+'3 PROBABIL E IMPACTO INHERENTE'!M19</f>
        <v/>
      </c>
      <c r="E68" s="278">
        <v>1</v>
      </c>
      <c r="F68" s="256"/>
      <c r="G68" s="51"/>
      <c r="H68" s="51"/>
      <c r="I68" s="219" t="str">
        <f t="shared" si="0"/>
        <v xml:space="preserve">  </v>
      </c>
      <c r="J68" s="279"/>
      <c r="K68" s="229" t="str">
        <f>+IFERROR(VLOOKUP($J68,'10 FORMULAS'!$B$53:$C$53,2,0),"")</f>
        <v/>
      </c>
      <c r="L68" s="229" t="str">
        <f t="shared" si="2"/>
        <v/>
      </c>
      <c r="M68" s="275"/>
      <c r="N68" s="229" t="str">
        <f>+IFERROR(VLOOKUP($M68,'10 FORMULAS'!$B$54:$C$55,2,0),"")</f>
        <v/>
      </c>
      <c r="O68" s="276"/>
      <c r="P68" s="276"/>
      <c r="Q68" s="276"/>
      <c r="R68" s="276"/>
      <c r="S68" s="229" t="str">
        <f t="shared" si="3"/>
        <v/>
      </c>
      <c r="T68" s="229" t="str">
        <f t="shared" si="6"/>
        <v/>
      </c>
      <c r="U68" s="229" t="str">
        <f t="shared" si="7"/>
        <v/>
      </c>
      <c r="V68" s="542"/>
      <c r="W68" s="37"/>
      <c r="X68" s="225"/>
      <c r="Y68" s="226"/>
      <c r="Z68" s="226"/>
    </row>
    <row r="69" spans="1:26" ht="29.45" customHeight="1" x14ac:dyDescent="0.25">
      <c r="A69" s="563"/>
      <c r="B69" s="564"/>
      <c r="C69" s="554"/>
      <c r="D69" s="552"/>
      <c r="E69" s="274">
        <v>2</v>
      </c>
      <c r="F69" s="254"/>
      <c r="G69" s="251"/>
      <c r="H69" s="251"/>
      <c r="I69" s="219" t="str">
        <f t="shared" si="0"/>
        <v xml:space="preserve">  </v>
      </c>
      <c r="J69" s="279"/>
      <c r="K69" s="229" t="str">
        <f>+IFERROR(VLOOKUP($J69,'10 FORMULAS'!$B$53:$C$53,2,0),"")</f>
        <v/>
      </c>
      <c r="L69" s="229" t="str">
        <f t="shared" si="2"/>
        <v/>
      </c>
      <c r="M69" s="275"/>
      <c r="N69" s="229" t="str">
        <f>+IFERROR(VLOOKUP($M69,'10 FORMULAS'!$B$54:$C$55,2,0),"")</f>
        <v/>
      </c>
      <c r="O69" s="276"/>
      <c r="P69" s="276"/>
      <c r="Q69" s="276"/>
      <c r="R69" s="276"/>
      <c r="S69" s="229" t="str">
        <f t="shared" si="3"/>
        <v/>
      </c>
      <c r="T69" s="229" t="str">
        <f t="shared" si="6"/>
        <v/>
      </c>
      <c r="U69" s="229" t="str">
        <f t="shared" si="7"/>
        <v/>
      </c>
      <c r="V69" s="588"/>
      <c r="W69" s="37"/>
      <c r="X69" s="225"/>
      <c r="Y69" s="226"/>
      <c r="Z69" s="226"/>
    </row>
    <row r="70" spans="1:26" ht="29.45" customHeight="1" x14ac:dyDescent="0.25">
      <c r="A70" s="563"/>
      <c r="B70" s="564"/>
      <c r="C70" s="554"/>
      <c r="D70" s="552"/>
      <c r="E70" s="274">
        <v>3</v>
      </c>
      <c r="F70" s="254"/>
      <c r="G70" s="251"/>
      <c r="H70" s="251"/>
      <c r="I70" s="219" t="str">
        <f t="shared" si="0"/>
        <v xml:space="preserve">  </v>
      </c>
      <c r="J70" s="279"/>
      <c r="K70" s="229" t="str">
        <f>+IFERROR(VLOOKUP($J70,'10 FORMULAS'!$B$53:$C$53,2,0),"")</f>
        <v/>
      </c>
      <c r="L70" s="229" t="str">
        <f t="shared" si="2"/>
        <v/>
      </c>
      <c r="M70" s="275"/>
      <c r="N70" s="229" t="str">
        <f>+IFERROR(VLOOKUP($M70,'10 FORMULAS'!$B$54:$C$55,2,0),"")</f>
        <v/>
      </c>
      <c r="O70" s="276"/>
      <c r="P70" s="276"/>
      <c r="Q70" s="276"/>
      <c r="R70" s="276"/>
      <c r="S70" s="229" t="str">
        <f t="shared" si="3"/>
        <v/>
      </c>
      <c r="T70" s="229" t="str">
        <f t="shared" si="6"/>
        <v/>
      </c>
      <c r="U70" s="229" t="str">
        <f t="shared" si="7"/>
        <v/>
      </c>
      <c r="V70" s="588"/>
      <c r="W70" s="37"/>
      <c r="X70" s="225"/>
      <c r="Y70" s="226"/>
      <c r="Z70" s="226"/>
    </row>
    <row r="71" spans="1:26" ht="29.45" customHeight="1" x14ac:dyDescent="0.25">
      <c r="A71" s="558"/>
      <c r="B71" s="561"/>
      <c r="C71" s="546"/>
      <c r="D71" s="549"/>
      <c r="E71" s="274">
        <v>4</v>
      </c>
      <c r="F71" s="255"/>
      <c r="G71" s="192"/>
      <c r="H71" s="192"/>
      <c r="I71" s="219" t="str">
        <f t="shared" si="0"/>
        <v xml:space="preserve">  </v>
      </c>
      <c r="J71" s="279"/>
      <c r="K71" s="229" t="str">
        <f>+IFERROR(VLOOKUP($J71,'10 FORMULAS'!$B$53:$C$53,2,0),"")</f>
        <v/>
      </c>
      <c r="L71" s="229" t="str">
        <f t="shared" si="2"/>
        <v/>
      </c>
      <c r="M71" s="275"/>
      <c r="N71" s="229" t="str">
        <f>+IFERROR(VLOOKUP($M71,'10 FORMULAS'!$B$54:$C$55,2,0),"")</f>
        <v/>
      </c>
      <c r="O71" s="276"/>
      <c r="P71" s="276"/>
      <c r="Q71" s="276"/>
      <c r="R71" s="276"/>
      <c r="S71" s="229" t="str">
        <f t="shared" si="3"/>
        <v/>
      </c>
      <c r="T71" s="229" t="str">
        <f t="shared" si="6"/>
        <v/>
      </c>
      <c r="U71" s="229" t="str">
        <f t="shared" si="7"/>
        <v/>
      </c>
      <c r="V71" s="543"/>
      <c r="W71" s="37"/>
      <c r="X71" s="225"/>
      <c r="Y71" s="226"/>
      <c r="Z71" s="226"/>
    </row>
    <row r="72" spans="1:26" ht="29.45" customHeight="1" x14ac:dyDescent="0.25">
      <c r="A72" s="558"/>
      <c r="B72" s="561"/>
      <c r="C72" s="546"/>
      <c r="D72" s="549"/>
      <c r="E72" s="274">
        <v>5</v>
      </c>
      <c r="F72" s="255"/>
      <c r="G72" s="192"/>
      <c r="H72" s="192"/>
      <c r="I72" s="219" t="str">
        <f t="shared" ref="I72:I127" si="8">+CONCATENATE(F72," ",G72," ",H72)</f>
        <v xml:space="preserve">  </v>
      </c>
      <c r="J72" s="279"/>
      <c r="K72" s="229" t="str">
        <f>+IFERROR(VLOOKUP($J72,'10 FORMULAS'!$B$53:$C$53,2,0),"")</f>
        <v/>
      </c>
      <c r="L72" s="229" t="str">
        <f t="shared" si="2"/>
        <v/>
      </c>
      <c r="M72" s="275"/>
      <c r="N72" s="229" t="str">
        <f>+IFERROR(VLOOKUP($M72,'10 FORMULAS'!$B$54:$C$55,2,0),"")</f>
        <v/>
      </c>
      <c r="O72" s="276"/>
      <c r="P72" s="276"/>
      <c r="Q72" s="276"/>
      <c r="R72" s="276"/>
      <c r="S72" s="229" t="str">
        <f t="shared" si="3"/>
        <v/>
      </c>
      <c r="T72" s="229" t="str">
        <f t="shared" si="6"/>
        <v/>
      </c>
      <c r="U72" s="229" t="str">
        <f t="shared" si="7"/>
        <v/>
      </c>
      <c r="V72" s="543"/>
      <c r="W72" s="37"/>
      <c r="X72" s="225"/>
      <c r="Y72" s="226"/>
      <c r="Z72" s="226"/>
    </row>
    <row r="73" spans="1:26" ht="29.45" customHeight="1" thickBot="1" x14ac:dyDescent="0.3">
      <c r="A73" s="559"/>
      <c r="B73" s="562"/>
      <c r="C73" s="547"/>
      <c r="D73" s="550"/>
      <c r="E73" s="277">
        <v>6</v>
      </c>
      <c r="F73" s="258"/>
      <c r="G73" s="193"/>
      <c r="H73" s="193"/>
      <c r="I73" s="219" t="str">
        <f t="shared" si="8"/>
        <v xml:space="preserve">  </v>
      </c>
      <c r="J73" s="279"/>
      <c r="K73" s="229" t="str">
        <f>+IFERROR(VLOOKUP($J73,'10 FORMULAS'!$B$53:$C$53,2,0),"")</f>
        <v/>
      </c>
      <c r="L73" s="229" t="str">
        <f t="shared" ref="L73:L127" si="9">+IF(J73="Correctivo","Impacto","")</f>
        <v/>
      </c>
      <c r="M73" s="275"/>
      <c r="N73" s="229" t="str">
        <f>+IFERROR(VLOOKUP($M73,'10 FORMULAS'!$B$54:$C$55,2,0),"")</f>
        <v/>
      </c>
      <c r="O73" s="276"/>
      <c r="P73" s="276"/>
      <c r="Q73" s="276"/>
      <c r="R73" s="276"/>
      <c r="S73" s="229" t="str">
        <f t="shared" ref="S73:S127" si="10">+IFERROR($K73+$N73,"")</f>
        <v/>
      </c>
      <c r="T73" s="229" t="str">
        <f t="shared" si="6"/>
        <v/>
      </c>
      <c r="U73" s="229" t="str">
        <f t="shared" si="7"/>
        <v/>
      </c>
      <c r="V73" s="544"/>
      <c r="W73" s="37"/>
    </row>
    <row r="74" spans="1:26" ht="29.45" customHeight="1" x14ac:dyDescent="0.25">
      <c r="A74" s="557">
        <f>'2 CONTEXTO E IDENTIFICACIÓN'!A20</f>
        <v>0</v>
      </c>
      <c r="B74" s="560" t="str">
        <f>+'2 CONTEXTO E IDENTIFICACIÓN'!J20</f>
        <v xml:space="preserve"> por a causa de </v>
      </c>
      <c r="C74" s="545" t="str">
        <f>+'3 PROBABIL E IMPACTO INHERENTE'!E20</f>
        <v/>
      </c>
      <c r="D74" s="548" t="str">
        <f>+'3 PROBABIL E IMPACTO INHERENTE'!M20</f>
        <v/>
      </c>
      <c r="E74" s="278">
        <v>1</v>
      </c>
      <c r="F74" s="256"/>
      <c r="G74" s="51"/>
      <c r="H74" s="51"/>
      <c r="I74" s="219" t="str">
        <f t="shared" si="8"/>
        <v xml:space="preserve">  </v>
      </c>
      <c r="J74" s="279"/>
      <c r="K74" s="229" t="str">
        <f>+IFERROR(VLOOKUP($J74,'10 FORMULAS'!$B$53:$C$53,2,0),"")</f>
        <v/>
      </c>
      <c r="L74" s="229" t="str">
        <f t="shared" si="9"/>
        <v/>
      </c>
      <c r="M74" s="275"/>
      <c r="N74" s="229" t="str">
        <f>+IFERROR(VLOOKUP($M74,'10 FORMULAS'!$B$54:$C$55,2,0),"")</f>
        <v/>
      </c>
      <c r="O74" s="276"/>
      <c r="P74" s="276"/>
      <c r="Q74" s="276"/>
      <c r="R74" s="276"/>
      <c r="S74" s="229" t="str">
        <f t="shared" si="10"/>
        <v/>
      </c>
      <c r="T74" s="229" t="str">
        <f t="shared" si="6"/>
        <v/>
      </c>
      <c r="U74" s="229" t="str">
        <f t="shared" si="7"/>
        <v/>
      </c>
      <c r="V74" s="542"/>
      <c r="W74" s="37"/>
      <c r="X74" s="225"/>
      <c r="Y74" s="226"/>
      <c r="Z74" s="226"/>
    </row>
    <row r="75" spans="1:26" ht="29.45" customHeight="1" x14ac:dyDescent="0.25">
      <c r="A75" s="558"/>
      <c r="B75" s="561"/>
      <c r="C75" s="546"/>
      <c r="D75" s="549"/>
      <c r="E75" s="274">
        <v>2</v>
      </c>
      <c r="F75" s="255"/>
      <c r="G75" s="192"/>
      <c r="H75" s="192"/>
      <c r="I75" s="219" t="str">
        <f t="shared" si="8"/>
        <v xml:space="preserve">  </v>
      </c>
      <c r="J75" s="279"/>
      <c r="K75" s="229" t="str">
        <f>+IFERROR(VLOOKUP($J75,'10 FORMULAS'!$B$53:$C$53,2,0),"")</f>
        <v/>
      </c>
      <c r="L75" s="229" t="str">
        <f t="shared" si="9"/>
        <v/>
      </c>
      <c r="M75" s="275"/>
      <c r="N75" s="229" t="str">
        <f>+IFERROR(VLOOKUP($M75,'10 FORMULAS'!$B$54:$C$55,2,0),"")</f>
        <v/>
      </c>
      <c r="O75" s="276"/>
      <c r="P75" s="276"/>
      <c r="Q75" s="276"/>
      <c r="R75" s="276"/>
      <c r="S75" s="229" t="str">
        <f t="shared" si="10"/>
        <v/>
      </c>
      <c r="T75" s="229" t="str">
        <f t="shared" si="6"/>
        <v/>
      </c>
      <c r="U75" s="229" t="str">
        <f t="shared" si="7"/>
        <v/>
      </c>
      <c r="V75" s="543"/>
      <c r="W75" s="37"/>
      <c r="X75" s="225"/>
      <c r="Y75" s="226"/>
      <c r="Z75" s="226"/>
    </row>
    <row r="76" spans="1:26" ht="29.45" customHeight="1" x14ac:dyDescent="0.25">
      <c r="A76" s="558"/>
      <c r="B76" s="561"/>
      <c r="C76" s="546"/>
      <c r="D76" s="549"/>
      <c r="E76" s="274">
        <v>3</v>
      </c>
      <c r="F76" s="255"/>
      <c r="G76" s="192"/>
      <c r="H76" s="192"/>
      <c r="I76" s="219" t="str">
        <f t="shared" si="8"/>
        <v xml:space="preserve">  </v>
      </c>
      <c r="J76" s="279"/>
      <c r="K76" s="229" t="str">
        <f>+IFERROR(VLOOKUP($J76,'10 FORMULAS'!$B$53:$C$53,2,0),"")</f>
        <v/>
      </c>
      <c r="L76" s="229" t="str">
        <f t="shared" si="9"/>
        <v/>
      </c>
      <c r="M76" s="275"/>
      <c r="N76" s="229" t="str">
        <f>+IFERROR(VLOOKUP($M76,'10 FORMULAS'!$B$54:$C$55,2,0),"")</f>
        <v/>
      </c>
      <c r="O76" s="276"/>
      <c r="P76" s="276"/>
      <c r="Q76" s="276"/>
      <c r="R76" s="276"/>
      <c r="S76" s="229" t="str">
        <f t="shared" si="10"/>
        <v/>
      </c>
      <c r="T76" s="229" t="str">
        <f t="shared" si="6"/>
        <v/>
      </c>
      <c r="U76" s="229" t="str">
        <f t="shared" si="7"/>
        <v/>
      </c>
      <c r="V76" s="543"/>
      <c r="W76" s="37"/>
      <c r="X76" s="225"/>
      <c r="Y76" s="226"/>
      <c r="Z76" s="226"/>
    </row>
    <row r="77" spans="1:26" ht="29.45" customHeight="1" x14ac:dyDescent="0.25">
      <c r="A77" s="558"/>
      <c r="B77" s="561"/>
      <c r="C77" s="546"/>
      <c r="D77" s="549"/>
      <c r="E77" s="274">
        <v>4</v>
      </c>
      <c r="F77" s="255"/>
      <c r="G77" s="192"/>
      <c r="H77" s="192"/>
      <c r="I77" s="219" t="str">
        <f t="shared" si="8"/>
        <v xml:space="preserve">  </v>
      </c>
      <c r="J77" s="279"/>
      <c r="K77" s="229" t="str">
        <f>+IFERROR(VLOOKUP($J77,'10 FORMULAS'!$B$53:$C$53,2,0),"")</f>
        <v/>
      </c>
      <c r="L77" s="229" t="str">
        <f t="shared" si="9"/>
        <v/>
      </c>
      <c r="M77" s="275"/>
      <c r="N77" s="229" t="str">
        <f>+IFERROR(VLOOKUP($M77,'10 FORMULAS'!$B$54:$C$55,2,0),"")</f>
        <v/>
      </c>
      <c r="O77" s="276"/>
      <c r="P77" s="276"/>
      <c r="Q77" s="276"/>
      <c r="R77" s="276"/>
      <c r="S77" s="229" t="str">
        <f t="shared" si="10"/>
        <v/>
      </c>
      <c r="T77" s="229" t="str">
        <f t="shared" si="6"/>
        <v/>
      </c>
      <c r="U77" s="229" t="str">
        <f t="shared" si="7"/>
        <v/>
      </c>
      <c r="V77" s="543"/>
      <c r="W77" s="37"/>
      <c r="X77" s="225"/>
      <c r="Y77" s="226"/>
      <c r="Z77" s="226"/>
    </row>
    <row r="78" spans="1:26" ht="29.45" customHeight="1" x14ac:dyDescent="0.25">
      <c r="A78" s="558"/>
      <c r="B78" s="561"/>
      <c r="C78" s="546"/>
      <c r="D78" s="549"/>
      <c r="E78" s="274">
        <v>5</v>
      </c>
      <c r="F78" s="255"/>
      <c r="G78" s="192"/>
      <c r="H78" s="192"/>
      <c r="I78" s="219" t="str">
        <f t="shared" si="8"/>
        <v xml:space="preserve">  </v>
      </c>
      <c r="J78" s="279"/>
      <c r="K78" s="229" t="str">
        <f>+IFERROR(VLOOKUP($J78,'10 FORMULAS'!$B$53:$C$53,2,0),"")</f>
        <v/>
      </c>
      <c r="L78" s="229" t="str">
        <f t="shared" si="9"/>
        <v/>
      </c>
      <c r="M78" s="275"/>
      <c r="N78" s="229" t="str">
        <f>+IFERROR(VLOOKUP($M78,'10 FORMULAS'!$B$54:$C$55,2,0),"")</f>
        <v/>
      </c>
      <c r="O78" s="276"/>
      <c r="P78" s="276"/>
      <c r="Q78" s="276"/>
      <c r="R78" s="276"/>
      <c r="S78" s="229" t="str">
        <f t="shared" si="10"/>
        <v/>
      </c>
      <c r="T78" s="229" t="str">
        <f t="shared" si="6"/>
        <v/>
      </c>
      <c r="U78" s="229" t="str">
        <f t="shared" si="7"/>
        <v/>
      </c>
      <c r="V78" s="543"/>
      <c r="W78" s="37"/>
      <c r="X78" s="225"/>
      <c r="Y78" s="226"/>
      <c r="Z78" s="226"/>
    </row>
    <row r="79" spans="1:26" ht="29.45" customHeight="1" thickBot="1" x14ac:dyDescent="0.3">
      <c r="A79" s="559"/>
      <c r="B79" s="562"/>
      <c r="C79" s="547"/>
      <c r="D79" s="550"/>
      <c r="E79" s="277">
        <v>6</v>
      </c>
      <c r="F79" s="258"/>
      <c r="G79" s="193"/>
      <c r="H79" s="193"/>
      <c r="I79" s="219" t="str">
        <f t="shared" si="8"/>
        <v xml:space="preserve">  </v>
      </c>
      <c r="J79" s="279"/>
      <c r="K79" s="229" t="str">
        <f>+IFERROR(VLOOKUP($J79,'10 FORMULAS'!$B$53:$C$53,2,0),"")</f>
        <v/>
      </c>
      <c r="L79" s="229" t="str">
        <f t="shared" si="9"/>
        <v/>
      </c>
      <c r="M79" s="275"/>
      <c r="N79" s="229" t="str">
        <f>+IFERROR(VLOOKUP($M79,'10 FORMULAS'!$B$54:$C$55,2,0),"")</f>
        <v/>
      </c>
      <c r="O79" s="276"/>
      <c r="P79" s="276"/>
      <c r="Q79" s="276"/>
      <c r="R79" s="276"/>
      <c r="S79" s="229" t="str">
        <f t="shared" si="10"/>
        <v/>
      </c>
      <c r="T79" s="229" t="str">
        <f t="shared" si="6"/>
        <v/>
      </c>
      <c r="U79" s="229" t="str">
        <f t="shared" si="7"/>
        <v/>
      </c>
      <c r="V79" s="544"/>
      <c r="W79" s="37"/>
    </row>
    <row r="80" spans="1:26" ht="29.45" customHeight="1" x14ac:dyDescent="0.25">
      <c r="A80" s="557">
        <f>'2 CONTEXTO E IDENTIFICACIÓN'!A21</f>
        <v>0</v>
      </c>
      <c r="B80" s="560" t="str">
        <f>+'2 CONTEXTO E IDENTIFICACIÓN'!J21</f>
        <v xml:space="preserve"> por a causa de </v>
      </c>
      <c r="C80" s="545" t="str">
        <f>+'3 PROBABIL E IMPACTO INHERENTE'!E21</f>
        <v/>
      </c>
      <c r="D80" s="548" t="str">
        <f>+'3 PROBABIL E IMPACTO INHERENTE'!M21</f>
        <v/>
      </c>
      <c r="E80" s="278">
        <v>1</v>
      </c>
      <c r="F80" s="256"/>
      <c r="G80" s="51"/>
      <c r="H80" s="51"/>
      <c r="I80" s="219" t="str">
        <f t="shared" si="8"/>
        <v xml:space="preserve">  </v>
      </c>
      <c r="J80" s="279"/>
      <c r="K80" s="229" t="str">
        <f>+IFERROR(VLOOKUP($J80,'10 FORMULAS'!$B$53:$C$53,2,0),"")</f>
        <v/>
      </c>
      <c r="L80" s="229" t="str">
        <f t="shared" si="9"/>
        <v/>
      </c>
      <c r="M80" s="275"/>
      <c r="N80" s="229" t="str">
        <f>+IFERROR(VLOOKUP($M80,'10 FORMULAS'!$B$54:$C$55,2,0),"")</f>
        <v/>
      </c>
      <c r="O80" s="276"/>
      <c r="P80" s="276"/>
      <c r="Q80" s="276"/>
      <c r="R80" s="276"/>
      <c r="S80" s="229" t="str">
        <f t="shared" si="10"/>
        <v/>
      </c>
      <c r="T80" s="229" t="str">
        <f t="shared" si="6"/>
        <v/>
      </c>
      <c r="U80" s="229" t="str">
        <f t="shared" si="7"/>
        <v/>
      </c>
      <c r="V80" s="542"/>
      <c r="W80" s="37"/>
      <c r="X80" s="225"/>
      <c r="Y80" s="226"/>
      <c r="Z80" s="226"/>
    </row>
    <row r="81" spans="1:26" ht="29.45" customHeight="1" x14ac:dyDescent="0.25">
      <c r="A81" s="558"/>
      <c r="B81" s="561"/>
      <c r="C81" s="546"/>
      <c r="D81" s="549"/>
      <c r="E81" s="274">
        <v>2</v>
      </c>
      <c r="F81" s="255"/>
      <c r="G81" s="192"/>
      <c r="H81" s="192"/>
      <c r="I81" s="219" t="str">
        <f t="shared" si="8"/>
        <v xml:space="preserve">  </v>
      </c>
      <c r="J81" s="279"/>
      <c r="K81" s="229" t="str">
        <f>+IFERROR(VLOOKUP($J81,'10 FORMULAS'!$B$53:$C$53,2,0),"")</f>
        <v/>
      </c>
      <c r="L81" s="229" t="str">
        <f t="shared" si="9"/>
        <v/>
      </c>
      <c r="M81" s="275"/>
      <c r="N81" s="229" t="str">
        <f>+IFERROR(VLOOKUP($M81,'10 FORMULAS'!$B$54:$C$55,2,0),"")</f>
        <v/>
      </c>
      <c r="O81" s="276"/>
      <c r="P81" s="276"/>
      <c r="Q81" s="276"/>
      <c r="R81" s="276"/>
      <c r="S81" s="229" t="str">
        <f t="shared" si="10"/>
        <v/>
      </c>
      <c r="T81" s="229" t="str">
        <f t="shared" si="6"/>
        <v/>
      </c>
      <c r="U81" s="229" t="str">
        <f t="shared" si="7"/>
        <v/>
      </c>
      <c r="V81" s="543"/>
      <c r="W81" s="37"/>
      <c r="X81" s="225"/>
      <c r="Y81" s="226"/>
      <c r="Z81" s="226"/>
    </row>
    <row r="82" spans="1:26" ht="29.45" customHeight="1" x14ac:dyDescent="0.25">
      <c r="A82" s="558"/>
      <c r="B82" s="561"/>
      <c r="C82" s="546"/>
      <c r="D82" s="549"/>
      <c r="E82" s="274">
        <v>3</v>
      </c>
      <c r="F82" s="255"/>
      <c r="G82" s="192"/>
      <c r="H82" s="192"/>
      <c r="I82" s="219" t="str">
        <f t="shared" si="8"/>
        <v xml:space="preserve">  </v>
      </c>
      <c r="J82" s="279"/>
      <c r="K82" s="229" t="str">
        <f>+IFERROR(VLOOKUP($J82,'10 FORMULAS'!$B$53:$C$53,2,0),"")</f>
        <v/>
      </c>
      <c r="L82" s="229" t="str">
        <f t="shared" si="9"/>
        <v/>
      </c>
      <c r="M82" s="275"/>
      <c r="N82" s="229" t="str">
        <f>+IFERROR(VLOOKUP($M82,'10 FORMULAS'!$B$54:$C$55,2,0),"")</f>
        <v/>
      </c>
      <c r="O82" s="276"/>
      <c r="P82" s="276"/>
      <c r="Q82" s="276"/>
      <c r="R82" s="276"/>
      <c r="S82" s="229" t="str">
        <f t="shared" si="10"/>
        <v/>
      </c>
      <c r="T82" s="229" t="str">
        <f t="shared" si="6"/>
        <v/>
      </c>
      <c r="U82" s="229" t="str">
        <f t="shared" si="7"/>
        <v/>
      </c>
      <c r="V82" s="543"/>
      <c r="W82" s="37"/>
      <c r="X82" s="225"/>
      <c r="Y82" s="226"/>
      <c r="Z82" s="226"/>
    </row>
    <row r="83" spans="1:26" ht="29.45" customHeight="1" x14ac:dyDescent="0.25">
      <c r="A83" s="558"/>
      <c r="B83" s="561"/>
      <c r="C83" s="546"/>
      <c r="D83" s="549"/>
      <c r="E83" s="274">
        <v>4</v>
      </c>
      <c r="F83" s="255"/>
      <c r="G83" s="192"/>
      <c r="H83" s="192"/>
      <c r="I83" s="219" t="str">
        <f t="shared" si="8"/>
        <v xml:space="preserve">  </v>
      </c>
      <c r="J83" s="279"/>
      <c r="K83" s="229" t="str">
        <f>+IFERROR(VLOOKUP($J83,'10 FORMULAS'!$B$53:$C$53,2,0),"")</f>
        <v/>
      </c>
      <c r="L83" s="229" t="str">
        <f t="shared" si="9"/>
        <v/>
      </c>
      <c r="M83" s="275"/>
      <c r="N83" s="229" t="str">
        <f>+IFERROR(VLOOKUP($M83,'10 FORMULAS'!$B$54:$C$55,2,0),"")</f>
        <v/>
      </c>
      <c r="O83" s="276"/>
      <c r="P83" s="276"/>
      <c r="Q83" s="276"/>
      <c r="R83" s="276"/>
      <c r="S83" s="229" t="str">
        <f t="shared" si="10"/>
        <v/>
      </c>
      <c r="T83" s="229" t="str">
        <f t="shared" si="6"/>
        <v/>
      </c>
      <c r="U83" s="229" t="str">
        <f t="shared" si="7"/>
        <v/>
      </c>
      <c r="V83" s="543"/>
      <c r="W83" s="37"/>
      <c r="X83" s="225"/>
      <c r="Y83" s="226"/>
      <c r="Z83" s="226"/>
    </row>
    <row r="84" spans="1:26" ht="29.45" customHeight="1" x14ac:dyDescent="0.25">
      <c r="A84" s="558"/>
      <c r="B84" s="561"/>
      <c r="C84" s="546"/>
      <c r="D84" s="549"/>
      <c r="E84" s="274">
        <v>5</v>
      </c>
      <c r="F84" s="255"/>
      <c r="G84" s="192"/>
      <c r="H84" s="192"/>
      <c r="I84" s="219" t="str">
        <f t="shared" si="8"/>
        <v xml:space="preserve">  </v>
      </c>
      <c r="J84" s="279"/>
      <c r="K84" s="229" t="str">
        <f>+IFERROR(VLOOKUP($J84,'10 FORMULAS'!$B$53:$C$53,2,0),"")</f>
        <v/>
      </c>
      <c r="L84" s="229" t="str">
        <f t="shared" si="9"/>
        <v/>
      </c>
      <c r="M84" s="275"/>
      <c r="N84" s="229" t="str">
        <f>+IFERROR(VLOOKUP($M84,'10 FORMULAS'!$B$54:$C$55,2,0),"")</f>
        <v/>
      </c>
      <c r="O84" s="276"/>
      <c r="P84" s="276"/>
      <c r="Q84" s="276"/>
      <c r="R84" s="276"/>
      <c r="S84" s="229" t="str">
        <f t="shared" si="10"/>
        <v/>
      </c>
      <c r="T84" s="229" t="str">
        <f t="shared" ref="T84:T115" si="11">+IFERROR(D84*S84,"")</f>
        <v/>
      </c>
      <c r="U84" s="229" t="str">
        <f t="shared" ref="U84:U115" si="12">+IFERROR(D84-T84,"")</f>
        <v/>
      </c>
      <c r="V84" s="543"/>
      <c r="W84" s="37"/>
      <c r="X84" s="225"/>
      <c r="Y84" s="226"/>
      <c r="Z84" s="226"/>
    </row>
    <row r="85" spans="1:26" ht="29.45" customHeight="1" thickBot="1" x14ac:dyDescent="0.3">
      <c r="A85" s="559"/>
      <c r="B85" s="562"/>
      <c r="C85" s="547"/>
      <c r="D85" s="550"/>
      <c r="E85" s="277">
        <v>6</v>
      </c>
      <c r="F85" s="258"/>
      <c r="G85" s="193"/>
      <c r="H85" s="193"/>
      <c r="I85" s="219" t="str">
        <f t="shared" si="8"/>
        <v xml:space="preserve">  </v>
      </c>
      <c r="J85" s="279"/>
      <c r="K85" s="229" t="str">
        <f>+IFERROR(VLOOKUP($J85,'10 FORMULAS'!$B$53:$C$53,2,0),"")</f>
        <v/>
      </c>
      <c r="L85" s="229" t="str">
        <f t="shared" si="9"/>
        <v/>
      </c>
      <c r="M85" s="275"/>
      <c r="N85" s="229" t="str">
        <f>+IFERROR(VLOOKUP($M85,'10 FORMULAS'!$B$54:$C$55,2,0),"")</f>
        <v/>
      </c>
      <c r="O85" s="276"/>
      <c r="P85" s="276"/>
      <c r="Q85" s="276"/>
      <c r="R85" s="276"/>
      <c r="S85" s="229" t="str">
        <f t="shared" si="10"/>
        <v/>
      </c>
      <c r="T85" s="229" t="str">
        <f t="shared" si="11"/>
        <v/>
      </c>
      <c r="U85" s="229" t="str">
        <f t="shared" si="12"/>
        <v/>
      </c>
      <c r="V85" s="544"/>
      <c r="W85" s="37"/>
    </row>
    <row r="86" spans="1:26" ht="29.45" customHeight="1" x14ac:dyDescent="0.25">
      <c r="A86" s="557">
        <f>'2 CONTEXTO E IDENTIFICACIÓN'!A22</f>
        <v>0</v>
      </c>
      <c r="B86" s="560" t="str">
        <f>+'2 CONTEXTO E IDENTIFICACIÓN'!J22</f>
        <v xml:space="preserve"> por a causa de </v>
      </c>
      <c r="C86" s="545" t="str">
        <f>+'3 PROBABIL E IMPACTO INHERENTE'!E22</f>
        <v/>
      </c>
      <c r="D86" s="548" t="str">
        <f>+'3 PROBABIL E IMPACTO INHERENTE'!M22</f>
        <v/>
      </c>
      <c r="E86" s="278">
        <v>1</v>
      </c>
      <c r="F86" s="256"/>
      <c r="G86" s="51"/>
      <c r="H86" s="51"/>
      <c r="I86" s="219" t="str">
        <f t="shared" si="8"/>
        <v xml:space="preserve">  </v>
      </c>
      <c r="J86" s="279"/>
      <c r="K86" s="229" t="str">
        <f>+IFERROR(VLOOKUP($J86,'10 FORMULAS'!$B$53:$C$53,2,0),"")</f>
        <v/>
      </c>
      <c r="L86" s="229" t="str">
        <f t="shared" si="9"/>
        <v/>
      </c>
      <c r="M86" s="275"/>
      <c r="N86" s="229" t="str">
        <f>+IFERROR(VLOOKUP($M86,'10 FORMULAS'!$B$54:$C$55,2,0),"")</f>
        <v/>
      </c>
      <c r="O86" s="276"/>
      <c r="P86" s="276"/>
      <c r="Q86" s="276"/>
      <c r="R86" s="276"/>
      <c r="S86" s="229" t="str">
        <f t="shared" si="10"/>
        <v/>
      </c>
      <c r="T86" s="229" t="str">
        <f t="shared" si="11"/>
        <v/>
      </c>
      <c r="U86" s="229" t="str">
        <f t="shared" si="12"/>
        <v/>
      </c>
      <c r="V86" s="542"/>
      <c r="W86" s="37"/>
      <c r="X86" s="225"/>
      <c r="Y86" s="226"/>
      <c r="Z86" s="226"/>
    </row>
    <row r="87" spans="1:26" ht="29.45" customHeight="1" x14ac:dyDescent="0.25">
      <c r="A87" s="558"/>
      <c r="B87" s="561"/>
      <c r="C87" s="546"/>
      <c r="D87" s="549"/>
      <c r="E87" s="274">
        <v>2</v>
      </c>
      <c r="F87" s="255"/>
      <c r="G87" s="192"/>
      <c r="H87" s="192"/>
      <c r="I87" s="219" t="str">
        <f t="shared" si="8"/>
        <v xml:space="preserve">  </v>
      </c>
      <c r="J87" s="279"/>
      <c r="K87" s="229" t="str">
        <f>+IFERROR(VLOOKUP($J87,'10 FORMULAS'!$B$53:$C$53,2,0),"")</f>
        <v/>
      </c>
      <c r="L87" s="229" t="str">
        <f t="shared" si="9"/>
        <v/>
      </c>
      <c r="M87" s="275"/>
      <c r="N87" s="229" t="str">
        <f>+IFERROR(VLOOKUP($M87,'10 FORMULAS'!$B$54:$C$55,2,0),"")</f>
        <v/>
      </c>
      <c r="O87" s="276"/>
      <c r="P87" s="276"/>
      <c r="Q87" s="276"/>
      <c r="R87" s="276"/>
      <c r="S87" s="229" t="str">
        <f t="shared" si="10"/>
        <v/>
      </c>
      <c r="T87" s="229" t="str">
        <f t="shared" si="11"/>
        <v/>
      </c>
      <c r="U87" s="229" t="str">
        <f t="shared" si="12"/>
        <v/>
      </c>
      <c r="V87" s="543"/>
      <c r="W87" s="37"/>
      <c r="X87" s="225"/>
      <c r="Y87" s="226"/>
      <c r="Z87" s="226"/>
    </row>
    <row r="88" spans="1:26" ht="29.45" customHeight="1" x14ac:dyDescent="0.25">
      <c r="A88" s="558"/>
      <c r="B88" s="561"/>
      <c r="C88" s="546"/>
      <c r="D88" s="549"/>
      <c r="E88" s="274">
        <v>3</v>
      </c>
      <c r="F88" s="255"/>
      <c r="G88" s="192"/>
      <c r="H88" s="192"/>
      <c r="I88" s="219" t="str">
        <f t="shared" si="8"/>
        <v xml:space="preserve">  </v>
      </c>
      <c r="J88" s="279"/>
      <c r="K88" s="229" t="str">
        <f>+IFERROR(VLOOKUP($J88,'10 FORMULAS'!$B$53:$C$53,2,0),"")</f>
        <v/>
      </c>
      <c r="L88" s="229" t="str">
        <f t="shared" si="9"/>
        <v/>
      </c>
      <c r="M88" s="275"/>
      <c r="N88" s="229" t="str">
        <f>+IFERROR(VLOOKUP($M88,'10 FORMULAS'!$B$54:$C$55,2,0),"")</f>
        <v/>
      </c>
      <c r="O88" s="276"/>
      <c r="P88" s="276"/>
      <c r="Q88" s="276"/>
      <c r="R88" s="276"/>
      <c r="S88" s="229" t="str">
        <f t="shared" si="10"/>
        <v/>
      </c>
      <c r="T88" s="229" t="str">
        <f t="shared" si="11"/>
        <v/>
      </c>
      <c r="U88" s="229" t="str">
        <f t="shared" si="12"/>
        <v/>
      </c>
      <c r="V88" s="543"/>
      <c r="W88" s="37"/>
      <c r="X88" s="225"/>
      <c r="Y88" s="226"/>
      <c r="Z88" s="226"/>
    </row>
    <row r="89" spans="1:26" ht="29.45" customHeight="1" x14ac:dyDescent="0.25">
      <c r="A89" s="558"/>
      <c r="B89" s="561"/>
      <c r="C89" s="546"/>
      <c r="D89" s="549"/>
      <c r="E89" s="274">
        <v>4</v>
      </c>
      <c r="F89" s="255"/>
      <c r="G89" s="192"/>
      <c r="H89" s="192"/>
      <c r="I89" s="219" t="str">
        <f t="shared" si="8"/>
        <v xml:space="preserve">  </v>
      </c>
      <c r="J89" s="279"/>
      <c r="K89" s="229" t="str">
        <f>+IFERROR(VLOOKUP($J89,'10 FORMULAS'!$B$53:$C$53,2,0),"")</f>
        <v/>
      </c>
      <c r="L89" s="229" t="str">
        <f t="shared" si="9"/>
        <v/>
      </c>
      <c r="M89" s="275"/>
      <c r="N89" s="229" t="str">
        <f>+IFERROR(VLOOKUP($M89,'10 FORMULAS'!$B$54:$C$55,2,0),"")</f>
        <v/>
      </c>
      <c r="O89" s="276"/>
      <c r="P89" s="276"/>
      <c r="Q89" s="276"/>
      <c r="R89" s="276"/>
      <c r="S89" s="229" t="str">
        <f t="shared" si="10"/>
        <v/>
      </c>
      <c r="T89" s="229" t="str">
        <f t="shared" si="11"/>
        <v/>
      </c>
      <c r="U89" s="229" t="str">
        <f t="shared" si="12"/>
        <v/>
      </c>
      <c r="V89" s="543"/>
      <c r="W89" s="37"/>
      <c r="X89" s="225"/>
      <c r="Y89" s="226"/>
      <c r="Z89" s="226"/>
    </row>
    <row r="90" spans="1:26" ht="29.45" customHeight="1" x14ac:dyDescent="0.25">
      <c r="A90" s="558"/>
      <c r="B90" s="561"/>
      <c r="C90" s="546"/>
      <c r="D90" s="549"/>
      <c r="E90" s="274">
        <v>5</v>
      </c>
      <c r="F90" s="255"/>
      <c r="G90" s="192"/>
      <c r="H90" s="192"/>
      <c r="I90" s="219" t="str">
        <f t="shared" si="8"/>
        <v xml:space="preserve">  </v>
      </c>
      <c r="J90" s="279"/>
      <c r="K90" s="229" t="str">
        <f>+IFERROR(VLOOKUP($J90,'10 FORMULAS'!$B$53:$C$53,2,0),"")</f>
        <v/>
      </c>
      <c r="L90" s="229" t="str">
        <f t="shared" si="9"/>
        <v/>
      </c>
      <c r="M90" s="275"/>
      <c r="N90" s="229" t="str">
        <f>+IFERROR(VLOOKUP($M90,'10 FORMULAS'!$B$54:$C$55,2,0),"")</f>
        <v/>
      </c>
      <c r="O90" s="276"/>
      <c r="P90" s="276"/>
      <c r="Q90" s="276"/>
      <c r="R90" s="276"/>
      <c r="S90" s="229" t="str">
        <f t="shared" si="10"/>
        <v/>
      </c>
      <c r="T90" s="229" t="str">
        <f t="shared" si="11"/>
        <v/>
      </c>
      <c r="U90" s="229" t="str">
        <f t="shared" si="12"/>
        <v/>
      </c>
      <c r="V90" s="543"/>
      <c r="W90" s="37"/>
      <c r="X90" s="225"/>
      <c r="Y90" s="226"/>
      <c r="Z90" s="226"/>
    </row>
    <row r="91" spans="1:26" ht="29.45" customHeight="1" thickBot="1" x14ac:dyDescent="0.3">
      <c r="A91" s="559"/>
      <c r="B91" s="562"/>
      <c r="C91" s="547"/>
      <c r="D91" s="550"/>
      <c r="E91" s="277">
        <v>6</v>
      </c>
      <c r="F91" s="258"/>
      <c r="G91" s="193"/>
      <c r="H91" s="193"/>
      <c r="I91" s="219" t="str">
        <f t="shared" si="8"/>
        <v xml:space="preserve">  </v>
      </c>
      <c r="J91" s="279"/>
      <c r="K91" s="229" t="str">
        <f>+IFERROR(VLOOKUP($J91,'10 FORMULAS'!$B$53:$C$53,2,0),"")</f>
        <v/>
      </c>
      <c r="L91" s="229" t="str">
        <f t="shared" si="9"/>
        <v/>
      </c>
      <c r="M91" s="275"/>
      <c r="N91" s="229" t="str">
        <f>+IFERROR(VLOOKUP($M91,'10 FORMULAS'!$B$54:$C$55,2,0),"")</f>
        <v/>
      </c>
      <c r="O91" s="276"/>
      <c r="P91" s="276"/>
      <c r="Q91" s="276"/>
      <c r="R91" s="276"/>
      <c r="S91" s="229" t="str">
        <f t="shared" si="10"/>
        <v/>
      </c>
      <c r="T91" s="229" t="str">
        <f t="shared" si="11"/>
        <v/>
      </c>
      <c r="U91" s="229" t="str">
        <f t="shared" si="12"/>
        <v/>
      </c>
      <c r="V91" s="544"/>
      <c r="W91" s="37"/>
    </row>
    <row r="92" spans="1:26" ht="29.45" customHeight="1" x14ac:dyDescent="0.25">
      <c r="A92" s="557">
        <f>'2 CONTEXTO E IDENTIFICACIÓN'!A23</f>
        <v>0</v>
      </c>
      <c r="B92" s="560" t="str">
        <f>+'2 CONTEXTO E IDENTIFICACIÓN'!J23</f>
        <v xml:space="preserve"> por a causa de </v>
      </c>
      <c r="C92" s="545" t="str">
        <f>+'3 PROBABIL E IMPACTO INHERENTE'!E23</f>
        <v/>
      </c>
      <c r="D92" s="548" t="str">
        <f>+'3 PROBABIL E IMPACTO INHERENTE'!M23</f>
        <v/>
      </c>
      <c r="E92" s="278">
        <v>1</v>
      </c>
      <c r="F92" s="256"/>
      <c r="G92" s="51"/>
      <c r="H92" s="51"/>
      <c r="I92" s="219" t="str">
        <f t="shared" si="8"/>
        <v xml:space="preserve">  </v>
      </c>
      <c r="J92" s="279"/>
      <c r="K92" s="229" t="str">
        <f>+IFERROR(VLOOKUP($J92,'10 FORMULAS'!$B$53:$C$53,2,0),"")</f>
        <v/>
      </c>
      <c r="L92" s="229" t="str">
        <f t="shared" si="9"/>
        <v/>
      </c>
      <c r="M92" s="275"/>
      <c r="N92" s="229" t="str">
        <f>+IFERROR(VLOOKUP($M92,'10 FORMULAS'!$B$54:$C$55,2,0),"")</f>
        <v/>
      </c>
      <c r="O92" s="276"/>
      <c r="P92" s="276"/>
      <c r="Q92" s="276"/>
      <c r="R92" s="276"/>
      <c r="S92" s="229" t="str">
        <f t="shared" si="10"/>
        <v/>
      </c>
      <c r="T92" s="229" t="str">
        <f t="shared" si="11"/>
        <v/>
      </c>
      <c r="U92" s="229" t="str">
        <f t="shared" si="12"/>
        <v/>
      </c>
      <c r="V92" s="542"/>
      <c r="W92" s="37"/>
      <c r="X92" s="225"/>
      <c r="Y92" s="226"/>
      <c r="Z92" s="226"/>
    </row>
    <row r="93" spans="1:26" ht="29.45" customHeight="1" x14ac:dyDescent="0.25">
      <c r="A93" s="558"/>
      <c r="B93" s="561"/>
      <c r="C93" s="546"/>
      <c r="D93" s="549"/>
      <c r="E93" s="274">
        <v>2</v>
      </c>
      <c r="F93" s="255"/>
      <c r="G93" s="192"/>
      <c r="H93" s="192"/>
      <c r="I93" s="219" t="str">
        <f t="shared" si="8"/>
        <v xml:space="preserve">  </v>
      </c>
      <c r="J93" s="279"/>
      <c r="K93" s="229" t="str">
        <f>+IFERROR(VLOOKUP($J93,'10 FORMULAS'!$B$53:$C$53,2,0),"")</f>
        <v/>
      </c>
      <c r="L93" s="229" t="str">
        <f t="shared" si="9"/>
        <v/>
      </c>
      <c r="M93" s="275"/>
      <c r="N93" s="229" t="str">
        <f>+IFERROR(VLOOKUP($M93,'10 FORMULAS'!$B$54:$C$55,2,0),"")</f>
        <v/>
      </c>
      <c r="O93" s="276"/>
      <c r="P93" s="276"/>
      <c r="Q93" s="276"/>
      <c r="R93" s="276"/>
      <c r="S93" s="229" t="str">
        <f t="shared" si="10"/>
        <v/>
      </c>
      <c r="T93" s="229" t="str">
        <f t="shared" si="11"/>
        <v/>
      </c>
      <c r="U93" s="229" t="str">
        <f t="shared" si="12"/>
        <v/>
      </c>
      <c r="V93" s="543"/>
      <c r="W93" s="37"/>
      <c r="X93" s="225"/>
      <c r="Y93" s="226"/>
      <c r="Z93" s="226"/>
    </row>
    <row r="94" spans="1:26" ht="29.45" customHeight="1" x14ac:dyDescent="0.25">
      <c r="A94" s="558"/>
      <c r="B94" s="561"/>
      <c r="C94" s="546"/>
      <c r="D94" s="549"/>
      <c r="E94" s="274">
        <v>3</v>
      </c>
      <c r="F94" s="255"/>
      <c r="G94" s="192"/>
      <c r="H94" s="192"/>
      <c r="I94" s="219" t="str">
        <f t="shared" si="8"/>
        <v xml:space="preserve">  </v>
      </c>
      <c r="J94" s="279"/>
      <c r="K94" s="229" t="str">
        <f>+IFERROR(VLOOKUP($J94,'10 FORMULAS'!$B$53:$C$53,2,0),"")</f>
        <v/>
      </c>
      <c r="L94" s="229" t="str">
        <f t="shared" si="9"/>
        <v/>
      </c>
      <c r="M94" s="275"/>
      <c r="N94" s="229" t="str">
        <f>+IFERROR(VLOOKUP($M94,'10 FORMULAS'!$B$54:$C$55,2,0),"")</f>
        <v/>
      </c>
      <c r="O94" s="276"/>
      <c r="P94" s="276"/>
      <c r="Q94" s="276"/>
      <c r="R94" s="276"/>
      <c r="S94" s="229" t="str">
        <f t="shared" si="10"/>
        <v/>
      </c>
      <c r="T94" s="229" t="str">
        <f t="shared" si="11"/>
        <v/>
      </c>
      <c r="U94" s="229" t="str">
        <f t="shared" si="12"/>
        <v/>
      </c>
      <c r="V94" s="543"/>
      <c r="W94" s="37"/>
      <c r="X94" s="225"/>
      <c r="Y94" s="226"/>
      <c r="Z94" s="226"/>
    </row>
    <row r="95" spans="1:26" ht="29.45" customHeight="1" x14ac:dyDescent="0.25">
      <c r="A95" s="558"/>
      <c r="B95" s="561"/>
      <c r="C95" s="546"/>
      <c r="D95" s="549"/>
      <c r="E95" s="274">
        <v>4</v>
      </c>
      <c r="F95" s="255"/>
      <c r="G95" s="192"/>
      <c r="H95" s="192"/>
      <c r="I95" s="219" t="str">
        <f t="shared" si="8"/>
        <v xml:space="preserve">  </v>
      </c>
      <c r="J95" s="279"/>
      <c r="K95" s="229" t="str">
        <f>+IFERROR(VLOOKUP($J95,'10 FORMULAS'!$B$53:$C$53,2,0),"")</f>
        <v/>
      </c>
      <c r="L95" s="229" t="str">
        <f t="shared" si="9"/>
        <v/>
      </c>
      <c r="M95" s="275"/>
      <c r="N95" s="229" t="str">
        <f>+IFERROR(VLOOKUP($M95,'10 FORMULAS'!$B$54:$C$55,2,0),"")</f>
        <v/>
      </c>
      <c r="O95" s="276"/>
      <c r="P95" s="276"/>
      <c r="Q95" s="276"/>
      <c r="R95" s="276"/>
      <c r="S95" s="229" t="str">
        <f t="shared" si="10"/>
        <v/>
      </c>
      <c r="T95" s="229" t="str">
        <f t="shared" si="11"/>
        <v/>
      </c>
      <c r="U95" s="229" t="str">
        <f t="shared" si="12"/>
        <v/>
      </c>
      <c r="V95" s="543"/>
      <c r="W95" s="37"/>
      <c r="X95" s="225"/>
      <c r="Y95" s="226"/>
      <c r="Z95" s="226"/>
    </row>
    <row r="96" spans="1:26" ht="29.45" customHeight="1" x14ac:dyDescent="0.25">
      <c r="A96" s="558"/>
      <c r="B96" s="561"/>
      <c r="C96" s="546"/>
      <c r="D96" s="549"/>
      <c r="E96" s="274">
        <v>5</v>
      </c>
      <c r="F96" s="255"/>
      <c r="G96" s="192"/>
      <c r="H96" s="192"/>
      <c r="I96" s="219" t="str">
        <f t="shared" si="8"/>
        <v xml:space="preserve">  </v>
      </c>
      <c r="J96" s="279"/>
      <c r="K96" s="229" t="str">
        <f>+IFERROR(VLOOKUP($J96,'10 FORMULAS'!$B$53:$C$53,2,0),"")</f>
        <v/>
      </c>
      <c r="L96" s="229" t="str">
        <f t="shared" si="9"/>
        <v/>
      </c>
      <c r="M96" s="275"/>
      <c r="N96" s="229" t="str">
        <f>+IFERROR(VLOOKUP($M96,'10 FORMULAS'!$B$54:$C$55,2,0),"")</f>
        <v/>
      </c>
      <c r="O96" s="276"/>
      <c r="P96" s="276"/>
      <c r="Q96" s="276"/>
      <c r="R96" s="276"/>
      <c r="S96" s="229" t="str">
        <f t="shared" si="10"/>
        <v/>
      </c>
      <c r="T96" s="229" t="str">
        <f t="shared" si="11"/>
        <v/>
      </c>
      <c r="U96" s="229" t="str">
        <f t="shared" si="12"/>
        <v/>
      </c>
      <c r="V96" s="543"/>
      <c r="W96" s="37"/>
      <c r="X96" s="225"/>
      <c r="Y96" s="226"/>
      <c r="Z96" s="226"/>
    </row>
    <row r="97" spans="1:26" ht="29.45" customHeight="1" thickBot="1" x14ac:dyDescent="0.3">
      <c r="A97" s="559"/>
      <c r="B97" s="562"/>
      <c r="C97" s="547"/>
      <c r="D97" s="550"/>
      <c r="E97" s="277">
        <v>6</v>
      </c>
      <c r="F97" s="258"/>
      <c r="G97" s="193"/>
      <c r="H97" s="193"/>
      <c r="I97" s="219" t="str">
        <f t="shared" si="8"/>
        <v xml:space="preserve">  </v>
      </c>
      <c r="J97" s="279"/>
      <c r="K97" s="229" t="str">
        <f>+IFERROR(VLOOKUP($J97,'10 FORMULAS'!$B$53:$C$53,2,0),"")</f>
        <v/>
      </c>
      <c r="L97" s="229" t="str">
        <f t="shared" si="9"/>
        <v/>
      </c>
      <c r="M97" s="275"/>
      <c r="N97" s="229" t="str">
        <f>+IFERROR(VLOOKUP($M97,'10 FORMULAS'!$B$54:$C$55,2,0),"")</f>
        <v/>
      </c>
      <c r="O97" s="276"/>
      <c r="P97" s="276"/>
      <c r="Q97" s="276"/>
      <c r="R97" s="276"/>
      <c r="S97" s="229" t="str">
        <f t="shared" si="10"/>
        <v/>
      </c>
      <c r="T97" s="229" t="str">
        <f t="shared" si="11"/>
        <v/>
      </c>
      <c r="U97" s="229" t="str">
        <f t="shared" si="12"/>
        <v/>
      </c>
      <c r="V97" s="544"/>
      <c r="W97" s="37"/>
    </row>
    <row r="98" spans="1:26" ht="29.45" customHeight="1" x14ac:dyDescent="0.25">
      <c r="A98" s="557">
        <f>'2 CONTEXTO E IDENTIFICACIÓN'!A24</f>
        <v>0</v>
      </c>
      <c r="B98" s="560" t="str">
        <f>+'2 CONTEXTO E IDENTIFICACIÓN'!J24</f>
        <v xml:space="preserve"> por a causa de </v>
      </c>
      <c r="C98" s="545" t="str">
        <f>+'3 PROBABIL E IMPACTO INHERENTE'!E24</f>
        <v/>
      </c>
      <c r="D98" s="548" t="str">
        <f>+'3 PROBABIL E IMPACTO INHERENTE'!M24</f>
        <v/>
      </c>
      <c r="E98" s="278">
        <v>1</v>
      </c>
      <c r="F98" s="256"/>
      <c r="G98" s="51"/>
      <c r="H98" s="51"/>
      <c r="I98" s="219" t="str">
        <f t="shared" si="8"/>
        <v xml:space="preserve">  </v>
      </c>
      <c r="J98" s="279"/>
      <c r="K98" s="229" t="str">
        <f>+IFERROR(VLOOKUP($J98,'10 FORMULAS'!$B$53:$C$53,2,0),"")</f>
        <v/>
      </c>
      <c r="L98" s="229" t="str">
        <f t="shared" si="9"/>
        <v/>
      </c>
      <c r="M98" s="275"/>
      <c r="N98" s="229" t="str">
        <f>+IFERROR(VLOOKUP($M98,'10 FORMULAS'!$B$54:$C$55,2,0),"")</f>
        <v/>
      </c>
      <c r="O98" s="276"/>
      <c r="P98" s="276"/>
      <c r="Q98" s="276"/>
      <c r="R98" s="276"/>
      <c r="S98" s="229" t="str">
        <f t="shared" si="10"/>
        <v/>
      </c>
      <c r="T98" s="229" t="str">
        <f t="shared" si="11"/>
        <v/>
      </c>
      <c r="U98" s="229" t="str">
        <f t="shared" si="12"/>
        <v/>
      </c>
      <c r="V98" s="542"/>
      <c r="W98" s="37"/>
      <c r="X98" s="225"/>
      <c r="Y98" s="226"/>
      <c r="Z98" s="226"/>
    </row>
    <row r="99" spans="1:26" ht="29.45" customHeight="1" x14ac:dyDescent="0.25">
      <c r="A99" s="558"/>
      <c r="B99" s="561"/>
      <c r="C99" s="546"/>
      <c r="D99" s="549"/>
      <c r="E99" s="274">
        <v>2</v>
      </c>
      <c r="F99" s="255"/>
      <c r="G99" s="192"/>
      <c r="H99" s="192"/>
      <c r="I99" s="219" t="str">
        <f t="shared" si="8"/>
        <v xml:space="preserve">  </v>
      </c>
      <c r="J99" s="279"/>
      <c r="K99" s="229" t="str">
        <f>+IFERROR(VLOOKUP($J99,'10 FORMULAS'!$B$53:$C$53,2,0),"")</f>
        <v/>
      </c>
      <c r="L99" s="229" t="str">
        <f t="shared" si="9"/>
        <v/>
      </c>
      <c r="M99" s="275"/>
      <c r="N99" s="229" t="str">
        <f>+IFERROR(VLOOKUP($M99,'10 FORMULAS'!$B$54:$C$55,2,0),"")</f>
        <v/>
      </c>
      <c r="O99" s="276"/>
      <c r="P99" s="276"/>
      <c r="Q99" s="276"/>
      <c r="R99" s="276"/>
      <c r="S99" s="229" t="str">
        <f t="shared" si="10"/>
        <v/>
      </c>
      <c r="T99" s="229" t="str">
        <f t="shared" si="11"/>
        <v/>
      </c>
      <c r="U99" s="229" t="str">
        <f t="shared" si="12"/>
        <v/>
      </c>
      <c r="V99" s="543"/>
      <c r="W99" s="37"/>
      <c r="X99" s="225"/>
      <c r="Y99" s="226"/>
      <c r="Z99" s="226"/>
    </row>
    <row r="100" spans="1:26" ht="29.45" customHeight="1" x14ac:dyDescent="0.25">
      <c r="A100" s="558"/>
      <c r="B100" s="561"/>
      <c r="C100" s="546"/>
      <c r="D100" s="549"/>
      <c r="E100" s="274">
        <v>3</v>
      </c>
      <c r="F100" s="255"/>
      <c r="G100" s="192"/>
      <c r="H100" s="192"/>
      <c r="I100" s="219" t="str">
        <f t="shared" si="8"/>
        <v xml:space="preserve">  </v>
      </c>
      <c r="J100" s="279"/>
      <c r="K100" s="229" t="str">
        <f>+IFERROR(VLOOKUP($J100,'10 FORMULAS'!$B$53:$C$53,2,0),"")</f>
        <v/>
      </c>
      <c r="L100" s="229" t="str">
        <f t="shared" si="9"/>
        <v/>
      </c>
      <c r="M100" s="275"/>
      <c r="N100" s="229" t="str">
        <f>+IFERROR(VLOOKUP($M100,'10 FORMULAS'!$B$54:$C$55,2,0),"")</f>
        <v/>
      </c>
      <c r="O100" s="276"/>
      <c r="P100" s="276"/>
      <c r="Q100" s="276"/>
      <c r="R100" s="276"/>
      <c r="S100" s="229" t="str">
        <f t="shared" si="10"/>
        <v/>
      </c>
      <c r="T100" s="229" t="str">
        <f t="shared" si="11"/>
        <v/>
      </c>
      <c r="U100" s="229" t="str">
        <f t="shared" si="12"/>
        <v/>
      </c>
      <c r="V100" s="543"/>
      <c r="W100" s="37"/>
      <c r="X100" s="225"/>
      <c r="Y100" s="226"/>
      <c r="Z100" s="226"/>
    </row>
    <row r="101" spans="1:26" ht="29.45" customHeight="1" x14ac:dyDescent="0.25">
      <c r="A101" s="558"/>
      <c r="B101" s="561"/>
      <c r="C101" s="546"/>
      <c r="D101" s="549"/>
      <c r="E101" s="274">
        <v>4</v>
      </c>
      <c r="F101" s="255"/>
      <c r="G101" s="192"/>
      <c r="H101" s="192"/>
      <c r="I101" s="219" t="str">
        <f t="shared" si="8"/>
        <v xml:space="preserve">  </v>
      </c>
      <c r="J101" s="279"/>
      <c r="K101" s="229" t="str">
        <f>+IFERROR(VLOOKUP($J101,'10 FORMULAS'!$B$53:$C$53,2,0),"")</f>
        <v/>
      </c>
      <c r="L101" s="229" t="str">
        <f t="shared" si="9"/>
        <v/>
      </c>
      <c r="M101" s="275"/>
      <c r="N101" s="229" t="str">
        <f>+IFERROR(VLOOKUP($M101,'10 FORMULAS'!$B$54:$C$55,2,0),"")</f>
        <v/>
      </c>
      <c r="O101" s="276"/>
      <c r="P101" s="276"/>
      <c r="Q101" s="276"/>
      <c r="R101" s="276"/>
      <c r="S101" s="229" t="str">
        <f t="shared" si="10"/>
        <v/>
      </c>
      <c r="T101" s="229" t="str">
        <f t="shared" si="11"/>
        <v/>
      </c>
      <c r="U101" s="229" t="str">
        <f t="shared" si="12"/>
        <v/>
      </c>
      <c r="V101" s="543"/>
      <c r="W101" s="37"/>
      <c r="X101" s="225"/>
      <c r="Y101" s="226"/>
      <c r="Z101" s="226"/>
    </row>
    <row r="102" spans="1:26" ht="29.45" customHeight="1" x14ac:dyDescent="0.25">
      <c r="A102" s="558"/>
      <c r="B102" s="561"/>
      <c r="C102" s="546"/>
      <c r="D102" s="549"/>
      <c r="E102" s="274">
        <v>5</v>
      </c>
      <c r="F102" s="255"/>
      <c r="G102" s="192"/>
      <c r="H102" s="192"/>
      <c r="I102" s="219" t="str">
        <f t="shared" si="8"/>
        <v xml:space="preserve">  </v>
      </c>
      <c r="J102" s="279"/>
      <c r="K102" s="229" t="str">
        <f>+IFERROR(VLOOKUP($J102,'10 FORMULAS'!$B$53:$C$53,2,0),"")</f>
        <v/>
      </c>
      <c r="L102" s="229" t="str">
        <f t="shared" si="9"/>
        <v/>
      </c>
      <c r="M102" s="275"/>
      <c r="N102" s="229" t="str">
        <f>+IFERROR(VLOOKUP($M102,'10 FORMULAS'!$B$54:$C$55,2,0),"")</f>
        <v/>
      </c>
      <c r="O102" s="276"/>
      <c r="P102" s="276"/>
      <c r="Q102" s="276"/>
      <c r="R102" s="276"/>
      <c r="S102" s="229" t="str">
        <f t="shared" si="10"/>
        <v/>
      </c>
      <c r="T102" s="229" t="str">
        <f t="shared" si="11"/>
        <v/>
      </c>
      <c r="U102" s="229" t="str">
        <f t="shared" si="12"/>
        <v/>
      </c>
      <c r="V102" s="543"/>
      <c r="W102" s="37"/>
      <c r="X102" s="225"/>
      <c r="Y102" s="226"/>
      <c r="Z102" s="226"/>
    </row>
    <row r="103" spans="1:26" ht="29.45" customHeight="1" thickBot="1" x14ac:dyDescent="0.3">
      <c r="A103" s="559"/>
      <c r="B103" s="562"/>
      <c r="C103" s="547"/>
      <c r="D103" s="550"/>
      <c r="E103" s="277">
        <v>6</v>
      </c>
      <c r="F103" s="258"/>
      <c r="G103" s="193"/>
      <c r="H103" s="193"/>
      <c r="I103" s="219" t="str">
        <f t="shared" si="8"/>
        <v xml:space="preserve">  </v>
      </c>
      <c r="J103" s="279"/>
      <c r="K103" s="229" t="str">
        <f>+IFERROR(VLOOKUP($J103,'10 FORMULAS'!$B$53:$C$53,2,0),"")</f>
        <v/>
      </c>
      <c r="L103" s="229" t="str">
        <f t="shared" si="9"/>
        <v/>
      </c>
      <c r="M103" s="275"/>
      <c r="N103" s="229" t="str">
        <f>+IFERROR(VLOOKUP($M103,'10 FORMULAS'!$B$54:$C$55,2,0),"")</f>
        <v/>
      </c>
      <c r="O103" s="276"/>
      <c r="P103" s="276"/>
      <c r="Q103" s="276"/>
      <c r="R103" s="276"/>
      <c r="S103" s="229" t="str">
        <f t="shared" si="10"/>
        <v/>
      </c>
      <c r="T103" s="229" t="str">
        <f t="shared" si="11"/>
        <v/>
      </c>
      <c r="U103" s="229" t="str">
        <f t="shared" si="12"/>
        <v/>
      </c>
      <c r="V103" s="544"/>
      <c r="W103" s="37"/>
    </row>
    <row r="104" spans="1:26" ht="29.45" customHeight="1" x14ac:dyDescent="0.25">
      <c r="A104" s="557">
        <f>'2 CONTEXTO E IDENTIFICACIÓN'!A25</f>
        <v>0</v>
      </c>
      <c r="B104" s="560" t="str">
        <f>+'2 CONTEXTO E IDENTIFICACIÓN'!J25</f>
        <v xml:space="preserve"> por a causa de </v>
      </c>
      <c r="C104" s="545" t="str">
        <f>+'3 PROBABIL E IMPACTO INHERENTE'!E25</f>
        <v/>
      </c>
      <c r="D104" s="548" t="str">
        <f>+'3 PROBABIL E IMPACTO INHERENTE'!M25</f>
        <v/>
      </c>
      <c r="E104" s="278">
        <v>1</v>
      </c>
      <c r="F104" s="256"/>
      <c r="G104" s="51"/>
      <c r="H104" s="51"/>
      <c r="I104" s="219" t="str">
        <f t="shared" si="8"/>
        <v xml:space="preserve">  </v>
      </c>
      <c r="J104" s="279"/>
      <c r="K104" s="229" t="str">
        <f>+IFERROR(VLOOKUP($J104,'10 FORMULAS'!$B$53:$C$53,2,0),"")</f>
        <v/>
      </c>
      <c r="L104" s="229" t="str">
        <f t="shared" si="9"/>
        <v/>
      </c>
      <c r="M104" s="275"/>
      <c r="N104" s="229" t="str">
        <f>+IFERROR(VLOOKUP($M104,'10 FORMULAS'!$B$54:$C$55,2,0),"")</f>
        <v/>
      </c>
      <c r="O104" s="276"/>
      <c r="P104" s="276"/>
      <c r="Q104" s="276"/>
      <c r="R104" s="276"/>
      <c r="S104" s="229" t="str">
        <f t="shared" si="10"/>
        <v/>
      </c>
      <c r="T104" s="229" t="str">
        <f t="shared" si="11"/>
        <v/>
      </c>
      <c r="U104" s="229" t="str">
        <f t="shared" si="12"/>
        <v/>
      </c>
      <c r="V104" s="542"/>
      <c r="W104" s="37"/>
      <c r="X104" s="225"/>
      <c r="Y104" s="226"/>
      <c r="Z104" s="226"/>
    </row>
    <row r="105" spans="1:26" ht="29.45" customHeight="1" x14ac:dyDescent="0.25">
      <c r="A105" s="563"/>
      <c r="B105" s="564"/>
      <c r="C105" s="554"/>
      <c r="D105" s="552"/>
      <c r="E105" s="274">
        <v>2</v>
      </c>
      <c r="F105" s="254"/>
      <c r="G105" s="251"/>
      <c r="H105" s="251"/>
      <c r="I105" s="219" t="str">
        <f t="shared" si="8"/>
        <v xml:space="preserve">  </v>
      </c>
      <c r="J105" s="279"/>
      <c r="K105" s="229" t="str">
        <f>+IFERROR(VLOOKUP($J105,'10 FORMULAS'!$B$53:$C$53,2,0),"")</f>
        <v/>
      </c>
      <c r="L105" s="229" t="str">
        <f t="shared" si="9"/>
        <v/>
      </c>
      <c r="M105" s="275"/>
      <c r="N105" s="229" t="str">
        <f>+IFERROR(VLOOKUP($M105,'10 FORMULAS'!$B$54:$C$55,2,0),"")</f>
        <v/>
      </c>
      <c r="O105" s="276"/>
      <c r="P105" s="276"/>
      <c r="Q105" s="276"/>
      <c r="R105" s="276"/>
      <c r="S105" s="229" t="str">
        <f t="shared" si="10"/>
        <v/>
      </c>
      <c r="T105" s="229" t="str">
        <f t="shared" si="11"/>
        <v/>
      </c>
      <c r="U105" s="229" t="str">
        <f t="shared" si="12"/>
        <v/>
      </c>
      <c r="V105" s="588"/>
      <c r="W105" s="37"/>
      <c r="X105" s="225"/>
      <c r="Y105" s="226"/>
      <c r="Z105" s="226"/>
    </row>
    <row r="106" spans="1:26" ht="29.45" customHeight="1" x14ac:dyDescent="0.25">
      <c r="A106" s="563"/>
      <c r="B106" s="564"/>
      <c r="C106" s="554"/>
      <c r="D106" s="552"/>
      <c r="E106" s="274">
        <v>3</v>
      </c>
      <c r="F106" s="254"/>
      <c r="G106" s="251"/>
      <c r="H106" s="251"/>
      <c r="I106" s="219" t="str">
        <f t="shared" si="8"/>
        <v xml:space="preserve">  </v>
      </c>
      <c r="J106" s="279"/>
      <c r="K106" s="229" t="str">
        <f>+IFERROR(VLOOKUP($J106,'10 FORMULAS'!$B$53:$C$53,2,0),"")</f>
        <v/>
      </c>
      <c r="L106" s="229" t="str">
        <f t="shared" si="9"/>
        <v/>
      </c>
      <c r="M106" s="275"/>
      <c r="N106" s="229" t="str">
        <f>+IFERROR(VLOOKUP($M106,'10 FORMULAS'!$B$54:$C$55,2,0),"")</f>
        <v/>
      </c>
      <c r="O106" s="276"/>
      <c r="P106" s="276"/>
      <c r="Q106" s="276"/>
      <c r="R106" s="276"/>
      <c r="S106" s="229" t="str">
        <f t="shared" si="10"/>
        <v/>
      </c>
      <c r="T106" s="229" t="str">
        <f t="shared" si="11"/>
        <v/>
      </c>
      <c r="U106" s="229" t="str">
        <f t="shared" si="12"/>
        <v/>
      </c>
      <c r="V106" s="588"/>
      <c r="W106" s="37"/>
      <c r="X106" s="225"/>
      <c r="Y106" s="226"/>
      <c r="Z106" s="226"/>
    </row>
    <row r="107" spans="1:26" ht="29.45" customHeight="1" x14ac:dyDescent="0.25">
      <c r="A107" s="558"/>
      <c r="B107" s="561"/>
      <c r="C107" s="546"/>
      <c r="D107" s="549"/>
      <c r="E107" s="274">
        <v>4</v>
      </c>
      <c r="F107" s="255"/>
      <c r="G107" s="192"/>
      <c r="H107" s="192"/>
      <c r="I107" s="219" t="str">
        <f t="shared" si="8"/>
        <v xml:space="preserve">  </v>
      </c>
      <c r="J107" s="279"/>
      <c r="K107" s="229" t="str">
        <f>+IFERROR(VLOOKUP($J107,'10 FORMULAS'!$B$53:$C$53,2,0),"")</f>
        <v/>
      </c>
      <c r="L107" s="229" t="str">
        <f t="shared" si="9"/>
        <v/>
      </c>
      <c r="M107" s="275"/>
      <c r="N107" s="229" t="str">
        <f>+IFERROR(VLOOKUP($M107,'10 FORMULAS'!$B$54:$C$55,2,0),"")</f>
        <v/>
      </c>
      <c r="O107" s="276"/>
      <c r="P107" s="276"/>
      <c r="Q107" s="276"/>
      <c r="R107" s="276"/>
      <c r="S107" s="229" t="str">
        <f t="shared" si="10"/>
        <v/>
      </c>
      <c r="T107" s="229" t="str">
        <f t="shared" si="11"/>
        <v/>
      </c>
      <c r="U107" s="229" t="str">
        <f t="shared" si="12"/>
        <v/>
      </c>
      <c r="V107" s="543"/>
      <c r="W107" s="37"/>
      <c r="X107" s="225"/>
      <c r="Y107" s="226"/>
      <c r="Z107" s="226"/>
    </row>
    <row r="108" spans="1:26" ht="29.45" customHeight="1" x14ac:dyDescent="0.25">
      <c r="A108" s="558"/>
      <c r="B108" s="561"/>
      <c r="C108" s="546"/>
      <c r="D108" s="549"/>
      <c r="E108" s="274">
        <v>5</v>
      </c>
      <c r="F108" s="255"/>
      <c r="G108" s="192"/>
      <c r="H108" s="192"/>
      <c r="I108" s="219" t="str">
        <f t="shared" si="8"/>
        <v xml:space="preserve">  </v>
      </c>
      <c r="J108" s="279"/>
      <c r="K108" s="229" t="str">
        <f>+IFERROR(VLOOKUP($J108,'10 FORMULAS'!$B$53:$C$53,2,0),"")</f>
        <v/>
      </c>
      <c r="L108" s="229" t="str">
        <f t="shared" si="9"/>
        <v/>
      </c>
      <c r="M108" s="275"/>
      <c r="N108" s="229" t="str">
        <f>+IFERROR(VLOOKUP($M108,'10 FORMULAS'!$B$54:$C$55,2,0),"")</f>
        <v/>
      </c>
      <c r="O108" s="276"/>
      <c r="P108" s="276"/>
      <c r="Q108" s="276"/>
      <c r="R108" s="276"/>
      <c r="S108" s="229" t="str">
        <f t="shared" si="10"/>
        <v/>
      </c>
      <c r="T108" s="229" t="str">
        <f t="shared" si="11"/>
        <v/>
      </c>
      <c r="U108" s="229" t="str">
        <f t="shared" si="12"/>
        <v/>
      </c>
      <c r="V108" s="543"/>
      <c r="W108" s="37"/>
      <c r="X108" s="225"/>
      <c r="Y108" s="226"/>
      <c r="Z108" s="226"/>
    </row>
    <row r="109" spans="1:26" ht="29.45" customHeight="1" thickBot="1" x14ac:dyDescent="0.3">
      <c r="A109" s="559"/>
      <c r="B109" s="562"/>
      <c r="C109" s="547"/>
      <c r="D109" s="550"/>
      <c r="E109" s="277">
        <v>6</v>
      </c>
      <c r="F109" s="258"/>
      <c r="G109" s="193"/>
      <c r="H109" s="193"/>
      <c r="I109" s="219" t="str">
        <f t="shared" si="8"/>
        <v xml:space="preserve">  </v>
      </c>
      <c r="J109" s="279"/>
      <c r="K109" s="229" t="str">
        <f>+IFERROR(VLOOKUP($J109,'10 FORMULAS'!$B$53:$C$53,2,0),"")</f>
        <v/>
      </c>
      <c r="L109" s="229" t="str">
        <f t="shared" si="9"/>
        <v/>
      </c>
      <c r="M109" s="275"/>
      <c r="N109" s="229" t="str">
        <f>+IFERROR(VLOOKUP($M109,'10 FORMULAS'!$B$54:$C$55,2,0),"")</f>
        <v/>
      </c>
      <c r="O109" s="276"/>
      <c r="P109" s="276"/>
      <c r="Q109" s="276"/>
      <c r="R109" s="276"/>
      <c r="S109" s="229" t="str">
        <f t="shared" si="10"/>
        <v/>
      </c>
      <c r="T109" s="229" t="str">
        <f t="shared" si="11"/>
        <v/>
      </c>
      <c r="U109" s="229" t="str">
        <f t="shared" si="12"/>
        <v/>
      </c>
      <c r="V109" s="544"/>
      <c r="W109" s="37"/>
    </row>
    <row r="110" spans="1:26" ht="29.45" customHeight="1" x14ac:dyDescent="0.25">
      <c r="A110" s="557">
        <f>'2 CONTEXTO E IDENTIFICACIÓN'!A26</f>
        <v>0</v>
      </c>
      <c r="B110" s="560" t="str">
        <f>+'2 CONTEXTO E IDENTIFICACIÓN'!J26</f>
        <v xml:space="preserve"> por a causa de </v>
      </c>
      <c r="C110" s="545" t="str">
        <f>+'3 PROBABIL E IMPACTO INHERENTE'!E26</f>
        <v/>
      </c>
      <c r="D110" s="548" t="str">
        <f>+'3 PROBABIL E IMPACTO INHERENTE'!M26</f>
        <v/>
      </c>
      <c r="E110" s="278">
        <v>1</v>
      </c>
      <c r="F110" s="256"/>
      <c r="G110" s="51"/>
      <c r="H110" s="51"/>
      <c r="I110" s="219" t="str">
        <f t="shared" si="8"/>
        <v xml:space="preserve">  </v>
      </c>
      <c r="J110" s="279"/>
      <c r="K110" s="229" t="str">
        <f>+IFERROR(VLOOKUP($J110,'10 FORMULAS'!$B$53:$C$53,2,0),"")</f>
        <v/>
      </c>
      <c r="L110" s="229" t="str">
        <f t="shared" si="9"/>
        <v/>
      </c>
      <c r="M110" s="275"/>
      <c r="N110" s="229" t="str">
        <f>+IFERROR(VLOOKUP($M110,'10 FORMULAS'!$B$54:$C$55,2,0),"")</f>
        <v/>
      </c>
      <c r="O110" s="276"/>
      <c r="P110" s="276"/>
      <c r="Q110" s="276"/>
      <c r="R110" s="276"/>
      <c r="S110" s="229" t="str">
        <f t="shared" si="10"/>
        <v/>
      </c>
      <c r="T110" s="229" t="str">
        <f t="shared" si="11"/>
        <v/>
      </c>
      <c r="U110" s="229" t="str">
        <f t="shared" si="12"/>
        <v/>
      </c>
      <c r="V110" s="542"/>
      <c r="W110" s="37"/>
      <c r="X110" s="225"/>
      <c r="Y110" s="226"/>
      <c r="Z110" s="226"/>
    </row>
    <row r="111" spans="1:26" ht="29.45" customHeight="1" x14ac:dyDescent="0.25">
      <c r="A111" s="563"/>
      <c r="B111" s="564"/>
      <c r="C111" s="554"/>
      <c r="D111" s="552"/>
      <c r="E111" s="274">
        <v>2</v>
      </c>
      <c r="F111" s="254"/>
      <c r="G111" s="251"/>
      <c r="H111" s="251"/>
      <c r="I111" s="219" t="str">
        <f t="shared" si="8"/>
        <v xml:space="preserve">  </v>
      </c>
      <c r="J111" s="279"/>
      <c r="K111" s="229" t="str">
        <f>+IFERROR(VLOOKUP($J111,'10 FORMULAS'!$B$53:$C$53,2,0),"")</f>
        <v/>
      </c>
      <c r="L111" s="229" t="str">
        <f t="shared" si="9"/>
        <v/>
      </c>
      <c r="M111" s="275"/>
      <c r="N111" s="229" t="str">
        <f>+IFERROR(VLOOKUP($M111,'10 FORMULAS'!$B$54:$C$55,2,0),"")</f>
        <v/>
      </c>
      <c r="O111" s="276"/>
      <c r="P111" s="276"/>
      <c r="Q111" s="276"/>
      <c r="R111" s="276"/>
      <c r="S111" s="229" t="str">
        <f t="shared" si="10"/>
        <v/>
      </c>
      <c r="T111" s="229" t="str">
        <f t="shared" si="11"/>
        <v/>
      </c>
      <c r="U111" s="229" t="str">
        <f t="shared" si="12"/>
        <v/>
      </c>
      <c r="V111" s="588"/>
      <c r="W111" s="37"/>
      <c r="X111" s="225"/>
      <c r="Y111" s="226"/>
      <c r="Z111" s="226"/>
    </row>
    <row r="112" spans="1:26" ht="29.45" customHeight="1" x14ac:dyDescent="0.25">
      <c r="A112" s="563"/>
      <c r="B112" s="564"/>
      <c r="C112" s="554"/>
      <c r="D112" s="552"/>
      <c r="E112" s="274">
        <v>3</v>
      </c>
      <c r="F112" s="254"/>
      <c r="G112" s="251"/>
      <c r="H112" s="251"/>
      <c r="I112" s="219" t="str">
        <f t="shared" si="8"/>
        <v xml:space="preserve">  </v>
      </c>
      <c r="J112" s="279"/>
      <c r="K112" s="229" t="str">
        <f>+IFERROR(VLOOKUP($J112,'10 FORMULAS'!$B$53:$C$53,2,0),"")</f>
        <v/>
      </c>
      <c r="L112" s="229" t="str">
        <f t="shared" si="9"/>
        <v/>
      </c>
      <c r="M112" s="275"/>
      <c r="N112" s="229" t="str">
        <f>+IFERROR(VLOOKUP($M112,'10 FORMULAS'!$B$54:$C$55,2,0),"")</f>
        <v/>
      </c>
      <c r="O112" s="276"/>
      <c r="P112" s="276"/>
      <c r="Q112" s="276"/>
      <c r="R112" s="276"/>
      <c r="S112" s="229" t="str">
        <f t="shared" si="10"/>
        <v/>
      </c>
      <c r="T112" s="229" t="str">
        <f t="shared" si="11"/>
        <v/>
      </c>
      <c r="U112" s="229" t="str">
        <f t="shared" si="12"/>
        <v/>
      </c>
      <c r="V112" s="588"/>
      <c r="W112" s="37"/>
      <c r="X112" s="225"/>
      <c r="Y112" s="226"/>
      <c r="Z112" s="226"/>
    </row>
    <row r="113" spans="1:26" ht="29.45" customHeight="1" x14ac:dyDescent="0.25">
      <c r="A113" s="558"/>
      <c r="B113" s="561"/>
      <c r="C113" s="546"/>
      <c r="D113" s="549"/>
      <c r="E113" s="274">
        <v>4</v>
      </c>
      <c r="F113" s="255"/>
      <c r="G113" s="192"/>
      <c r="H113" s="192"/>
      <c r="I113" s="219" t="str">
        <f t="shared" si="8"/>
        <v xml:space="preserve">  </v>
      </c>
      <c r="J113" s="279"/>
      <c r="K113" s="229" t="str">
        <f>+IFERROR(VLOOKUP($J113,'10 FORMULAS'!$B$53:$C$53,2,0),"")</f>
        <v/>
      </c>
      <c r="L113" s="229" t="str">
        <f t="shared" si="9"/>
        <v/>
      </c>
      <c r="M113" s="275"/>
      <c r="N113" s="229" t="str">
        <f>+IFERROR(VLOOKUP($M113,'10 FORMULAS'!$B$54:$C$55,2,0),"")</f>
        <v/>
      </c>
      <c r="O113" s="276"/>
      <c r="P113" s="276"/>
      <c r="Q113" s="276"/>
      <c r="R113" s="276"/>
      <c r="S113" s="229" t="str">
        <f t="shared" si="10"/>
        <v/>
      </c>
      <c r="T113" s="229" t="str">
        <f t="shared" si="11"/>
        <v/>
      </c>
      <c r="U113" s="229" t="str">
        <f t="shared" si="12"/>
        <v/>
      </c>
      <c r="V113" s="543"/>
      <c r="W113" s="37"/>
      <c r="X113" s="225"/>
      <c r="Y113" s="226"/>
      <c r="Z113" s="226"/>
    </row>
    <row r="114" spans="1:26" ht="29.45" customHeight="1" x14ac:dyDescent="0.25">
      <c r="A114" s="558"/>
      <c r="B114" s="561"/>
      <c r="C114" s="546"/>
      <c r="D114" s="549"/>
      <c r="E114" s="274">
        <v>5</v>
      </c>
      <c r="F114" s="255"/>
      <c r="G114" s="192"/>
      <c r="H114" s="192"/>
      <c r="I114" s="219" t="str">
        <f t="shared" si="8"/>
        <v xml:space="preserve">  </v>
      </c>
      <c r="J114" s="279"/>
      <c r="K114" s="229" t="str">
        <f>+IFERROR(VLOOKUP($J114,'10 FORMULAS'!$B$53:$C$53,2,0),"")</f>
        <v/>
      </c>
      <c r="L114" s="229" t="str">
        <f t="shared" si="9"/>
        <v/>
      </c>
      <c r="M114" s="275"/>
      <c r="N114" s="229" t="str">
        <f>+IFERROR(VLOOKUP($M114,'10 FORMULAS'!$B$54:$C$55,2,0),"")</f>
        <v/>
      </c>
      <c r="O114" s="276"/>
      <c r="P114" s="276"/>
      <c r="Q114" s="276"/>
      <c r="R114" s="276"/>
      <c r="S114" s="229" t="str">
        <f t="shared" si="10"/>
        <v/>
      </c>
      <c r="T114" s="229" t="str">
        <f t="shared" si="11"/>
        <v/>
      </c>
      <c r="U114" s="229" t="str">
        <f t="shared" si="12"/>
        <v/>
      </c>
      <c r="V114" s="543"/>
      <c r="W114" s="37"/>
      <c r="X114" s="225"/>
      <c r="Y114" s="226"/>
      <c r="Z114" s="226"/>
    </row>
    <row r="115" spans="1:26" ht="29.45" customHeight="1" thickBot="1" x14ac:dyDescent="0.3">
      <c r="A115" s="559"/>
      <c r="B115" s="562"/>
      <c r="C115" s="547"/>
      <c r="D115" s="550"/>
      <c r="E115" s="277">
        <v>6</v>
      </c>
      <c r="F115" s="258"/>
      <c r="G115" s="193"/>
      <c r="H115" s="193"/>
      <c r="I115" s="219" t="str">
        <f t="shared" si="8"/>
        <v xml:space="preserve">  </v>
      </c>
      <c r="J115" s="279"/>
      <c r="K115" s="229" t="str">
        <f>+IFERROR(VLOOKUP($J115,'10 FORMULAS'!$B$53:$C$53,2,0),"")</f>
        <v/>
      </c>
      <c r="L115" s="229" t="str">
        <f t="shared" si="9"/>
        <v/>
      </c>
      <c r="M115" s="275"/>
      <c r="N115" s="229" t="str">
        <f>+IFERROR(VLOOKUP($M115,'10 FORMULAS'!$B$54:$C$55,2,0),"")</f>
        <v/>
      </c>
      <c r="O115" s="276"/>
      <c r="P115" s="276"/>
      <c r="Q115" s="276"/>
      <c r="R115" s="276"/>
      <c r="S115" s="229" t="str">
        <f t="shared" si="10"/>
        <v/>
      </c>
      <c r="T115" s="229" t="str">
        <f t="shared" si="11"/>
        <v/>
      </c>
      <c r="U115" s="229" t="str">
        <f t="shared" si="12"/>
        <v/>
      </c>
      <c r="V115" s="544"/>
      <c r="W115" s="37"/>
    </row>
    <row r="116" spans="1:26" ht="29.45" customHeight="1" x14ac:dyDescent="0.25">
      <c r="A116" s="557">
        <f>'2 CONTEXTO E IDENTIFICACIÓN'!A27</f>
        <v>0</v>
      </c>
      <c r="B116" s="560" t="str">
        <f>+'2 CONTEXTO E IDENTIFICACIÓN'!J27</f>
        <v xml:space="preserve"> por a causa de </v>
      </c>
      <c r="C116" s="545" t="str">
        <f>+'3 PROBABIL E IMPACTO INHERENTE'!E27</f>
        <v/>
      </c>
      <c r="D116" s="548" t="str">
        <f>+'3 PROBABIL E IMPACTO INHERENTE'!M27</f>
        <v/>
      </c>
      <c r="E116" s="278">
        <v>1</v>
      </c>
      <c r="F116" s="256"/>
      <c r="G116" s="51"/>
      <c r="H116" s="51"/>
      <c r="I116" s="219" t="str">
        <f t="shared" si="8"/>
        <v xml:space="preserve">  </v>
      </c>
      <c r="J116" s="279"/>
      <c r="K116" s="229" t="str">
        <f>+IFERROR(VLOOKUP($J116,'10 FORMULAS'!$B$53:$C$53,2,0),"")</f>
        <v/>
      </c>
      <c r="L116" s="229" t="str">
        <f t="shared" si="9"/>
        <v/>
      </c>
      <c r="M116" s="275"/>
      <c r="N116" s="229" t="str">
        <f>+IFERROR(VLOOKUP($M116,'10 FORMULAS'!$B$54:$C$55,2,0),"")</f>
        <v/>
      </c>
      <c r="O116" s="276"/>
      <c r="P116" s="276"/>
      <c r="Q116" s="276"/>
      <c r="R116" s="276"/>
      <c r="S116" s="229" t="str">
        <f t="shared" si="10"/>
        <v/>
      </c>
      <c r="T116" s="229" t="str">
        <f t="shared" ref="T116:T127" si="13">+IFERROR(D116*S116,"")</f>
        <v/>
      </c>
      <c r="U116" s="229" t="str">
        <f t="shared" ref="U116:U127" si="14">+IFERROR(D116-T116,"")</f>
        <v/>
      </c>
      <c r="V116" s="542"/>
      <c r="W116" s="37"/>
      <c r="X116" s="225"/>
      <c r="Y116" s="226"/>
      <c r="Z116" s="226"/>
    </row>
    <row r="117" spans="1:26" ht="29.45" customHeight="1" x14ac:dyDescent="0.25">
      <c r="A117" s="563"/>
      <c r="B117" s="564"/>
      <c r="C117" s="554"/>
      <c r="D117" s="552"/>
      <c r="E117" s="274">
        <v>2</v>
      </c>
      <c r="F117" s="254"/>
      <c r="G117" s="251"/>
      <c r="H117" s="251"/>
      <c r="I117" s="219" t="str">
        <f t="shared" si="8"/>
        <v xml:space="preserve">  </v>
      </c>
      <c r="J117" s="279"/>
      <c r="K117" s="229" t="str">
        <f>+IFERROR(VLOOKUP($J117,'10 FORMULAS'!$B$53:$C$53,2,0),"")</f>
        <v/>
      </c>
      <c r="L117" s="229" t="str">
        <f t="shared" si="9"/>
        <v/>
      </c>
      <c r="M117" s="275"/>
      <c r="N117" s="229" t="str">
        <f>+IFERROR(VLOOKUP($M117,'10 FORMULAS'!$B$54:$C$55,2,0),"")</f>
        <v/>
      </c>
      <c r="O117" s="276"/>
      <c r="P117" s="276"/>
      <c r="Q117" s="276"/>
      <c r="R117" s="276"/>
      <c r="S117" s="229" t="str">
        <f t="shared" si="10"/>
        <v/>
      </c>
      <c r="T117" s="229" t="str">
        <f t="shared" si="13"/>
        <v/>
      </c>
      <c r="U117" s="229" t="str">
        <f t="shared" si="14"/>
        <v/>
      </c>
      <c r="V117" s="588"/>
      <c r="W117" s="37"/>
      <c r="X117" s="225"/>
      <c r="Y117" s="226"/>
      <c r="Z117" s="226"/>
    </row>
    <row r="118" spans="1:26" ht="29.45" customHeight="1" x14ac:dyDescent="0.25">
      <c r="A118" s="563"/>
      <c r="B118" s="564"/>
      <c r="C118" s="554"/>
      <c r="D118" s="552"/>
      <c r="E118" s="274">
        <v>3</v>
      </c>
      <c r="F118" s="254"/>
      <c r="G118" s="251"/>
      <c r="H118" s="251"/>
      <c r="I118" s="219" t="str">
        <f t="shared" si="8"/>
        <v xml:space="preserve">  </v>
      </c>
      <c r="J118" s="279"/>
      <c r="K118" s="229" t="str">
        <f>+IFERROR(VLOOKUP($J118,'10 FORMULAS'!$B$53:$C$53,2,0),"")</f>
        <v/>
      </c>
      <c r="L118" s="229" t="str">
        <f t="shared" si="9"/>
        <v/>
      </c>
      <c r="M118" s="275"/>
      <c r="N118" s="229" t="str">
        <f>+IFERROR(VLOOKUP($M118,'10 FORMULAS'!$B$54:$C$55,2,0),"")</f>
        <v/>
      </c>
      <c r="O118" s="276"/>
      <c r="P118" s="276"/>
      <c r="Q118" s="276"/>
      <c r="R118" s="276"/>
      <c r="S118" s="229" t="str">
        <f t="shared" si="10"/>
        <v/>
      </c>
      <c r="T118" s="229" t="str">
        <f t="shared" si="13"/>
        <v/>
      </c>
      <c r="U118" s="229" t="str">
        <f t="shared" si="14"/>
        <v/>
      </c>
      <c r="V118" s="588"/>
      <c r="W118" s="37"/>
      <c r="X118" s="225"/>
      <c r="Y118" s="226"/>
      <c r="Z118" s="226"/>
    </row>
    <row r="119" spans="1:26" ht="29.45" customHeight="1" x14ac:dyDescent="0.25">
      <c r="A119" s="558"/>
      <c r="B119" s="561"/>
      <c r="C119" s="546"/>
      <c r="D119" s="549"/>
      <c r="E119" s="274">
        <v>4</v>
      </c>
      <c r="F119" s="255"/>
      <c r="G119" s="192"/>
      <c r="H119" s="192"/>
      <c r="I119" s="219" t="str">
        <f t="shared" si="8"/>
        <v xml:space="preserve">  </v>
      </c>
      <c r="J119" s="279"/>
      <c r="K119" s="229" t="str">
        <f>+IFERROR(VLOOKUP($J119,'10 FORMULAS'!$B$53:$C$53,2,0),"")</f>
        <v/>
      </c>
      <c r="L119" s="229" t="str">
        <f t="shared" si="9"/>
        <v/>
      </c>
      <c r="M119" s="275"/>
      <c r="N119" s="229" t="str">
        <f>+IFERROR(VLOOKUP($M119,'10 FORMULAS'!$B$54:$C$55,2,0),"")</f>
        <v/>
      </c>
      <c r="O119" s="276"/>
      <c r="P119" s="276"/>
      <c r="Q119" s="276"/>
      <c r="R119" s="276"/>
      <c r="S119" s="229" t="str">
        <f t="shared" si="10"/>
        <v/>
      </c>
      <c r="T119" s="229" t="str">
        <f t="shared" si="13"/>
        <v/>
      </c>
      <c r="U119" s="229" t="str">
        <f t="shared" si="14"/>
        <v/>
      </c>
      <c r="V119" s="543"/>
      <c r="W119" s="37"/>
      <c r="X119" s="225"/>
      <c r="Y119" s="226"/>
      <c r="Z119" s="226"/>
    </row>
    <row r="120" spans="1:26" ht="29.45" customHeight="1" x14ac:dyDescent="0.25">
      <c r="A120" s="558"/>
      <c r="B120" s="561"/>
      <c r="C120" s="546"/>
      <c r="D120" s="549"/>
      <c r="E120" s="274">
        <v>5</v>
      </c>
      <c r="F120" s="255"/>
      <c r="G120" s="192"/>
      <c r="H120" s="192"/>
      <c r="I120" s="219" t="str">
        <f t="shared" si="8"/>
        <v xml:space="preserve">  </v>
      </c>
      <c r="J120" s="279"/>
      <c r="K120" s="229" t="str">
        <f>+IFERROR(VLOOKUP($J120,'10 FORMULAS'!$B$53:$C$53,2,0),"")</f>
        <v/>
      </c>
      <c r="L120" s="229" t="str">
        <f t="shared" si="9"/>
        <v/>
      </c>
      <c r="M120" s="275"/>
      <c r="N120" s="229" t="str">
        <f>+IFERROR(VLOOKUP($M120,'10 FORMULAS'!$B$54:$C$55,2,0),"")</f>
        <v/>
      </c>
      <c r="O120" s="276"/>
      <c r="P120" s="276"/>
      <c r="Q120" s="276"/>
      <c r="R120" s="276"/>
      <c r="S120" s="229" t="str">
        <f t="shared" si="10"/>
        <v/>
      </c>
      <c r="T120" s="229" t="str">
        <f t="shared" si="13"/>
        <v/>
      </c>
      <c r="U120" s="229" t="str">
        <f t="shared" si="14"/>
        <v/>
      </c>
      <c r="V120" s="543"/>
      <c r="W120" s="37"/>
      <c r="X120" s="225"/>
      <c r="Y120" s="226"/>
      <c r="Z120" s="226"/>
    </row>
    <row r="121" spans="1:26" ht="29.45" customHeight="1" thickBot="1" x14ac:dyDescent="0.3">
      <c r="A121" s="559"/>
      <c r="B121" s="562"/>
      <c r="C121" s="547"/>
      <c r="D121" s="550"/>
      <c r="E121" s="277">
        <v>6</v>
      </c>
      <c r="F121" s="258"/>
      <c r="G121" s="193"/>
      <c r="H121" s="193"/>
      <c r="I121" s="219" t="str">
        <f t="shared" si="8"/>
        <v xml:space="preserve">  </v>
      </c>
      <c r="J121" s="279"/>
      <c r="K121" s="229" t="str">
        <f>+IFERROR(VLOOKUP($J121,'10 FORMULAS'!$B$53:$C$53,2,0),"")</f>
        <v/>
      </c>
      <c r="L121" s="229" t="str">
        <f t="shared" si="9"/>
        <v/>
      </c>
      <c r="M121" s="275"/>
      <c r="N121" s="229" t="str">
        <f>+IFERROR(VLOOKUP($M121,'10 FORMULAS'!$B$54:$C$55,2,0),"")</f>
        <v/>
      </c>
      <c r="O121" s="276"/>
      <c r="P121" s="276"/>
      <c r="Q121" s="276"/>
      <c r="R121" s="276"/>
      <c r="S121" s="229" t="str">
        <f t="shared" si="10"/>
        <v/>
      </c>
      <c r="T121" s="229" t="str">
        <f t="shared" si="13"/>
        <v/>
      </c>
      <c r="U121" s="229" t="str">
        <f t="shared" si="14"/>
        <v/>
      </c>
      <c r="V121" s="544"/>
      <c r="W121" s="37"/>
    </row>
    <row r="122" spans="1:26" ht="29.45" customHeight="1" x14ac:dyDescent="0.25">
      <c r="A122" s="557">
        <f>'2 CONTEXTO E IDENTIFICACIÓN'!A28</f>
        <v>0</v>
      </c>
      <c r="B122" s="560" t="str">
        <f>+'2 CONTEXTO E IDENTIFICACIÓN'!J28</f>
        <v xml:space="preserve"> por a causa de </v>
      </c>
      <c r="C122" s="545" t="str">
        <f>+'3 PROBABIL E IMPACTO INHERENTE'!E28</f>
        <v/>
      </c>
      <c r="D122" s="548" t="str">
        <f>+'3 PROBABIL E IMPACTO INHERENTE'!M28</f>
        <v/>
      </c>
      <c r="E122" s="278">
        <v>1</v>
      </c>
      <c r="F122" s="256"/>
      <c r="G122" s="51"/>
      <c r="H122" s="51"/>
      <c r="I122" s="219" t="str">
        <f t="shared" si="8"/>
        <v xml:space="preserve">  </v>
      </c>
      <c r="J122" s="279"/>
      <c r="K122" s="229" t="str">
        <f>+IFERROR(VLOOKUP($J122,'10 FORMULAS'!$B$53:$C$53,2,0),"")</f>
        <v/>
      </c>
      <c r="L122" s="229" t="str">
        <f t="shared" si="9"/>
        <v/>
      </c>
      <c r="M122" s="275"/>
      <c r="N122" s="229" t="str">
        <f>+IFERROR(VLOOKUP($M122,'10 FORMULAS'!$B$54:$C$55,2,0),"")</f>
        <v/>
      </c>
      <c r="O122" s="276"/>
      <c r="P122" s="276"/>
      <c r="Q122" s="276"/>
      <c r="R122" s="276"/>
      <c r="S122" s="229" t="str">
        <f t="shared" si="10"/>
        <v/>
      </c>
      <c r="T122" s="229" t="str">
        <f t="shared" si="13"/>
        <v/>
      </c>
      <c r="U122" s="229" t="str">
        <f t="shared" si="14"/>
        <v/>
      </c>
      <c r="V122" s="542"/>
      <c r="W122" s="37"/>
      <c r="X122" s="225"/>
      <c r="Y122" s="226"/>
      <c r="Z122" s="226"/>
    </row>
    <row r="123" spans="1:26" ht="29.45" customHeight="1" x14ac:dyDescent="0.25">
      <c r="A123" s="563"/>
      <c r="B123" s="564"/>
      <c r="C123" s="554"/>
      <c r="D123" s="552"/>
      <c r="E123" s="274">
        <v>2</v>
      </c>
      <c r="F123" s="254"/>
      <c r="G123" s="251"/>
      <c r="H123" s="251"/>
      <c r="I123" s="219" t="str">
        <f t="shared" si="8"/>
        <v xml:space="preserve">  </v>
      </c>
      <c r="J123" s="279"/>
      <c r="K123" s="229" t="str">
        <f>+IFERROR(VLOOKUP($J123,'10 FORMULAS'!$B$53:$C$53,2,0),"")</f>
        <v/>
      </c>
      <c r="L123" s="229" t="str">
        <f t="shared" si="9"/>
        <v/>
      </c>
      <c r="M123" s="275"/>
      <c r="N123" s="229" t="str">
        <f>+IFERROR(VLOOKUP($M123,'10 FORMULAS'!$B$54:$C$55,2,0),"")</f>
        <v/>
      </c>
      <c r="O123" s="276"/>
      <c r="P123" s="276"/>
      <c r="Q123" s="276"/>
      <c r="R123" s="276"/>
      <c r="S123" s="229" t="str">
        <f t="shared" si="10"/>
        <v/>
      </c>
      <c r="T123" s="229" t="str">
        <f t="shared" si="13"/>
        <v/>
      </c>
      <c r="U123" s="229" t="str">
        <f t="shared" si="14"/>
        <v/>
      </c>
      <c r="V123" s="588"/>
      <c r="W123" s="37"/>
      <c r="X123" s="225"/>
      <c r="Y123" s="226"/>
      <c r="Z123" s="226"/>
    </row>
    <row r="124" spans="1:26" ht="29.45" customHeight="1" x14ac:dyDescent="0.25">
      <c r="A124" s="563"/>
      <c r="B124" s="564"/>
      <c r="C124" s="554"/>
      <c r="D124" s="552"/>
      <c r="E124" s="274">
        <v>3</v>
      </c>
      <c r="F124" s="254"/>
      <c r="G124" s="251"/>
      <c r="H124" s="251"/>
      <c r="I124" s="219" t="str">
        <f t="shared" si="8"/>
        <v xml:space="preserve">  </v>
      </c>
      <c r="J124" s="279"/>
      <c r="K124" s="229" t="str">
        <f>+IFERROR(VLOOKUP($J124,'10 FORMULAS'!$B$53:$C$53,2,0),"")</f>
        <v/>
      </c>
      <c r="L124" s="229" t="str">
        <f t="shared" si="9"/>
        <v/>
      </c>
      <c r="M124" s="275"/>
      <c r="N124" s="229" t="str">
        <f>+IFERROR(VLOOKUP($M124,'10 FORMULAS'!$B$54:$C$55,2,0),"")</f>
        <v/>
      </c>
      <c r="O124" s="276"/>
      <c r="P124" s="276"/>
      <c r="Q124" s="276"/>
      <c r="R124" s="276"/>
      <c r="S124" s="229" t="str">
        <f t="shared" si="10"/>
        <v/>
      </c>
      <c r="T124" s="229" t="str">
        <f t="shared" si="13"/>
        <v/>
      </c>
      <c r="U124" s="229" t="str">
        <f t="shared" si="14"/>
        <v/>
      </c>
      <c r="V124" s="588"/>
      <c r="W124" s="37"/>
      <c r="X124" s="225"/>
      <c r="Y124" s="226"/>
      <c r="Z124" s="226"/>
    </row>
    <row r="125" spans="1:26" ht="29.45" customHeight="1" x14ac:dyDescent="0.25">
      <c r="A125" s="558"/>
      <c r="B125" s="561"/>
      <c r="C125" s="546"/>
      <c r="D125" s="549"/>
      <c r="E125" s="274">
        <v>4</v>
      </c>
      <c r="F125" s="255"/>
      <c r="G125" s="192"/>
      <c r="H125" s="192"/>
      <c r="I125" s="219" t="str">
        <f t="shared" si="8"/>
        <v xml:space="preserve">  </v>
      </c>
      <c r="J125" s="279"/>
      <c r="K125" s="229" t="str">
        <f>+IFERROR(VLOOKUP($J125,'10 FORMULAS'!$B$53:$C$53,2,0),"")</f>
        <v/>
      </c>
      <c r="L125" s="229" t="str">
        <f t="shared" si="9"/>
        <v/>
      </c>
      <c r="M125" s="275"/>
      <c r="N125" s="229" t="str">
        <f>+IFERROR(VLOOKUP($M125,'10 FORMULAS'!$B$54:$C$55,2,0),"")</f>
        <v/>
      </c>
      <c r="O125" s="276"/>
      <c r="P125" s="276"/>
      <c r="Q125" s="276"/>
      <c r="R125" s="276"/>
      <c r="S125" s="229" t="str">
        <f t="shared" si="10"/>
        <v/>
      </c>
      <c r="T125" s="229" t="str">
        <f t="shared" si="13"/>
        <v/>
      </c>
      <c r="U125" s="229" t="str">
        <f t="shared" si="14"/>
        <v/>
      </c>
      <c r="V125" s="543"/>
      <c r="W125" s="37"/>
      <c r="X125" s="225"/>
      <c r="Y125" s="226"/>
      <c r="Z125" s="226"/>
    </row>
    <row r="126" spans="1:26" ht="29.45" customHeight="1" x14ac:dyDescent="0.25">
      <c r="A126" s="558"/>
      <c r="B126" s="561"/>
      <c r="C126" s="546"/>
      <c r="D126" s="549"/>
      <c r="E126" s="274">
        <v>5</v>
      </c>
      <c r="F126" s="255"/>
      <c r="G126" s="192"/>
      <c r="H126" s="192"/>
      <c r="I126" s="219" t="str">
        <f t="shared" si="8"/>
        <v xml:space="preserve">  </v>
      </c>
      <c r="J126" s="279"/>
      <c r="K126" s="229" t="str">
        <f>+IFERROR(VLOOKUP($J126,'10 FORMULAS'!$B$53:$C$53,2,0),"")</f>
        <v/>
      </c>
      <c r="L126" s="229" t="str">
        <f t="shared" si="9"/>
        <v/>
      </c>
      <c r="M126" s="275"/>
      <c r="N126" s="229" t="str">
        <f>+IFERROR(VLOOKUP($M126,'10 FORMULAS'!$B$54:$C$55,2,0),"")</f>
        <v/>
      </c>
      <c r="O126" s="276"/>
      <c r="P126" s="276"/>
      <c r="Q126" s="276"/>
      <c r="R126" s="276"/>
      <c r="S126" s="229" t="str">
        <f t="shared" si="10"/>
        <v/>
      </c>
      <c r="T126" s="229" t="str">
        <f t="shared" si="13"/>
        <v/>
      </c>
      <c r="U126" s="229" t="str">
        <f t="shared" si="14"/>
        <v/>
      </c>
      <c r="V126" s="543"/>
      <c r="W126" s="37"/>
      <c r="X126" s="225"/>
      <c r="Y126" s="226"/>
      <c r="Z126" s="226"/>
    </row>
    <row r="127" spans="1:26" ht="29.45" customHeight="1" thickBot="1" x14ac:dyDescent="0.3">
      <c r="A127" s="559"/>
      <c r="B127" s="562"/>
      <c r="C127" s="547"/>
      <c r="D127" s="550"/>
      <c r="E127" s="277">
        <v>6</v>
      </c>
      <c r="F127" s="258"/>
      <c r="G127" s="193"/>
      <c r="H127" s="193"/>
      <c r="I127" s="219" t="str">
        <f t="shared" si="8"/>
        <v xml:space="preserve">  </v>
      </c>
      <c r="J127" s="279"/>
      <c r="K127" s="229" t="str">
        <f>+IFERROR(VLOOKUP($J127,'10 FORMULAS'!$B$53:$C$53,2,0),"")</f>
        <v/>
      </c>
      <c r="L127" s="229" t="str">
        <f t="shared" si="9"/>
        <v/>
      </c>
      <c r="M127" s="275"/>
      <c r="N127" s="229" t="str">
        <f>+IFERROR(VLOOKUP($M127,'10 FORMULAS'!$B$54:$C$55,2,0),"")</f>
        <v/>
      </c>
      <c r="O127" s="276"/>
      <c r="P127" s="276"/>
      <c r="Q127" s="276"/>
      <c r="R127" s="276"/>
      <c r="S127" s="229" t="str">
        <f t="shared" si="10"/>
        <v/>
      </c>
      <c r="T127" s="229" t="str">
        <f t="shared" si="13"/>
        <v/>
      </c>
      <c r="U127" s="229" t="str">
        <f t="shared" si="14"/>
        <v/>
      </c>
      <c r="V127" s="544"/>
      <c r="W127" s="37"/>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0000000}">
          <x14:formula1>
            <xm:f>'10 FORMULAS'!$B$53</xm:f>
          </x14:formula1>
          <xm:sqref>J9:J13 J15:J127</xm:sqref>
        </x14:dataValidation>
        <x14:dataValidation type="list" allowBlank="1" showInputMessage="1" showErrorMessage="1" xr:uid="{00000000-0002-0000-0500-000001000000}">
          <x14:formula1>
            <xm:f>'10 FORMULAS'!$B$64:$B$70</xm:f>
          </x14:formula1>
          <xm:sqref>P8:P127</xm:sqref>
        </x14:dataValidation>
        <x14:dataValidation type="list" allowBlank="1" showInputMessage="1" showErrorMessage="1" xr:uid="{00000000-0002-0000-0500-000002000000}">
          <x14:formula1>
            <xm:f>'10 FORMULAS'!$B$74:$B$76</xm:f>
          </x14:formula1>
          <xm:sqref>R8:R127</xm:sqref>
        </x14:dataValidation>
        <x14:dataValidation type="list" allowBlank="1" showInputMessage="1" showErrorMessage="1" xr:uid="{00000000-0002-0000-0500-000003000000}">
          <x14:formula1>
            <xm:f>'10 FORMULAS'!$B$71:$B$73</xm:f>
          </x14:formula1>
          <xm:sqref>Q8:Q127</xm:sqref>
        </x14:dataValidation>
        <x14:dataValidation type="list" allowBlank="1" showInputMessage="1" showErrorMessage="1" xr:uid="{00000000-0002-0000-0500-000004000000}">
          <x14:formula1>
            <xm:f>'10 FORMULAS'!$B$60:$B$63</xm:f>
          </x14:formula1>
          <xm:sqref>O8:O127</xm:sqref>
        </x14:dataValidation>
        <x14:dataValidation type="list" allowBlank="1" showInputMessage="1" showErrorMessage="1" xr:uid="{00000000-0002-0000-0500-000005000000}">
          <x14:formula1>
            <xm:f>'10 FORMULAS'!$B$54:$B$55</xm:f>
          </x14:formula1>
          <xm:sqref>M8:M127</xm:sqref>
        </x14:dataValidation>
        <x14:dataValidation type="list" allowBlank="1" showInputMessage="1" showErrorMessage="1" xr:uid="{00000000-0002-0000-0500-000006000000}">
          <x14:formula1>
            <xm:f>'10 FORMULAS'!$B$51:$B$52</xm:f>
          </x14:formula1>
          <xm:sqref>J8 J14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tabSelected="1" topLeftCell="A9" zoomScale="60" zoomScaleNormal="60" workbookViewId="0">
      <selection activeCell="Z12" sqref="Z12"/>
    </sheetView>
  </sheetViews>
  <sheetFormatPr baseColWidth="10" defaultColWidth="14.42578125" defaultRowHeight="12.75" zeroHeight="1" x14ac:dyDescent="0.25"/>
  <cols>
    <col min="1" max="1" width="11.42578125" style="67" customWidth="1"/>
    <col min="2" max="2" width="48.42578125" style="72" customWidth="1"/>
    <col min="3" max="3" width="13.42578125" style="72" customWidth="1"/>
    <col min="4" max="4" width="13" style="72" customWidth="1"/>
    <col min="5" max="5" width="13.42578125" style="72" customWidth="1"/>
    <col min="6" max="6" width="11.28515625" style="72" customWidth="1"/>
    <col min="7" max="7" width="12.7109375" style="72" customWidth="1"/>
    <col min="8" max="8" width="10.140625" style="72" hidden="1" customWidth="1"/>
    <col min="9" max="9" width="7.42578125" style="72" hidden="1" customWidth="1"/>
    <col min="10" max="10" width="14" style="72" hidden="1" customWidth="1"/>
    <col min="11" max="15" width="12.42578125" style="72" hidden="1" customWidth="1"/>
    <col min="16" max="16" width="3.85546875" style="72" hidden="1" customWidth="1"/>
    <col min="17" max="17" width="4.85546875" style="67" hidden="1" customWidth="1"/>
    <col min="18" max="18" width="5.85546875" style="67" hidden="1" customWidth="1"/>
    <col min="19" max="24" width="14" style="67" hidden="1" customWidth="1"/>
    <col min="25" max="25" width="12.28515625" style="72" customWidth="1"/>
    <col min="26" max="26" width="50" style="67" customWidth="1"/>
    <col min="27" max="27" width="17.7109375" style="67" customWidth="1"/>
    <col min="28" max="28" width="16.5703125" style="67" customWidth="1"/>
    <col min="29" max="29" width="15.85546875" style="67" customWidth="1"/>
    <col min="30" max="30" width="39.140625" style="67" customWidth="1"/>
    <col min="31" max="31" width="26.85546875" style="67" customWidth="1"/>
    <col min="32" max="36" width="22.85546875" style="72" customWidth="1"/>
    <col min="37" max="37" width="23.42578125" style="67" customWidth="1"/>
    <col min="38" max="265" width="11.42578125" style="67" customWidth="1"/>
    <col min="266" max="266" width="12.42578125" style="67" customWidth="1"/>
    <col min="267" max="267" width="47" style="67" customWidth="1"/>
    <col min="268" max="268" width="35" style="67" customWidth="1"/>
    <col min="269" max="16383" width="14.42578125" style="67"/>
    <col min="16384" max="16384" width="14.42578125" style="67" hidden="1" customWidth="1"/>
  </cols>
  <sheetData>
    <row r="1" spans="1:38" s="55" customFormat="1" ht="36" customHeight="1" x14ac:dyDescent="0.2">
      <c r="A1" s="528"/>
      <c r="B1" s="534" t="str">
        <f>+'2 CONTEXTO E IDENTIFICACIÓN'!A1</f>
        <v>MAPA DE RIESGOS INTEGRAL</v>
      </c>
      <c r="C1" s="521"/>
      <c r="D1" s="522"/>
      <c r="E1" s="56"/>
      <c r="F1" s="158"/>
      <c r="G1" s="361" t="str">
        <f>+'2 CONTEXTO E IDENTIFICACIÓN'!$I$4</f>
        <v>Elaboración o Actualización:</v>
      </c>
      <c r="H1" s="214">
        <f>'2 CONTEXTO E IDENTIFICACIÓN'!J4</f>
        <v>46049</v>
      </c>
      <c r="I1" s="12"/>
      <c r="J1" s="12"/>
      <c r="Y1" s="59"/>
      <c r="AF1" s="56"/>
      <c r="AG1" s="56"/>
      <c r="AH1" s="56"/>
      <c r="AI1" s="56"/>
      <c r="AJ1" s="56"/>
    </row>
    <row r="2" spans="1:38" s="55" customFormat="1" ht="24.75" customHeight="1" x14ac:dyDescent="0.2">
      <c r="A2" s="528"/>
      <c r="B2" s="534"/>
      <c r="C2" s="38" t="str">
        <f>+'2 CONTEXTO E IDENTIFICACIÓN'!A2</f>
        <v>VERSIÓN DEL MAPA DE RIESGOS:</v>
      </c>
      <c r="D2" s="111">
        <f>'2 CONTEXTO E IDENTIFICACIÓN'!B2</f>
        <v>1</v>
      </c>
      <c r="E2" s="56"/>
      <c r="F2" s="56"/>
      <c r="G2" s="111" t="str">
        <f>+'2 CONTEXTO E IDENTIFICACIÓN'!$E$5</f>
        <v>Vigencia: 2026</v>
      </c>
      <c r="H2" s="201">
        <f>'2 CONTEXTO E IDENTIFICACIÓN'!G5</f>
        <v>46023</v>
      </c>
      <c r="I2" s="202" t="s">
        <v>49</v>
      </c>
      <c r="J2" s="199">
        <f>'2 CONTEXTO E IDENTIFICACIÓN'!J5</f>
        <v>46386</v>
      </c>
      <c r="K2" s="58"/>
      <c r="L2" s="58"/>
      <c r="M2" s="58"/>
      <c r="N2" s="58"/>
      <c r="O2" s="58"/>
      <c r="P2" s="57"/>
      <c r="Y2" s="59"/>
      <c r="AF2" s="56"/>
      <c r="AG2" s="56"/>
      <c r="AH2" s="56"/>
      <c r="AI2" s="56"/>
      <c r="AJ2" s="56"/>
    </row>
    <row r="3" spans="1:38" s="55" customFormat="1" x14ac:dyDescent="0.2">
      <c r="A3" s="59"/>
      <c r="B3" s="57"/>
      <c r="C3" s="204"/>
      <c r="D3" s="204"/>
      <c r="E3" s="56"/>
      <c r="F3" s="204"/>
      <c r="G3" s="204"/>
      <c r="H3" s="217"/>
      <c r="I3" s="218"/>
      <c r="J3" s="197"/>
      <c r="K3" s="58"/>
      <c r="L3" s="58"/>
      <c r="M3" s="58"/>
      <c r="N3" s="58"/>
      <c r="O3" s="58"/>
      <c r="P3" s="57"/>
      <c r="Y3" s="59"/>
      <c r="AF3" s="56"/>
      <c r="AG3" s="56"/>
      <c r="AH3" s="56"/>
      <c r="AI3" s="56"/>
      <c r="AJ3" s="56"/>
    </row>
    <row r="4" spans="1:38" s="55" customFormat="1" ht="15" x14ac:dyDescent="0.2">
      <c r="A4" s="11" t="s">
        <v>45</v>
      </c>
      <c r="B4" s="513" t="str">
        <f>'2 CONTEXTO E IDENTIFICACIÓN'!B4</f>
        <v>UAERMV</v>
      </c>
      <c r="C4" s="513"/>
      <c r="D4" s="513"/>
      <c r="E4" s="362"/>
      <c r="F4" s="57"/>
      <c r="G4" s="56"/>
      <c r="Y4" s="59"/>
      <c r="AF4" s="56"/>
      <c r="AG4" s="56"/>
      <c r="AH4" s="56"/>
      <c r="AI4" s="56"/>
      <c r="AJ4" s="56"/>
    </row>
    <row r="5" spans="1:38" s="55" customFormat="1" ht="20.25" customHeight="1" thickBot="1" x14ac:dyDescent="0.45">
      <c r="A5" s="11" t="s">
        <v>46</v>
      </c>
      <c r="B5" s="513" t="str">
        <f>'2 CONTEXTO E IDENTIFICACIÓN'!F4</f>
        <v>17. Gestión De Talento Humano</v>
      </c>
      <c r="C5" s="514"/>
      <c r="D5" s="514"/>
      <c r="E5" s="362"/>
      <c r="F5" s="57"/>
      <c r="G5" s="56"/>
      <c r="K5" s="608"/>
      <c r="L5" s="608"/>
      <c r="M5" s="608"/>
      <c r="N5" s="608"/>
      <c r="O5" s="608"/>
      <c r="P5" s="608"/>
      <c r="Q5" s="608"/>
      <c r="R5" s="608"/>
      <c r="S5" s="608"/>
      <c r="T5" s="608"/>
      <c r="U5" s="608"/>
      <c r="V5" s="608"/>
      <c r="Y5" s="59"/>
      <c r="AF5" s="56"/>
      <c r="AG5" s="56"/>
      <c r="AH5" s="56"/>
      <c r="AI5" s="56"/>
      <c r="AJ5" s="56"/>
    </row>
    <row r="6" spans="1:38" s="55" customFormat="1" ht="13.5" hidden="1" thickBot="1" x14ac:dyDescent="0.25">
      <c r="D6" s="57"/>
      <c r="E6" s="204"/>
      <c r="F6" s="57"/>
      <c r="G6" s="56"/>
      <c r="I6" s="535" t="s">
        <v>264</v>
      </c>
      <c r="J6" s="536"/>
      <c r="K6" s="536"/>
      <c r="L6" s="536"/>
      <c r="M6" s="536"/>
      <c r="N6" s="536"/>
      <c r="O6" s="537"/>
      <c r="R6" s="60"/>
      <c r="S6" s="61"/>
      <c r="T6" s="609" t="s">
        <v>110</v>
      </c>
      <c r="U6" s="610"/>
      <c r="V6" s="610"/>
      <c r="W6" s="610"/>
      <c r="X6" s="611"/>
      <c r="Y6" s="59"/>
      <c r="AF6" s="56"/>
      <c r="AG6" s="56"/>
      <c r="AH6" s="56"/>
      <c r="AI6" s="56"/>
      <c r="AJ6" s="56"/>
    </row>
    <row r="7" spans="1:38" ht="24.75" customHeight="1" x14ac:dyDescent="0.25">
      <c r="A7" s="113"/>
      <c r="B7" s="113"/>
      <c r="C7" s="64"/>
      <c r="D7" s="113"/>
      <c r="E7" s="529" t="s">
        <v>265</v>
      </c>
      <c r="F7" s="529"/>
      <c r="G7" s="529"/>
      <c r="H7" s="64"/>
      <c r="I7" s="65"/>
      <c r="J7" s="66"/>
      <c r="K7" s="526" t="s">
        <v>110</v>
      </c>
      <c r="L7" s="526"/>
      <c r="M7" s="526"/>
      <c r="N7" s="526"/>
      <c r="O7" s="527"/>
      <c r="P7" s="64"/>
      <c r="R7" s="68"/>
      <c r="T7" s="69">
        <v>0.2</v>
      </c>
      <c r="U7" s="69">
        <v>0.4</v>
      </c>
      <c r="V7" s="69">
        <v>0.6</v>
      </c>
      <c r="W7" s="69">
        <v>0.8</v>
      </c>
      <c r="X7" s="70">
        <v>1</v>
      </c>
      <c r="Y7" s="601" t="s">
        <v>352</v>
      </c>
      <c r="Z7" s="602"/>
      <c r="AA7" s="602"/>
      <c r="AB7" s="602"/>
      <c r="AC7" s="603"/>
      <c r="AD7" s="604" t="s">
        <v>353</v>
      </c>
      <c r="AE7" s="602"/>
      <c r="AF7" s="603"/>
    </row>
    <row r="8" spans="1:38" ht="39.950000000000003" customHeight="1" x14ac:dyDescent="0.2">
      <c r="A8" s="75" t="s">
        <v>204</v>
      </c>
      <c r="B8" s="75" t="s">
        <v>241</v>
      </c>
      <c r="C8" s="75" t="s">
        <v>292</v>
      </c>
      <c r="D8" s="75" t="s">
        <v>266</v>
      </c>
      <c r="E8" s="75" t="s">
        <v>91</v>
      </c>
      <c r="F8" s="75" t="s">
        <v>110</v>
      </c>
      <c r="G8" s="75" t="s">
        <v>267</v>
      </c>
      <c r="H8" s="64"/>
      <c r="I8" s="68"/>
      <c r="J8" s="77"/>
      <c r="K8" s="78" t="s">
        <v>220</v>
      </c>
      <c r="L8" s="78" t="s">
        <v>223</v>
      </c>
      <c r="M8" s="78" t="s">
        <v>227</v>
      </c>
      <c r="N8" s="78" t="s">
        <v>231</v>
      </c>
      <c r="O8" s="79" t="s">
        <v>235</v>
      </c>
      <c r="P8" s="64"/>
      <c r="R8" s="68"/>
      <c r="S8" s="80"/>
      <c r="T8" s="81" t="s">
        <v>220</v>
      </c>
      <c r="U8" s="81" t="s">
        <v>223</v>
      </c>
      <c r="V8" s="81" t="s">
        <v>227</v>
      </c>
      <c r="W8" s="81" t="s">
        <v>231</v>
      </c>
      <c r="X8" s="345" t="s">
        <v>235</v>
      </c>
      <c r="Y8" s="75" t="s">
        <v>43</v>
      </c>
      <c r="Z8" s="75" t="s">
        <v>345</v>
      </c>
      <c r="AA8" s="75" t="s">
        <v>346</v>
      </c>
      <c r="AB8" s="75" t="s">
        <v>347</v>
      </c>
      <c r="AC8" s="75" t="s">
        <v>348</v>
      </c>
      <c r="AD8" s="75" t="s">
        <v>349</v>
      </c>
      <c r="AE8" s="75" t="s">
        <v>350</v>
      </c>
      <c r="AF8" s="75" t="s">
        <v>346</v>
      </c>
      <c r="AG8" s="83"/>
      <c r="AH8" s="83"/>
      <c r="AI8" s="83"/>
      <c r="AJ8" s="83"/>
      <c r="AK8" s="83"/>
      <c r="AL8" s="83"/>
    </row>
    <row r="9" spans="1:38" ht="111" customHeight="1" x14ac:dyDescent="0.2">
      <c r="A9" s="84" t="str">
        <f>'2 CONTEXTO E IDENTIFICACIÓN'!A9</f>
        <v>R1</v>
      </c>
      <c r="B9" s="85" t="str">
        <f>+'2 CONTEXTO E IDENTIFICACIÓN'!J9</f>
        <v>Posibilidad de afectación reputacional por inconformidad de los Servidores Públicos a causa de  la liquidación de la nómina fuera de los tiempos establecidos</v>
      </c>
      <c r="C9" s="114">
        <f>+'5 VALORACIÓN CONTROL PROBAB.'!V8</f>
        <v>0.18</v>
      </c>
      <c r="D9" s="86">
        <f>+'5 VALORACIÓN CONTROL IMPACTO'!V8</f>
        <v>0.2</v>
      </c>
      <c r="E9" s="86" t="str">
        <f t="shared" ref="E9:E28" si="0">+IF(C9=0,"",IF(C9&lt;=$R$13,$S$13,IF(C9&lt;=$R$12,$S$12,IF(C9&lt;=$R$11,$S$11,IF(C9&lt;=$R$10,$S$10,IF(C9&lt;=$R$9,$S$9,""))))))</f>
        <v>Muy Baja</v>
      </c>
      <c r="F9" s="86" t="str">
        <f>+IF(D9=0,"",IF(D9&lt;=$T$7,$T$8,IF(D9&lt;=$U$7,$U$8,IF(D9&lt;=$V$7,$V$8,IF(D9&lt;=$W$7,$W$8,IF(D9&lt;=$X$7,$X$8,""))))))</f>
        <v>Leve</v>
      </c>
      <c r="G9" s="357" t="str">
        <f t="shared" ref="G9:G28" si="1">+IF(E9=$S$9,IF(F9=$T$8,$T$9,IF(F9=$U$8,$U$9,IF(F9=$V$8,$V$9,IF(F9=$W$8,$W$9,IF(F9=$X$8,$X$9))))),IF(E9=$S$10,IF(F9=$T$8,$T$10,IF(F9=$U$8,$U$10,IF(F9=$V$8,$V$10,IF(F9=$W$8,$W$10,IF(F9=$X$8,$X$10))))),IF(E9=$S$11,IF(F9=$T$8,$T$11,IF(F9=$U$8,$U$11,IF(F9=$V$8,$V$11,IF(F9=$W$8,$W$11,IF(F9=$X$8,$X$11))))),IF(E9=$S$12,IF(F9=$T$8,$T$12,IF(F9=$U$8,$U$12,IF(F9=$V$8,$V$12,IF(F9=$W$8,$W$12,IF(F9=$X$8,$X$12))))),IF(E9=$S$13,IF(F9=$T$8,$T$13,IF(F9=$U$8,$U$13,IF(F9=$V$8,$V$13,IF(F9=$W$8,$W$13,IF(F9=$X$8,$X$13))))),"")))))</f>
        <v>Bajo</v>
      </c>
      <c r="H9" s="87"/>
      <c r="I9" s="532" t="s">
        <v>91</v>
      </c>
      <c r="J9" s="78" t="s">
        <v>233</v>
      </c>
      <c r="K9" s="88"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8"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8"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8"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89"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7"/>
      <c r="Q9" s="605" t="s">
        <v>91</v>
      </c>
      <c r="R9" s="90">
        <v>1</v>
      </c>
      <c r="S9" s="81" t="s">
        <v>233</v>
      </c>
      <c r="T9" s="88" t="s">
        <v>242</v>
      </c>
      <c r="U9" s="88" t="s">
        <v>242</v>
      </c>
      <c r="V9" s="88" t="s">
        <v>242</v>
      </c>
      <c r="W9" s="88" t="s">
        <v>242</v>
      </c>
      <c r="X9" s="346" t="s">
        <v>243</v>
      </c>
      <c r="Y9" s="358" t="s">
        <v>111</v>
      </c>
      <c r="Z9" s="420"/>
      <c r="AA9" s="357"/>
      <c r="AB9" s="357"/>
      <c r="AC9" s="392"/>
      <c r="AD9" s="393"/>
      <c r="AE9" s="350"/>
      <c r="AF9" s="350"/>
      <c r="AG9" s="91"/>
      <c r="AH9" s="91"/>
      <c r="AI9" s="91"/>
      <c r="AJ9" s="91"/>
      <c r="AK9" s="83"/>
      <c r="AL9" s="83"/>
    </row>
    <row r="10" spans="1:38" ht="117" customHeight="1" x14ac:dyDescent="0.2">
      <c r="A10" s="84" t="str">
        <f>'2 CONTEXTO E IDENTIFICACIÓN'!A10</f>
        <v>R2</v>
      </c>
      <c r="B10" s="85" t="str">
        <f>+'2 CONTEXTO E IDENTIFICACIÓN'!J10</f>
        <v>Posibilidad de afectación reputacional por Incumplimiento en los requisitos mínimos  de la normatividad vigente para el Sistema de Gestión de  Seguridad y Salud en el Trabajo SG-SST  a causa de la baja ejecución en el cronograma del plan de trabajo</v>
      </c>
      <c r="C10" s="114">
        <f>'5 VALORACIÓN CONTROL PROBAB.'!V14</f>
        <v>0.28999999999999998</v>
      </c>
      <c r="D10" s="86">
        <f>+'5 VALORACIÓN CONTROL IMPACTO'!V14</f>
        <v>0.4</v>
      </c>
      <c r="E10" s="86" t="str">
        <f t="shared" si="0"/>
        <v>Baja</v>
      </c>
      <c r="F10" s="86" t="str">
        <f t="shared" ref="F10:F28" si="2">+IF(D10=0,"",IF(D10&lt;=$T$7,$T$8,IF(D10&lt;=$U$7,$U$8,IF(D10&lt;=$V$7,$V$8,IF(D10&lt;=$W$7,$W$8,IF(D10&lt;=$X$7,$X$8,""))))))</f>
        <v>Menor</v>
      </c>
      <c r="G10" s="357" t="str">
        <f t="shared" si="1"/>
        <v>Moderado</v>
      </c>
      <c r="H10" s="87"/>
      <c r="I10" s="532"/>
      <c r="J10" s="78" t="s">
        <v>229</v>
      </c>
      <c r="K10" s="92"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2"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8"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8"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89"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7"/>
      <c r="Q10" s="606"/>
      <c r="R10" s="90">
        <v>0.8</v>
      </c>
      <c r="S10" s="81" t="s">
        <v>229</v>
      </c>
      <c r="T10" s="92" t="s">
        <v>227</v>
      </c>
      <c r="U10" s="92" t="s">
        <v>227</v>
      </c>
      <c r="V10" s="88" t="s">
        <v>242</v>
      </c>
      <c r="W10" s="88" t="s">
        <v>242</v>
      </c>
      <c r="X10" s="346" t="s">
        <v>243</v>
      </c>
      <c r="Y10" s="358" t="s">
        <v>92</v>
      </c>
      <c r="Z10" s="420" t="s">
        <v>420</v>
      </c>
      <c r="AA10" s="357" t="s">
        <v>421</v>
      </c>
      <c r="AB10" s="357" t="s">
        <v>422</v>
      </c>
      <c r="AC10" s="414" t="s">
        <v>412</v>
      </c>
      <c r="AD10" s="393" t="s">
        <v>423</v>
      </c>
      <c r="AE10" s="393" t="s">
        <v>424</v>
      </c>
      <c r="AF10" s="393" t="s">
        <v>409</v>
      </c>
      <c r="AG10" s="91"/>
      <c r="AH10" s="91"/>
      <c r="AI10" s="91"/>
      <c r="AJ10" s="91"/>
      <c r="AK10" s="83"/>
      <c r="AL10" s="83"/>
    </row>
    <row r="11" spans="1:38" ht="93" customHeight="1" x14ac:dyDescent="0.2">
      <c r="A11" s="84" t="str">
        <f>'2 CONTEXTO E IDENTIFICACIÓN'!A11</f>
        <v>R3</v>
      </c>
      <c r="B11" s="85" t="str">
        <f>+'2 CONTEXTO E IDENTIFICACIÓN'!J11</f>
        <v>Posibilidad de afectación reputacional por Incumplimiento de la normatividad vigente del  Plan Estratégico de Talento Humano PETH.  a causa de deficiencias en seguimiento de la ejecución de los planes que integran en Plan Estratégico de Talento Humano PETH.</v>
      </c>
      <c r="C11" s="114">
        <f>'5 VALORACIÓN CONTROL PROBAB.'!V20</f>
        <v>0.28999999999999998</v>
      </c>
      <c r="D11" s="86">
        <f>+'5 VALORACIÓN CONTROL IMPACTO'!V20</f>
        <v>0.4</v>
      </c>
      <c r="E11" s="86" t="str">
        <f t="shared" si="0"/>
        <v>Baja</v>
      </c>
      <c r="F11" s="86" t="str">
        <f t="shared" si="2"/>
        <v>Menor</v>
      </c>
      <c r="G11" s="357" t="str">
        <f t="shared" si="1"/>
        <v>Moderado</v>
      </c>
      <c r="H11" s="87"/>
      <c r="I11" s="532"/>
      <c r="J11" s="78" t="s">
        <v>225</v>
      </c>
      <c r="K11" s="92"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2"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2"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8"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89"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7"/>
      <c r="Q11" s="606"/>
      <c r="R11" s="90">
        <v>0.6</v>
      </c>
      <c r="S11" s="81" t="s">
        <v>225</v>
      </c>
      <c r="T11" s="92" t="s">
        <v>227</v>
      </c>
      <c r="U11" s="92" t="s">
        <v>227</v>
      </c>
      <c r="V11" s="92" t="s">
        <v>227</v>
      </c>
      <c r="W11" s="88" t="s">
        <v>242</v>
      </c>
      <c r="X11" s="346" t="s">
        <v>243</v>
      </c>
      <c r="Y11" s="415" t="s">
        <v>92</v>
      </c>
      <c r="Z11" s="85" t="s">
        <v>415</v>
      </c>
      <c r="AA11" s="357" t="s">
        <v>416</v>
      </c>
      <c r="AB11" s="357" t="s">
        <v>417</v>
      </c>
      <c r="AC11" s="414" t="s">
        <v>412</v>
      </c>
      <c r="AD11" s="393" t="s">
        <v>419</v>
      </c>
      <c r="AE11" s="393" t="s">
        <v>418</v>
      </c>
      <c r="AF11" s="393" t="s">
        <v>409</v>
      </c>
      <c r="AG11" s="91"/>
      <c r="AH11" s="91"/>
      <c r="AI11" s="91"/>
      <c r="AJ11" s="95"/>
      <c r="AK11" s="83"/>
      <c r="AL11" s="83"/>
    </row>
    <row r="12" spans="1:38" ht="108" customHeight="1" x14ac:dyDescent="0.2">
      <c r="A12" s="84" t="str">
        <f>'2 CONTEXTO E IDENTIFICACIÓN'!A12</f>
        <v>R4</v>
      </c>
      <c r="B12" s="85" t="str">
        <f>+'2 CONTEXTO E IDENTIFICACIÓN'!J12</f>
        <v>Posibilidad de afectación reputacional por conflicto de interés no declarado y/o declarado,  a causa de deficiencias en la identificación de conflictos de interés que no cumplan con la normatividad vigente.</v>
      </c>
      <c r="C12" s="114">
        <f>'5 VALORACIÓN CONTROL PROBAB.'!V26</f>
        <v>0.28999999999999998</v>
      </c>
      <c r="D12" s="86">
        <f>+'5 VALORACIÓN CONTROL IMPACTO'!V26</f>
        <v>0.2</v>
      </c>
      <c r="E12" s="86" t="str">
        <f t="shared" si="0"/>
        <v>Baja</v>
      </c>
      <c r="F12" s="86" t="str">
        <f t="shared" si="2"/>
        <v>Leve</v>
      </c>
      <c r="G12" s="357" t="str">
        <f t="shared" si="1"/>
        <v>Bajo</v>
      </c>
      <c r="H12" s="87"/>
      <c r="I12" s="532"/>
      <c r="J12" s="78" t="s">
        <v>221</v>
      </c>
      <c r="K12" s="96"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R4                </v>
      </c>
      <c r="L12" s="92"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R2 R3  R5 R6              </v>
      </c>
      <c r="M12" s="92"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8"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89"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7"/>
      <c r="Q12" s="606"/>
      <c r="R12" s="90">
        <v>0.4</v>
      </c>
      <c r="S12" s="81" t="s">
        <v>221</v>
      </c>
      <c r="T12" s="96" t="s">
        <v>244</v>
      </c>
      <c r="U12" s="92" t="s">
        <v>227</v>
      </c>
      <c r="V12" s="92" t="s">
        <v>227</v>
      </c>
      <c r="W12" s="88" t="s">
        <v>242</v>
      </c>
      <c r="X12" s="346" t="s">
        <v>243</v>
      </c>
      <c r="Y12" s="415" t="s">
        <v>111</v>
      </c>
      <c r="Z12" s="420" t="s">
        <v>441</v>
      </c>
      <c r="AA12" s="413" t="s">
        <v>410</v>
      </c>
      <c r="AB12" s="417" t="s">
        <v>411</v>
      </c>
      <c r="AC12" s="418" t="s">
        <v>412</v>
      </c>
      <c r="AD12" s="419" t="s">
        <v>413</v>
      </c>
      <c r="AE12" s="417" t="s">
        <v>411</v>
      </c>
      <c r="AF12" s="416" t="s">
        <v>414</v>
      </c>
      <c r="AG12" s="91"/>
      <c r="AH12" s="91"/>
      <c r="AI12" s="95"/>
      <c r="AJ12" s="91"/>
      <c r="AK12" s="83"/>
      <c r="AL12" s="83"/>
    </row>
    <row r="13" spans="1:38" ht="93" customHeight="1" thickBot="1" x14ac:dyDescent="0.25">
      <c r="A13" s="84" t="str">
        <f>'2 CONTEXTO E IDENTIFICACIÓN'!A13</f>
        <v>R5</v>
      </c>
      <c r="B13" s="85" t="str">
        <f>+'2 CONTEXTO E IDENTIFICACIÓN'!J13</f>
        <v>Posibilidad de afectación reputacional por soborno al aceptar o solicitar un beneficio  en la vinculación de un servidor público que no cumple con los requisitos, a causa de omitir la verificación de los requisitos de formación y experiencia establecidos en el Manual Específico de Funciones</v>
      </c>
      <c r="C13" s="114">
        <f>'5 VALORACIÓN CONTROL PROBAB.'!V32</f>
        <v>0.24</v>
      </c>
      <c r="D13" s="86">
        <f>+'5 VALORACIÓN CONTROL IMPACTO'!V32</f>
        <v>0.4</v>
      </c>
      <c r="E13" s="86" t="str">
        <f t="shared" si="0"/>
        <v>Baja</v>
      </c>
      <c r="F13" s="86" t="str">
        <f t="shared" si="2"/>
        <v>Menor</v>
      </c>
      <c r="G13" s="357" t="str">
        <f t="shared" si="1"/>
        <v>Moderado</v>
      </c>
      <c r="H13" s="87"/>
      <c r="I13" s="533"/>
      <c r="J13" s="97" t="s">
        <v>218</v>
      </c>
      <c r="K13" s="98"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R1                   </v>
      </c>
      <c r="L13" s="98"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99"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0"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1"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7"/>
      <c r="Q13" s="607"/>
      <c r="R13" s="102">
        <v>0.2</v>
      </c>
      <c r="S13" s="103" t="s">
        <v>218</v>
      </c>
      <c r="T13" s="98" t="s">
        <v>244</v>
      </c>
      <c r="U13" s="98" t="s">
        <v>244</v>
      </c>
      <c r="V13" s="99" t="s">
        <v>227</v>
      </c>
      <c r="W13" s="100" t="s">
        <v>242</v>
      </c>
      <c r="X13" s="347" t="s">
        <v>243</v>
      </c>
      <c r="Y13" s="358" t="s">
        <v>92</v>
      </c>
      <c r="Z13" s="85" t="s">
        <v>404</v>
      </c>
      <c r="AA13" s="357" t="s">
        <v>405</v>
      </c>
      <c r="AB13" s="392" t="s">
        <v>406</v>
      </c>
      <c r="AC13" s="414">
        <v>46387</v>
      </c>
      <c r="AD13" s="393" t="s">
        <v>407</v>
      </c>
      <c r="AE13" s="393" t="s">
        <v>408</v>
      </c>
      <c r="AF13" s="357" t="s">
        <v>409</v>
      </c>
      <c r="AG13" s="91"/>
      <c r="AH13" s="91"/>
      <c r="AI13" s="104"/>
      <c r="AJ13" s="91"/>
      <c r="AK13" s="83"/>
      <c r="AL13" s="83"/>
    </row>
    <row r="14" spans="1:38" ht="93" customHeight="1" x14ac:dyDescent="0.2">
      <c r="A14" s="84" t="str">
        <f>'2 CONTEXTO E IDENTIFICACIÓN'!A14</f>
        <v>R6</v>
      </c>
      <c r="B14" s="85" t="str">
        <f>+'2 CONTEXTO E IDENTIFICACIÓN'!J14</f>
        <v xml:space="preserve">Posibilidad de afectación reputacional por usar la entidad para dar apariencia de legalidad, para la realización de actividades terroristas o la proliferación de armas de destrucción masiva, a causa de de fallas u omisiones en la 
 vinculación de un servidor público en un cargo de provisional o de libre nombramiento y remoción </v>
      </c>
      <c r="C14" s="114">
        <f>'5 VALORACIÓN CONTROL PROBAB.'!V38</f>
        <v>0.24</v>
      </c>
      <c r="D14" s="86">
        <f>+'5 VALORACIÓN CONTROL IMPACTO'!V38</f>
        <v>0.4</v>
      </c>
      <c r="E14" s="86" t="str">
        <f t="shared" si="0"/>
        <v>Baja</v>
      </c>
      <c r="F14" s="86" t="str">
        <f t="shared" si="2"/>
        <v>Menor</v>
      </c>
      <c r="G14" s="357" t="str">
        <f t="shared" si="1"/>
        <v>Moderado</v>
      </c>
      <c r="H14" s="87"/>
      <c r="I14" s="87"/>
      <c r="J14" s="87"/>
      <c r="K14" s="87"/>
      <c r="L14" s="87"/>
      <c r="M14" s="87"/>
      <c r="N14" s="87"/>
      <c r="O14" s="87"/>
      <c r="P14" s="87"/>
      <c r="Y14" s="358" t="s">
        <v>92</v>
      </c>
      <c r="Z14" s="85" t="s">
        <v>404</v>
      </c>
      <c r="AA14" s="357" t="s">
        <v>405</v>
      </c>
      <c r="AB14" s="392" t="s">
        <v>406</v>
      </c>
      <c r="AC14" s="414">
        <v>46387</v>
      </c>
      <c r="AD14" s="393" t="s">
        <v>407</v>
      </c>
      <c r="AE14" s="393" t="s">
        <v>408</v>
      </c>
      <c r="AF14" s="357" t="s">
        <v>409</v>
      </c>
      <c r="AG14" s="91"/>
      <c r="AH14" s="91"/>
      <c r="AI14" s="91"/>
      <c r="AJ14" s="91"/>
      <c r="AK14" s="83"/>
      <c r="AL14" s="83"/>
    </row>
    <row r="15" spans="1:38" ht="93" customHeight="1" x14ac:dyDescent="0.2">
      <c r="A15" s="84">
        <f>'2 CONTEXTO E IDENTIFICACIÓN'!A15</f>
        <v>0</v>
      </c>
      <c r="B15" s="85" t="str">
        <f>+'2 CONTEXTO E IDENTIFICACIÓN'!J15</f>
        <v xml:space="preserve"> por a causa de </v>
      </c>
      <c r="C15" s="114" t="str">
        <f>'5 VALORACIÓN CONTROL PROBAB.'!C44</f>
        <v/>
      </c>
      <c r="D15" s="86">
        <f>'5 VALORACIÓN CONTROL PROBAB.'!V44</f>
        <v>0</v>
      </c>
      <c r="E15" s="86" t="str">
        <f t="shared" si="0"/>
        <v/>
      </c>
      <c r="F15" s="86" t="str">
        <f t="shared" si="2"/>
        <v/>
      </c>
      <c r="G15" s="357" t="str">
        <f t="shared" si="1"/>
        <v/>
      </c>
      <c r="H15" s="87"/>
      <c r="I15" s="87"/>
      <c r="J15" s="75" t="s">
        <v>245</v>
      </c>
      <c r="K15" s="87"/>
      <c r="L15" s="87"/>
      <c r="M15" s="87"/>
      <c r="N15" s="87"/>
      <c r="O15" s="87"/>
      <c r="P15" s="87"/>
      <c r="V15" s="71"/>
      <c r="W15" s="71"/>
      <c r="X15" s="71"/>
      <c r="Y15" s="359"/>
      <c r="Z15" s="348"/>
      <c r="AA15" s="348"/>
      <c r="AB15" s="348"/>
      <c r="AC15" s="349"/>
      <c r="AD15" s="351"/>
      <c r="AE15" s="349"/>
      <c r="AF15" s="352"/>
      <c r="AG15" s="94"/>
      <c r="AH15" s="94"/>
      <c r="AI15" s="94"/>
      <c r="AJ15" s="94"/>
      <c r="AK15" s="83"/>
      <c r="AL15" s="83"/>
    </row>
    <row r="16" spans="1:38" ht="93" customHeight="1" x14ac:dyDescent="0.2">
      <c r="A16" s="84">
        <f>'2 CONTEXTO E IDENTIFICACIÓN'!A16</f>
        <v>0</v>
      </c>
      <c r="B16" s="85" t="str">
        <f>+'2 CONTEXTO E IDENTIFICACIÓN'!J16</f>
        <v xml:space="preserve"> por a causa de </v>
      </c>
      <c r="C16" s="114">
        <f>'5 VALORACIÓN CONTROL PROBAB.'!V50</f>
        <v>0</v>
      </c>
      <c r="D16" s="86">
        <f>'5 VALORACIÓN CONTROL PROBAB.'!V50</f>
        <v>0</v>
      </c>
      <c r="E16" s="86" t="str">
        <f t="shared" si="0"/>
        <v/>
      </c>
      <c r="F16" s="86" t="str">
        <f t="shared" si="2"/>
        <v/>
      </c>
      <c r="G16" s="357" t="str">
        <f t="shared" si="1"/>
        <v/>
      </c>
      <c r="H16" s="87"/>
      <c r="I16" s="87"/>
      <c r="J16" s="105" t="s">
        <v>243</v>
      </c>
      <c r="K16" s="87"/>
      <c r="L16" s="87"/>
      <c r="M16" s="87"/>
      <c r="N16" s="87"/>
      <c r="O16" s="87"/>
      <c r="P16" s="87"/>
      <c r="V16" s="71"/>
      <c r="W16" s="71"/>
      <c r="X16" s="71"/>
      <c r="Y16" s="359"/>
      <c r="Z16" s="348"/>
      <c r="AA16" s="348"/>
      <c r="AB16" s="348"/>
      <c r="AC16" s="349"/>
      <c r="AD16" s="349"/>
      <c r="AE16" s="349"/>
      <c r="AF16" s="350"/>
      <c r="AG16" s="91"/>
      <c r="AH16" s="91"/>
      <c r="AI16" s="91"/>
      <c r="AJ16" s="91"/>
      <c r="AK16" s="83"/>
      <c r="AL16" s="83"/>
    </row>
    <row r="17" spans="1:38" ht="93" customHeight="1" x14ac:dyDescent="0.2">
      <c r="A17" s="84">
        <f>'2 CONTEXTO E IDENTIFICACIÓN'!A17</f>
        <v>0</v>
      </c>
      <c r="B17" s="85" t="str">
        <f>+'2 CONTEXTO E IDENTIFICACIÓN'!J17</f>
        <v xml:space="preserve"> por a causa de </v>
      </c>
      <c r="C17" s="114">
        <f>'5 VALORACIÓN CONTROL PROBAB.'!V56</f>
        <v>0</v>
      </c>
      <c r="D17" s="86">
        <f>'5 VALORACIÓN CONTROL PROBAB.'!V56</f>
        <v>0</v>
      </c>
      <c r="E17" s="86" t="str">
        <f t="shared" si="0"/>
        <v/>
      </c>
      <c r="F17" s="86" t="str">
        <f t="shared" si="2"/>
        <v/>
      </c>
      <c r="G17" s="357" t="str">
        <f t="shared" si="1"/>
        <v/>
      </c>
      <c r="H17" s="87"/>
      <c r="I17" s="87"/>
      <c r="J17" s="88" t="s">
        <v>242</v>
      </c>
      <c r="K17" s="87"/>
      <c r="L17" s="87"/>
      <c r="M17" s="87"/>
      <c r="N17" s="87"/>
      <c r="O17" s="87"/>
      <c r="P17" s="87"/>
      <c r="U17" s="71"/>
      <c r="V17" s="71"/>
      <c r="W17" s="71"/>
      <c r="X17" s="71"/>
      <c r="Y17" s="359"/>
      <c r="Z17" s="348"/>
      <c r="AA17" s="348"/>
      <c r="AB17" s="348"/>
      <c r="AC17" s="349"/>
      <c r="AD17" s="349"/>
      <c r="AE17" s="349"/>
      <c r="AF17" s="350"/>
      <c r="AG17" s="91"/>
      <c r="AH17" s="91"/>
      <c r="AI17" s="91"/>
      <c r="AJ17" s="91"/>
      <c r="AK17" s="83"/>
      <c r="AL17" s="83"/>
    </row>
    <row r="18" spans="1:38" ht="93" customHeight="1" x14ac:dyDescent="0.2">
      <c r="A18" s="84">
        <f>'2 CONTEXTO E IDENTIFICACIÓN'!A18</f>
        <v>0</v>
      </c>
      <c r="B18" s="85" t="str">
        <f>+'2 CONTEXTO E IDENTIFICACIÓN'!J18</f>
        <v xml:space="preserve"> por a causa de </v>
      </c>
      <c r="C18" s="114">
        <f>'5 VALORACIÓN CONTROL PROBAB.'!V62</f>
        <v>0</v>
      </c>
      <c r="D18" s="86">
        <f>'5 VALORACIÓN CONTROL PROBAB.'!V62</f>
        <v>0</v>
      </c>
      <c r="E18" s="86" t="str">
        <f t="shared" si="0"/>
        <v/>
      </c>
      <c r="F18" s="86" t="str">
        <f t="shared" si="2"/>
        <v/>
      </c>
      <c r="G18" s="357" t="str">
        <f t="shared" si="1"/>
        <v/>
      </c>
      <c r="H18" s="87"/>
      <c r="I18" s="87"/>
      <c r="J18" s="92" t="s">
        <v>227</v>
      </c>
      <c r="K18" s="87"/>
      <c r="L18" s="87"/>
      <c r="M18" s="87"/>
      <c r="N18" s="87"/>
      <c r="O18" s="87"/>
      <c r="P18" s="87"/>
      <c r="S18" s="106"/>
      <c r="U18" s="106"/>
      <c r="V18" s="106"/>
      <c r="W18" s="106"/>
      <c r="X18" s="106"/>
      <c r="Y18" s="360"/>
      <c r="Z18" s="353"/>
      <c r="AA18" s="353"/>
      <c r="AB18" s="353"/>
      <c r="AC18" s="349"/>
      <c r="AD18" s="349"/>
      <c r="AE18" s="354"/>
      <c r="AF18" s="354"/>
      <c r="AG18" s="107"/>
      <c r="AH18" s="107"/>
      <c r="AI18" s="107"/>
      <c r="AJ18" s="107"/>
      <c r="AK18" s="83"/>
      <c r="AL18" s="83"/>
    </row>
    <row r="19" spans="1:38" ht="93" customHeight="1" x14ac:dyDescent="0.2">
      <c r="A19" s="84">
        <f>'2 CONTEXTO E IDENTIFICACIÓN'!A19</f>
        <v>0</v>
      </c>
      <c r="B19" s="85" t="str">
        <f>+'2 CONTEXTO E IDENTIFICACIÓN'!J19</f>
        <v xml:space="preserve"> por a causa de </v>
      </c>
      <c r="C19" s="114">
        <f>'5 VALORACIÓN CONTROL PROBAB.'!V68</f>
        <v>0</v>
      </c>
      <c r="D19" s="86">
        <f>'5 VALORACIÓN CONTROL PROBAB.'!V68</f>
        <v>0</v>
      </c>
      <c r="E19" s="86" t="str">
        <f t="shared" si="0"/>
        <v/>
      </c>
      <c r="F19" s="86" t="str">
        <f t="shared" si="2"/>
        <v/>
      </c>
      <c r="G19" s="357" t="str">
        <f t="shared" si="1"/>
        <v/>
      </c>
      <c r="H19" s="87"/>
      <c r="I19" s="87"/>
      <c r="J19" s="96" t="s">
        <v>244</v>
      </c>
      <c r="K19" s="87"/>
      <c r="L19" s="87"/>
      <c r="M19" s="87"/>
      <c r="N19" s="87"/>
      <c r="O19" s="87"/>
      <c r="P19" s="87"/>
      <c r="S19" s="106"/>
      <c r="Y19" s="358"/>
      <c r="Z19" s="80"/>
      <c r="AA19" s="353"/>
      <c r="AB19" s="353"/>
      <c r="AC19" s="349"/>
      <c r="AD19" s="349"/>
      <c r="AE19" s="349"/>
      <c r="AF19" s="350"/>
      <c r="AG19" s="91"/>
      <c r="AH19" s="91"/>
      <c r="AI19" s="91"/>
      <c r="AJ19" s="91"/>
      <c r="AK19" s="83"/>
      <c r="AL19" s="83"/>
    </row>
    <row r="20" spans="1:38" ht="93" customHeight="1" x14ac:dyDescent="0.2">
      <c r="A20" s="84">
        <f>'2 CONTEXTO E IDENTIFICACIÓN'!A20</f>
        <v>0</v>
      </c>
      <c r="B20" s="85" t="str">
        <f>+'2 CONTEXTO E IDENTIFICACIÓN'!J20</f>
        <v xml:space="preserve"> por a causa de </v>
      </c>
      <c r="C20" s="114">
        <f>'5 VALORACIÓN CONTROL PROBAB.'!V74</f>
        <v>0</v>
      </c>
      <c r="D20" s="86">
        <f>'5 VALORACIÓN CONTROL PROBAB.'!V74</f>
        <v>0</v>
      </c>
      <c r="E20" s="86" t="str">
        <f t="shared" si="0"/>
        <v/>
      </c>
      <c r="F20" s="86" t="str">
        <f t="shared" si="2"/>
        <v/>
      </c>
      <c r="G20" s="357" t="str">
        <f t="shared" si="1"/>
        <v/>
      </c>
      <c r="H20" s="87"/>
      <c r="I20" s="87"/>
      <c r="J20" s="87"/>
      <c r="K20" s="87"/>
      <c r="L20" s="87"/>
      <c r="M20" s="87"/>
      <c r="N20" s="87"/>
      <c r="O20" s="87"/>
      <c r="P20" s="87"/>
      <c r="Q20" s="108"/>
      <c r="R20" s="108"/>
      <c r="S20" s="106"/>
      <c r="Y20" s="358"/>
      <c r="Z20" s="80"/>
      <c r="AA20" s="353"/>
      <c r="AB20" s="353"/>
      <c r="AC20" s="349"/>
      <c r="AD20" s="349"/>
      <c r="AE20" s="349"/>
      <c r="AF20" s="350"/>
      <c r="AG20" s="91"/>
      <c r="AH20" s="91"/>
      <c r="AI20" s="91"/>
      <c r="AJ20" s="91"/>
      <c r="AK20" s="83"/>
      <c r="AL20" s="83"/>
    </row>
    <row r="21" spans="1:38" ht="93" customHeight="1" x14ac:dyDescent="0.2">
      <c r="A21" s="84">
        <f>'2 CONTEXTO E IDENTIFICACIÓN'!A21</f>
        <v>0</v>
      </c>
      <c r="B21" s="85" t="str">
        <f>+'2 CONTEXTO E IDENTIFICACIÓN'!J21</f>
        <v xml:space="preserve"> por a causa de </v>
      </c>
      <c r="C21" s="114">
        <f>'5 VALORACIÓN CONTROL PROBAB.'!V80</f>
        <v>0</v>
      </c>
      <c r="D21" s="86">
        <f>'5 VALORACIÓN CONTROL PROBAB.'!V80</f>
        <v>0</v>
      </c>
      <c r="E21" s="86" t="str">
        <f t="shared" si="0"/>
        <v/>
      </c>
      <c r="F21" s="86" t="str">
        <f t="shared" si="2"/>
        <v/>
      </c>
      <c r="G21" s="357" t="str">
        <f t="shared" si="1"/>
        <v/>
      </c>
      <c r="H21" s="87"/>
      <c r="I21" s="87"/>
      <c r="J21" s="87"/>
      <c r="K21" s="87"/>
      <c r="L21" s="87"/>
      <c r="M21" s="87"/>
      <c r="N21" s="87"/>
      <c r="O21" s="87"/>
      <c r="P21" s="87"/>
      <c r="Q21" s="108"/>
      <c r="R21" s="108"/>
      <c r="S21" s="109"/>
      <c r="Y21" s="358"/>
      <c r="Z21" s="80"/>
      <c r="AA21" s="353"/>
      <c r="AB21" s="353"/>
      <c r="AC21" s="349"/>
      <c r="AD21" s="355"/>
      <c r="AE21" s="355"/>
      <c r="AF21" s="355"/>
      <c r="AG21" s="104"/>
      <c r="AH21" s="104"/>
      <c r="AI21" s="104"/>
      <c r="AJ21" s="91"/>
      <c r="AK21" s="83"/>
      <c r="AL21" s="83"/>
    </row>
    <row r="22" spans="1:38" ht="93" customHeight="1" x14ac:dyDescent="0.2">
      <c r="A22" s="84">
        <f>'2 CONTEXTO E IDENTIFICACIÓN'!A22</f>
        <v>0</v>
      </c>
      <c r="B22" s="85" t="str">
        <f>+'2 CONTEXTO E IDENTIFICACIÓN'!J22</f>
        <v xml:space="preserve"> por a causa de </v>
      </c>
      <c r="C22" s="114">
        <f>'5 VALORACIÓN CONTROL PROBAB.'!V86</f>
        <v>0</v>
      </c>
      <c r="D22" s="86">
        <f>'5 VALORACIÓN CONTROL PROBAB.'!V86</f>
        <v>0</v>
      </c>
      <c r="E22" s="86" t="str">
        <f t="shared" si="0"/>
        <v/>
      </c>
      <c r="F22" s="86" t="str">
        <f t="shared" si="2"/>
        <v/>
      </c>
      <c r="G22" s="357" t="str">
        <f t="shared" si="1"/>
        <v/>
      </c>
      <c r="H22" s="87"/>
      <c r="I22" s="87"/>
      <c r="J22" s="87"/>
      <c r="K22" s="87"/>
      <c r="L22" s="87"/>
      <c r="M22" s="87"/>
      <c r="N22" s="87"/>
      <c r="O22" s="87"/>
      <c r="P22" s="87"/>
      <c r="Q22" s="108"/>
      <c r="R22" s="108"/>
      <c r="Y22" s="358"/>
      <c r="Z22" s="80"/>
      <c r="AA22" s="80"/>
      <c r="AB22" s="80"/>
      <c r="AC22" s="349"/>
      <c r="AD22" s="356"/>
      <c r="AE22" s="356"/>
      <c r="AF22" s="356"/>
      <c r="AG22" s="110"/>
      <c r="AH22" s="110"/>
      <c r="AI22" s="110"/>
      <c r="AJ22" s="91"/>
      <c r="AK22" s="83"/>
      <c r="AL22" s="83"/>
    </row>
    <row r="23" spans="1:38" ht="93" customHeight="1" x14ac:dyDescent="0.2">
      <c r="A23" s="84">
        <f>'2 CONTEXTO E IDENTIFICACIÓN'!A23</f>
        <v>0</v>
      </c>
      <c r="B23" s="85" t="str">
        <f>+'2 CONTEXTO E IDENTIFICACIÓN'!J23</f>
        <v xml:space="preserve"> por a causa de </v>
      </c>
      <c r="C23" s="114">
        <f>'5 VALORACIÓN CONTROL PROBAB.'!V92</f>
        <v>0</v>
      </c>
      <c r="D23" s="86">
        <f>'5 VALORACIÓN CONTROL PROBAB.'!V92</f>
        <v>0</v>
      </c>
      <c r="E23" s="86" t="str">
        <f t="shared" si="0"/>
        <v/>
      </c>
      <c r="F23" s="86" t="str">
        <f t="shared" si="2"/>
        <v/>
      </c>
      <c r="G23" s="357" t="str">
        <f t="shared" si="1"/>
        <v/>
      </c>
      <c r="H23" s="87"/>
      <c r="I23" s="87"/>
      <c r="J23" s="87"/>
      <c r="K23" s="87"/>
      <c r="L23" s="87"/>
      <c r="M23" s="87"/>
      <c r="N23" s="87"/>
      <c r="O23" s="87"/>
      <c r="P23" s="87"/>
      <c r="Q23" s="108"/>
      <c r="R23" s="108"/>
      <c r="Y23" s="358"/>
      <c r="Z23" s="80"/>
      <c r="AA23" s="80"/>
      <c r="AB23" s="80"/>
      <c r="AC23" s="349"/>
      <c r="AD23" s="355"/>
      <c r="AE23" s="355"/>
      <c r="AF23" s="355"/>
      <c r="AG23" s="104"/>
      <c r="AH23" s="104"/>
      <c r="AI23" s="104"/>
      <c r="AJ23" s="91"/>
      <c r="AK23" s="83"/>
      <c r="AL23" s="83"/>
    </row>
    <row r="24" spans="1:38" ht="93" customHeight="1" x14ac:dyDescent="0.2">
      <c r="A24" s="84">
        <f>'2 CONTEXTO E IDENTIFICACIÓN'!A24</f>
        <v>0</v>
      </c>
      <c r="B24" s="85" t="str">
        <f>+'2 CONTEXTO E IDENTIFICACIÓN'!J24</f>
        <v xml:space="preserve"> por a causa de </v>
      </c>
      <c r="C24" s="114">
        <f>'5 VALORACIÓN CONTROL PROBAB.'!V98</f>
        <v>0</v>
      </c>
      <c r="D24" s="86">
        <f>'5 VALORACIÓN CONTROL PROBAB.'!V98</f>
        <v>0</v>
      </c>
      <c r="E24" s="86" t="str">
        <f t="shared" si="0"/>
        <v/>
      </c>
      <c r="F24" s="86" t="str">
        <f t="shared" si="2"/>
        <v/>
      </c>
      <c r="G24" s="357" t="str">
        <f t="shared" si="1"/>
        <v/>
      </c>
      <c r="H24" s="87"/>
      <c r="I24" s="87"/>
      <c r="J24" s="87"/>
      <c r="K24" s="87"/>
      <c r="L24" s="87"/>
      <c r="M24" s="87"/>
      <c r="N24" s="87"/>
      <c r="O24" s="87"/>
      <c r="P24" s="87"/>
      <c r="Y24" s="358"/>
      <c r="Z24" s="80"/>
      <c r="AA24" s="80"/>
      <c r="AB24" s="80"/>
      <c r="AC24" s="349"/>
      <c r="AD24" s="355"/>
      <c r="AE24" s="355"/>
      <c r="AF24" s="355"/>
      <c r="AG24" s="104"/>
      <c r="AH24" s="104"/>
      <c r="AI24" s="104"/>
      <c r="AJ24" s="91"/>
      <c r="AK24" s="83"/>
      <c r="AL24" s="83"/>
    </row>
    <row r="25" spans="1:38" ht="93" customHeight="1" x14ac:dyDescent="0.25">
      <c r="A25" s="84">
        <f>'2 CONTEXTO E IDENTIFICACIÓN'!A25</f>
        <v>0</v>
      </c>
      <c r="B25" s="85" t="str">
        <f>+'2 CONTEXTO E IDENTIFICACIÓN'!J25</f>
        <v xml:space="preserve"> por a causa de </v>
      </c>
      <c r="C25" s="114">
        <f>'5 VALORACIÓN CONTROL PROBAB.'!V104</f>
        <v>0</v>
      </c>
      <c r="D25" s="86">
        <f>'5 VALORACIÓN CONTROL PROBAB.'!V104</f>
        <v>0</v>
      </c>
      <c r="E25" s="86" t="str">
        <f t="shared" si="0"/>
        <v/>
      </c>
      <c r="F25" s="86" t="str">
        <f t="shared" si="2"/>
        <v/>
      </c>
      <c r="G25" s="357" t="str">
        <f t="shared" si="1"/>
        <v/>
      </c>
      <c r="H25" s="87"/>
      <c r="I25" s="87"/>
      <c r="J25" s="87"/>
      <c r="K25" s="87"/>
      <c r="L25" s="87"/>
      <c r="M25" s="87"/>
      <c r="N25" s="87"/>
      <c r="O25" s="87"/>
      <c r="P25" s="87"/>
      <c r="Y25" s="358"/>
      <c r="Z25" s="80"/>
      <c r="AA25" s="80"/>
      <c r="AB25" s="80"/>
      <c r="AC25" s="80"/>
      <c r="AD25" s="80"/>
      <c r="AE25" s="80"/>
      <c r="AF25" s="357"/>
    </row>
    <row r="26" spans="1:38" ht="93" customHeight="1" x14ac:dyDescent="0.25">
      <c r="A26" s="84">
        <f>'2 CONTEXTO E IDENTIFICACIÓN'!A26</f>
        <v>0</v>
      </c>
      <c r="B26" s="85" t="str">
        <f>+'2 CONTEXTO E IDENTIFICACIÓN'!J26</f>
        <v xml:space="preserve"> por a causa de </v>
      </c>
      <c r="C26" s="114">
        <f>'5 VALORACIÓN CONTROL PROBAB.'!V110</f>
        <v>0</v>
      </c>
      <c r="D26" s="86">
        <f>'5 VALORACIÓN CONTROL PROBAB.'!V110</f>
        <v>0</v>
      </c>
      <c r="E26" s="86" t="str">
        <f t="shared" si="0"/>
        <v/>
      </c>
      <c r="F26" s="86" t="str">
        <f t="shared" si="2"/>
        <v/>
      </c>
      <c r="G26" s="357" t="str">
        <f t="shared" si="1"/>
        <v/>
      </c>
      <c r="H26" s="87"/>
      <c r="I26" s="87"/>
      <c r="J26" s="87"/>
      <c r="K26" s="87"/>
      <c r="L26" s="87"/>
      <c r="M26" s="87"/>
      <c r="N26" s="87"/>
      <c r="O26" s="87"/>
      <c r="P26" s="87"/>
      <c r="Y26" s="358"/>
      <c r="Z26" s="80"/>
      <c r="AA26" s="80"/>
      <c r="AB26" s="80"/>
      <c r="AC26" s="80"/>
      <c r="AD26" s="80"/>
      <c r="AE26" s="80"/>
      <c r="AF26" s="357"/>
    </row>
    <row r="27" spans="1:38" ht="93" customHeight="1" x14ac:dyDescent="0.25">
      <c r="A27" s="84">
        <f>'2 CONTEXTO E IDENTIFICACIÓN'!A27</f>
        <v>0</v>
      </c>
      <c r="B27" s="85" t="str">
        <f>+'2 CONTEXTO E IDENTIFICACIÓN'!J27</f>
        <v xml:space="preserve"> por a causa de </v>
      </c>
      <c r="C27" s="114">
        <f>'5 VALORACIÓN CONTROL PROBAB.'!V116</f>
        <v>0</v>
      </c>
      <c r="D27" s="86">
        <f>'5 VALORACIÓN CONTROL PROBAB.'!V116</f>
        <v>0</v>
      </c>
      <c r="E27" s="86" t="str">
        <f t="shared" si="0"/>
        <v/>
      </c>
      <c r="F27" s="86" t="str">
        <f t="shared" si="2"/>
        <v/>
      </c>
      <c r="G27" s="357" t="str">
        <f t="shared" si="1"/>
        <v/>
      </c>
      <c r="H27" s="87"/>
      <c r="I27" s="87"/>
      <c r="J27" s="87"/>
      <c r="K27" s="87"/>
      <c r="L27" s="87"/>
      <c r="M27" s="87"/>
      <c r="N27" s="87"/>
      <c r="O27" s="87"/>
      <c r="P27" s="87"/>
      <c r="Y27" s="358"/>
      <c r="Z27" s="80"/>
      <c r="AA27" s="80"/>
      <c r="AB27" s="80"/>
      <c r="AC27" s="80"/>
      <c r="AD27" s="80"/>
      <c r="AE27" s="80"/>
      <c r="AF27" s="357"/>
    </row>
    <row r="28" spans="1:38" ht="93" customHeight="1" x14ac:dyDescent="0.25">
      <c r="A28" s="84">
        <f>'2 CONTEXTO E IDENTIFICACIÓN'!A28</f>
        <v>0</v>
      </c>
      <c r="B28" s="85" t="str">
        <f>+'2 CONTEXTO E IDENTIFICACIÓN'!J28</f>
        <v xml:space="preserve"> por a causa de </v>
      </c>
      <c r="C28" s="114">
        <f>'5 VALORACIÓN CONTROL PROBAB.'!V122</f>
        <v>0</v>
      </c>
      <c r="D28" s="86">
        <f>'5 VALORACIÓN CONTROL PROBAB.'!V122</f>
        <v>0</v>
      </c>
      <c r="E28" s="86" t="str">
        <f t="shared" si="0"/>
        <v/>
      </c>
      <c r="F28" s="86" t="str">
        <f t="shared" si="2"/>
        <v/>
      </c>
      <c r="G28" s="357" t="str">
        <f t="shared" si="1"/>
        <v/>
      </c>
      <c r="H28" s="87"/>
      <c r="I28" s="87"/>
      <c r="J28" s="87"/>
      <c r="K28" s="87"/>
      <c r="L28" s="87"/>
      <c r="M28" s="87"/>
      <c r="N28" s="87"/>
      <c r="O28" s="87"/>
      <c r="P28" s="87"/>
      <c r="Y28" s="358"/>
      <c r="Z28" s="80"/>
      <c r="AA28" s="80"/>
      <c r="AB28" s="80"/>
      <c r="AC28" s="80"/>
      <c r="AD28" s="80"/>
      <c r="AE28" s="80"/>
      <c r="AF28" s="357"/>
    </row>
    <row r="29" spans="1:38" ht="14.45" customHeight="1" x14ac:dyDescent="0.25">
      <c r="B29" s="67"/>
      <c r="D29" s="67"/>
      <c r="H29" s="67"/>
      <c r="I29" s="67"/>
      <c r="J29" s="67"/>
      <c r="K29" s="67"/>
      <c r="L29" s="67"/>
      <c r="M29" s="67"/>
      <c r="N29" s="67"/>
      <c r="O29" s="67"/>
      <c r="P29" s="67"/>
      <c r="AA29" s="72"/>
      <c r="AB29" s="72"/>
      <c r="AC29" s="72"/>
      <c r="AD29" s="72"/>
      <c r="AE29" s="72"/>
      <c r="AF29" s="67"/>
      <c r="AG29" s="67"/>
      <c r="AH29" s="67"/>
      <c r="AI29" s="67"/>
      <c r="AJ29" s="67"/>
    </row>
    <row r="30" spans="1:38" ht="39" hidden="1" customHeight="1" x14ac:dyDescent="0.25">
      <c r="B30" s="67"/>
      <c r="D30" s="67"/>
      <c r="H30" s="67"/>
      <c r="I30" s="67"/>
      <c r="J30" s="67"/>
      <c r="K30" s="67"/>
      <c r="L30" s="67"/>
      <c r="M30" s="67"/>
      <c r="N30" s="67"/>
      <c r="O30" s="67"/>
      <c r="P30" s="67"/>
      <c r="AA30" s="72"/>
      <c r="AB30" s="72"/>
      <c r="AC30" s="72"/>
      <c r="AD30" s="72"/>
      <c r="AE30" s="72"/>
      <c r="AF30" s="67"/>
      <c r="AG30" s="67"/>
      <c r="AH30" s="67"/>
      <c r="AI30" s="67"/>
      <c r="AJ30" s="67"/>
    </row>
    <row r="31" spans="1:38" ht="19.5" hidden="1" customHeight="1" x14ac:dyDescent="0.25">
      <c r="B31" s="67"/>
      <c r="D31" s="67"/>
      <c r="H31" s="67"/>
      <c r="I31" s="67"/>
      <c r="J31" s="67"/>
      <c r="K31" s="67"/>
      <c r="L31" s="67"/>
      <c r="M31" s="67"/>
      <c r="N31" s="67"/>
      <c r="O31" s="67"/>
      <c r="P31" s="67"/>
      <c r="AA31" s="72"/>
      <c r="AB31" s="72"/>
      <c r="AC31" s="72"/>
      <c r="AD31" s="72"/>
      <c r="AE31" s="72"/>
      <c r="AF31" s="67"/>
      <c r="AG31" s="67"/>
      <c r="AH31" s="67"/>
      <c r="AI31" s="67"/>
      <c r="AJ31" s="67"/>
    </row>
    <row r="32" spans="1:38" ht="19.5" hidden="1" customHeight="1" x14ac:dyDescent="0.25">
      <c r="B32" s="67"/>
      <c r="D32" s="67"/>
      <c r="H32" s="67"/>
      <c r="I32" s="67"/>
      <c r="J32" s="67"/>
      <c r="K32" s="67"/>
      <c r="L32" s="67"/>
      <c r="M32" s="67"/>
      <c r="N32" s="67"/>
      <c r="O32" s="67"/>
      <c r="P32" s="67"/>
      <c r="AA32" s="72"/>
      <c r="AB32" s="72"/>
      <c r="AC32" s="72"/>
      <c r="AD32" s="72"/>
      <c r="AE32" s="72"/>
      <c r="AF32" s="67"/>
      <c r="AG32" s="67"/>
      <c r="AH32" s="67"/>
      <c r="AI32" s="67"/>
      <c r="AJ32" s="67"/>
    </row>
    <row r="33" spans="3:31" s="67" customFormat="1" ht="19.5" hidden="1" customHeight="1" x14ac:dyDescent="0.25">
      <c r="C33" s="72"/>
      <c r="E33" s="72"/>
      <c r="F33" s="72"/>
      <c r="G33" s="72"/>
      <c r="Y33" s="72"/>
      <c r="AA33" s="72"/>
      <c r="AB33" s="72"/>
      <c r="AC33" s="72"/>
      <c r="AD33" s="72"/>
      <c r="AE33" s="72"/>
    </row>
    <row r="34" spans="3:31" s="67" customFormat="1" ht="19.5" hidden="1" customHeight="1" x14ac:dyDescent="0.25">
      <c r="C34" s="72"/>
      <c r="E34" s="72"/>
      <c r="F34" s="72"/>
      <c r="G34" s="72"/>
      <c r="Y34" s="72"/>
      <c r="AA34" s="72"/>
      <c r="AB34" s="72"/>
      <c r="AC34" s="72"/>
      <c r="AD34" s="72"/>
      <c r="AE34" s="72"/>
    </row>
    <row r="35" spans="3:31" s="67" customFormat="1" ht="19.5" hidden="1" customHeight="1" x14ac:dyDescent="0.25">
      <c r="C35" s="72"/>
      <c r="E35" s="72"/>
      <c r="F35" s="72"/>
      <c r="G35" s="72"/>
      <c r="Y35" s="72"/>
      <c r="AA35" s="72"/>
      <c r="AB35" s="72"/>
      <c r="AC35" s="72"/>
      <c r="AD35" s="72"/>
      <c r="AE35" s="72"/>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3000000}">
          <x14:formula1>
            <xm:f>'10 FORMULAS'!$S$3:$S$7</xm:f>
          </x14:formula1>
          <xm:sqref>Y9:Y28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1" activePane="bottomRight" state="frozen"/>
      <selection pane="topRight" activeCell="B1" sqref="B1"/>
      <selection pane="bottomLeft" activeCell="A7" sqref="A7"/>
      <selection pane="bottomRight" activeCell="G15" sqref="G15"/>
    </sheetView>
  </sheetViews>
  <sheetFormatPr baseColWidth="10" defaultColWidth="0" defaultRowHeight="12.75" zeroHeight="1" x14ac:dyDescent="0.25"/>
  <cols>
    <col min="1" max="1" width="11.42578125" style="67" customWidth="1"/>
    <col min="2" max="2" width="9.140625" style="72" bestFit="1" customWidth="1"/>
    <col min="3" max="4" width="15.42578125" style="72" customWidth="1"/>
    <col min="5" max="6" width="15.42578125" style="115" customWidth="1"/>
    <col min="7" max="7" width="15.42578125" style="72" customWidth="1"/>
    <col min="8" max="8" width="3.85546875" style="72" customWidth="1"/>
    <col min="9" max="9" width="7.42578125" style="72" customWidth="1"/>
    <col min="10" max="10" width="14" style="72" customWidth="1"/>
    <col min="11" max="15" width="12.42578125" style="72" customWidth="1"/>
    <col min="16" max="16" width="3.85546875" style="72" customWidth="1"/>
    <col min="17" max="17" width="4.85546875" style="67" hidden="1" customWidth="1"/>
    <col min="18" max="18" width="6.140625" style="67" hidden="1" customWidth="1"/>
    <col min="19" max="24" width="14" style="67" hidden="1" customWidth="1"/>
    <col min="25" max="29" width="11.42578125" style="67" customWidth="1"/>
    <col min="30" max="30" width="5.42578125" style="67" bestFit="1" customWidth="1"/>
    <col min="31" max="31" width="26.85546875" style="67" customWidth="1"/>
    <col min="32" max="32" width="22.85546875" style="72" customWidth="1"/>
    <col min="33" max="36" width="22.85546875" style="72" hidden="1" customWidth="1"/>
    <col min="37" max="37" width="23.42578125" style="67" hidden="1" customWidth="1"/>
    <col min="38" max="265" width="11.42578125" style="67" hidden="1" customWidth="1"/>
    <col min="266" max="266" width="12.42578125" style="67" hidden="1" customWidth="1"/>
    <col min="267" max="267" width="47" style="67" hidden="1" customWidth="1"/>
    <col min="268" max="268" width="35" style="67" hidden="1" customWidth="1"/>
    <col min="269" max="16384" width="14.42578125" style="67" hidden="1"/>
  </cols>
  <sheetData>
    <row r="1" spans="1:38" s="55" customFormat="1" ht="15.75" customHeight="1" x14ac:dyDescent="0.2">
      <c r="A1" s="528"/>
      <c r="B1" s="534" t="str">
        <f>+'2 CONTEXTO E IDENTIFICACIÓN'!A1</f>
        <v>MAPA DE RIESGOS INTEGRAL</v>
      </c>
      <c r="C1" s="534"/>
      <c r="D1" s="534"/>
      <c r="E1" s="521"/>
      <c r="F1" s="522"/>
      <c r="J1" s="200" t="str">
        <f>+'2 CONTEXTO E IDENTIFICACIÓN'!$I$4</f>
        <v>Elaboración o Actualización:</v>
      </c>
      <c r="K1" s="214">
        <f>'2 CONTEXTO E IDENTIFICACIÓN'!J4</f>
        <v>46049</v>
      </c>
      <c r="L1" s="12"/>
      <c r="M1" s="12"/>
      <c r="AF1" s="56"/>
      <c r="AG1" s="56"/>
      <c r="AH1" s="56"/>
      <c r="AI1" s="56"/>
      <c r="AJ1" s="56"/>
    </row>
    <row r="2" spans="1:38" s="55" customFormat="1" ht="15.75" customHeight="1" x14ac:dyDescent="0.2">
      <c r="A2" s="528"/>
      <c r="B2" s="534"/>
      <c r="C2" s="534"/>
      <c r="D2" s="534"/>
      <c r="E2" s="38" t="str">
        <f>+'2 CONTEXTO E IDENTIFICACIÓN'!A2</f>
        <v>VERSIÓN DEL MAPA DE RIESGOS:</v>
      </c>
      <c r="F2" s="111">
        <f>'2 CONTEXTO E IDENTIFICACIÓN'!B2</f>
        <v>1</v>
      </c>
      <c r="G2" s="57"/>
      <c r="H2" s="57"/>
      <c r="J2" s="203" t="str">
        <f>+'2 CONTEXTO E IDENTIFICACIÓN'!$E$5</f>
        <v>Vigencia: 2026</v>
      </c>
      <c r="K2" s="201">
        <f>'2 CONTEXTO E IDENTIFICACIÓN'!G5</f>
        <v>46023</v>
      </c>
      <c r="L2" s="202" t="s">
        <v>49</v>
      </c>
      <c r="M2" s="199">
        <f>'2 CONTEXTO E IDENTIFICACIÓN'!J5</f>
        <v>46386</v>
      </c>
      <c r="N2" s="58"/>
      <c r="O2" s="58"/>
      <c r="P2" s="57"/>
      <c r="AF2" s="56"/>
      <c r="AG2" s="56"/>
      <c r="AH2" s="56"/>
      <c r="AI2" s="56"/>
      <c r="AJ2" s="56"/>
    </row>
    <row r="3" spans="1:38" s="55" customFormat="1" x14ac:dyDescent="0.2">
      <c r="A3" s="59"/>
      <c r="B3" s="57"/>
      <c r="C3" s="57"/>
      <c r="D3" s="57"/>
      <c r="E3" s="204"/>
      <c r="F3" s="204"/>
      <c r="G3" s="57"/>
      <c r="H3" s="57"/>
      <c r="N3" s="58"/>
      <c r="O3" s="58"/>
      <c r="P3" s="57"/>
      <c r="AF3" s="56"/>
      <c r="AG3" s="56"/>
      <c r="AH3" s="56"/>
      <c r="AI3" s="56"/>
      <c r="AJ3" s="56"/>
    </row>
    <row r="4" spans="1:38" s="55" customFormat="1" ht="15.75" customHeight="1" x14ac:dyDescent="0.2">
      <c r="A4" s="11" t="s">
        <v>45</v>
      </c>
      <c r="B4" s="513" t="str">
        <f>'2 CONTEXTO E IDENTIFICACIÓN'!B4</f>
        <v>UAERMV</v>
      </c>
      <c r="C4" s="513"/>
      <c r="D4" s="513"/>
      <c r="E4" s="53"/>
      <c r="F4" s="204"/>
      <c r="G4" s="57"/>
      <c r="H4" s="57"/>
      <c r="I4" s="205"/>
      <c r="J4" s="205"/>
      <c r="K4" s="206"/>
      <c r="L4" s="206"/>
      <c r="M4" s="206"/>
      <c r="N4" s="58"/>
      <c r="O4" s="58"/>
      <c r="P4" s="57"/>
      <c r="AF4" s="56"/>
      <c r="AG4" s="56"/>
      <c r="AH4" s="56"/>
      <c r="AI4" s="56"/>
      <c r="AJ4" s="56"/>
    </row>
    <row r="5" spans="1:38" s="55" customFormat="1" ht="15.75" customHeight="1" x14ac:dyDescent="0.2">
      <c r="A5" s="11" t="s">
        <v>46</v>
      </c>
      <c r="B5" s="513" t="str">
        <f>'2 CONTEXTO E IDENTIFICACIÓN'!F4</f>
        <v>17. Gestión De Talento Humano</v>
      </c>
      <c r="C5" s="514"/>
      <c r="D5" s="514"/>
      <c r="E5" s="53"/>
      <c r="F5" s="204"/>
      <c r="G5" s="57"/>
      <c r="H5" s="57"/>
      <c r="I5" s="205"/>
      <c r="J5" s="205"/>
      <c r="K5" s="206"/>
      <c r="L5" s="206"/>
      <c r="M5" s="206"/>
      <c r="N5" s="58"/>
      <c r="O5" s="58"/>
      <c r="P5" s="57"/>
      <c r="AF5" s="56"/>
      <c r="AG5" s="56"/>
      <c r="AH5" s="56"/>
      <c r="AI5" s="56"/>
      <c r="AJ5" s="56"/>
    </row>
    <row r="6" spans="1:38" s="55" customFormat="1" ht="15" thickBot="1" x14ac:dyDescent="0.25">
      <c r="D6" s="53"/>
      <c r="E6" s="53"/>
      <c r="F6" s="112"/>
      <c r="AF6" s="56"/>
      <c r="AG6" s="56"/>
      <c r="AH6" s="56"/>
      <c r="AI6" s="56"/>
      <c r="AJ6" s="56"/>
    </row>
    <row r="7" spans="1:38" s="363" customFormat="1" ht="23.25" customHeight="1" thickBot="1" x14ac:dyDescent="0.3">
      <c r="A7" s="612" t="s">
        <v>238</v>
      </c>
      <c r="B7" s="613"/>
      <c r="C7" s="613"/>
      <c r="D7" s="613"/>
      <c r="E7" s="613"/>
      <c r="F7" s="613"/>
      <c r="G7" s="614"/>
      <c r="I7" s="612" t="s">
        <v>264</v>
      </c>
      <c r="J7" s="613"/>
      <c r="K7" s="613"/>
      <c r="L7" s="613"/>
      <c r="M7" s="613"/>
      <c r="N7" s="613"/>
      <c r="O7" s="614"/>
      <c r="R7" s="364"/>
      <c r="S7" s="365"/>
      <c r="T7" s="526" t="s">
        <v>110</v>
      </c>
      <c r="U7" s="526"/>
      <c r="V7" s="526"/>
      <c r="W7" s="526"/>
      <c r="X7" s="527"/>
      <c r="AF7" s="56"/>
      <c r="AG7" s="56"/>
      <c r="AH7" s="56"/>
      <c r="AI7" s="56"/>
      <c r="AJ7" s="56"/>
    </row>
    <row r="8" spans="1:38" ht="18" customHeight="1" x14ac:dyDescent="0.25">
      <c r="A8" s="65"/>
      <c r="B8" s="66"/>
      <c r="C8" s="526" t="s">
        <v>110</v>
      </c>
      <c r="D8" s="526"/>
      <c r="E8" s="526"/>
      <c r="F8" s="526"/>
      <c r="G8" s="527"/>
      <c r="H8" s="64"/>
      <c r="I8" s="65"/>
      <c r="J8" s="66"/>
      <c r="K8" s="526" t="s">
        <v>110</v>
      </c>
      <c r="L8" s="526"/>
      <c r="M8" s="526"/>
      <c r="N8" s="526"/>
      <c r="O8" s="527"/>
      <c r="P8" s="64"/>
      <c r="R8" s="68"/>
      <c r="T8" s="69">
        <v>0.2</v>
      </c>
      <c r="U8" s="69">
        <v>0.4</v>
      </c>
      <c r="V8" s="69">
        <v>0.6</v>
      </c>
      <c r="W8" s="69">
        <v>0.8</v>
      </c>
      <c r="X8" s="70">
        <v>1</v>
      </c>
      <c r="Y8" s="71"/>
      <c r="Z8" s="71"/>
      <c r="AA8" s="71"/>
      <c r="AB8" s="71"/>
      <c r="AC8" s="71"/>
      <c r="AD8" s="71"/>
      <c r="AE8" s="71"/>
    </row>
    <row r="9" spans="1:38" x14ac:dyDescent="0.2">
      <c r="A9" s="68"/>
      <c r="B9" s="77"/>
      <c r="C9" s="78" t="s">
        <v>220</v>
      </c>
      <c r="D9" s="78" t="s">
        <v>223</v>
      </c>
      <c r="E9" s="78" t="s">
        <v>227</v>
      </c>
      <c r="F9" s="78" t="s">
        <v>231</v>
      </c>
      <c r="G9" s="79" t="s">
        <v>235</v>
      </c>
      <c r="H9" s="64"/>
      <c r="I9" s="68"/>
      <c r="J9" s="77"/>
      <c r="K9" s="78" t="s">
        <v>220</v>
      </c>
      <c r="L9" s="78" t="s">
        <v>223</v>
      </c>
      <c r="M9" s="78" t="s">
        <v>227</v>
      </c>
      <c r="N9" s="78" t="s">
        <v>231</v>
      </c>
      <c r="O9" s="79" t="s">
        <v>235</v>
      </c>
      <c r="P9" s="64"/>
      <c r="R9" s="68"/>
      <c r="S9" s="80"/>
      <c r="T9" s="81" t="s">
        <v>220</v>
      </c>
      <c r="U9" s="81" t="s">
        <v>223</v>
      </c>
      <c r="V9" s="81" t="s">
        <v>227</v>
      </c>
      <c r="W9" s="81" t="s">
        <v>231</v>
      </c>
      <c r="X9" s="82" t="s">
        <v>235</v>
      </c>
      <c r="AA9" s="71"/>
      <c r="AB9" s="71"/>
      <c r="AC9" s="83"/>
      <c r="AD9" s="83"/>
      <c r="AE9" s="83"/>
      <c r="AF9" s="83"/>
      <c r="AG9" s="83"/>
      <c r="AH9" s="83"/>
      <c r="AI9" s="83"/>
      <c r="AJ9" s="83"/>
      <c r="AK9" s="83"/>
      <c r="AL9" s="83"/>
    </row>
    <row r="10" spans="1:38" ht="55.5" customHeight="1" x14ac:dyDescent="0.2">
      <c r="A10" s="532" t="s">
        <v>91</v>
      </c>
      <c r="B10" s="78" t="s">
        <v>233</v>
      </c>
      <c r="C10" s="88" t="str">
        <f>+'4 MAPA CALOR INHERENTE'!I10</f>
        <v xml:space="preserve">                   </v>
      </c>
      <c r="D10" s="88" t="str">
        <f>+'4 MAPA CALOR INHERENTE'!J10</f>
        <v xml:space="preserve">                   </v>
      </c>
      <c r="E10" s="88" t="str">
        <f>+'4 MAPA CALOR INHERENTE'!K10</f>
        <v xml:space="preserve">                   </v>
      </c>
      <c r="F10" s="88" t="str">
        <f>+'4 MAPA CALOR INHERENTE'!L10</f>
        <v xml:space="preserve">                   </v>
      </c>
      <c r="G10" s="89" t="str">
        <f>+'4 MAPA CALOR INHERENTE'!M10</f>
        <v xml:space="preserve">                   </v>
      </c>
      <c r="H10" s="87"/>
      <c r="I10" s="532" t="s">
        <v>91</v>
      </c>
      <c r="J10" s="78" t="s">
        <v>233</v>
      </c>
      <c r="K10" s="88" t="str">
        <f>+'6 MAPA CALOR RESIDUAL-TRATAMIEN'!K9</f>
        <v xml:space="preserve">                   </v>
      </c>
      <c r="L10" s="88" t="str">
        <f>+'6 MAPA CALOR RESIDUAL-TRATAMIEN'!L9</f>
        <v xml:space="preserve">                   </v>
      </c>
      <c r="M10" s="88" t="str">
        <f>+'6 MAPA CALOR RESIDUAL-TRATAMIEN'!M9</f>
        <v xml:space="preserve">                   </v>
      </c>
      <c r="N10" s="88" t="str">
        <f>+'6 MAPA CALOR RESIDUAL-TRATAMIEN'!N9</f>
        <v xml:space="preserve">                   </v>
      </c>
      <c r="O10" s="89" t="str">
        <f>+'6 MAPA CALOR RESIDUAL-TRATAMIEN'!O9</f>
        <v xml:space="preserve">                   </v>
      </c>
      <c r="P10" s="87"/>
      <c r="Q10" s="615" t="s">
        <v>91</v>
      </c>
      <c r="R10" s="90">
        <v>1</v>
      </c>
      <c r="S10" s="81" t="s">
        <v>233</v>
      </c>
      <c r="T10" s="88" t="s">
        <v>242</v>
      </c>
      <c r="U10" s="88" t="s">
        <v>242</v>
      </c>
      <c r="V10" s="88" t="s">
        <v>242</v>
      </c>
      <c r="W10" s="88" t="s">
        <v>242</v>
      </c>
      <c r="X10" s="89" t="s">
        <v>243</v>
      </c>
      <c r="AA10" s="71"/>
      <c r="AB10" s="71"/>
      <c r="AC10" s="83"/>
      <c r="AD10" s="83"/>
      <c r="AE10" s="83"/>
      <c r="AF10" s="91"/>
      <c r="AG10" s="91"/>
      <c r="AH10" s="91"/>
      <c r="AI10" s="91"/>
      <c r="AJ10" s="91"/>
      <c r="AK10" s="83"/>
      <c r="AL10" s="83"/>
    </row>
    <row r="11" spans="1:38" ht="55.5" customHeight="1" x14ac:dyDescent="0.2">
      <c r="A11" s="532"/>
      <c r="B11" s="78" t="s">
        <v>229</v>
      </c>
      <c r="C11" s="92" t="str">
        <f>+'4 MAPA CALOR INHERENTE'!I11</f>
        <v xml:space="preserve">                   </v>
      </c>
      <c r="D11" s="92" t="str">
        <f>+'4 MAPA CALOR INHERENTE'!J11</f>
        <v xml:space="preserve">                   </v>
      </c>
      <c r="E11" s="88" t="str">
        <f>+'4 MAPA CALOR INHERENTE'!K11</f>
        <v xml:space="preserve">                   </v>
      </c>
      <c r="F11" s="88" t="str">
        <f>+'4 MAPA CALOR INHERENTE'!L11</f>
        <v xml:space="preserve">                   </v>
      </c>
      <c r="G11" s="89" t="str">
        <f>+'4 MAPA CALOR INHERENTE'!M11</f>
        <v xml:space="preserve">                   </v>
      </c>
      <c r="H11" s="87"/>
      <c r="I11" s="532"/>
      <c r="J11" s="78" t="s">
        <v>229</v>
      </c>
      <c r="K11" s="92" t="str">
        <f>+'6 MAPA CALOR RESIDUAL-TRATAMIEN'!K10</f>
        <v xml:space="preserve">                   </v>
      </c>
      <c r="L11" s="92" t="str">
        <f>+'6 MAPA CALOR RESIDUAL-TRATAMIEN'!L10</f>
        <v xml:space="preserve">                   </v>
      </c>
      <c r="M11" s="88" t="str">
        <f>+'6 MAPA CALOR RESIDUAL-TRATAMIEN'!M10</f>
        <v xml:space="preserve">                   </v>
      </c>
      <c r="N11" s="88" t="str">
        <f>+'6 MAPA CALOR RESIDUAL-TRATAMIEN'!N10</f>
        <v xml:space="preserve">                   </v>
      </c>
      <c r="O11" s="89" t="str">
        <f>+'6 MAPA CALOR RESIDUAL-TRATAMIEN'!O10</f>
        <v xml:space="preserve">                   </v>
      </c>
      <c r="P11" s="87"/>
      <c r="Q11" s="615"/>
      <c r="R11" s="90">
        <v>0.8</v>
      </c>
      <c r="S11" s="81" t="s">
        <v>229</v>
      </c>
      <c r="T11" s="92" t="s">
        <v>227</v>
      </c>
      <c r="U11" s="92" t="s">
        <v>227</v>
      </c>
      <c r="V11" s="88" t="s">
        <v>242</v>
      </c>
      <c r="W11" s="88" t="s">
        <v>242</v>
      </c>
      <c r="X11" s="89" t="s">
        <v>243</v>
      </c>
      <c r="AA11" s="71"/>
      <c r="AB11" s="71"/>
      <c r="AC11" s="83"/>
      <c r="AD11" s="93"/>
      <c r="AE11" s="94"/>
      <c r="AF11" s="91"/>
      <c r="AG11" s="91"/>
      <c r="AH11" s="91"/>
      <c r="AI11" s="91"/>
      <c r="AJ11" s="91"/>
      <c r="AK11" s="83"/>
      <c r="AL11" s="83"/>
    </row>
    <row r="12" spans="1:38" ht="55.5" customHeight="1" x14ac:dyDescent="0.2">
      <c r="A12" s="532"/>
      <c r="B12" s="78" t="s">
        <v>225</v>
      </c>
      <c r="C12" s="92" t="str">
        <f>+'4 MAPA CALOR INHERENTE'!I12</f>
        <v xml:space="preserve">R1   R4                </v>
      </c>
      <c r="D12" s="92" t="str">
        <f>+'4 MAPA CALOR INHERENTE'!J12</f>
        <v xml:space="preserve"> R2 R3                 </v>
      </c>
      <c r="E12" s="92" t="str">
        <f>+'4 MAPA CALOR INHERENTE'!K12</f>
        <v xml:space="preserve">                   </v>
      </c>
      <c r="F12" s="88" t="str">
        <f>+'4 MAPA CALOR INHERENTE'!L12</f>
        <v xml:space="preserve">                   </v>
      </c>
      <c r="G12" s="89" t="str">
        <f>+'4 MAPA CALOR INHERENTE'!M12</f>
        <v xml:space="preserve">                   </v>
      </c>
      <c r="H12" s="87"/>
      <c r="I12" s="532"/>
      <c r="J12" s="78" t="s">
        <v>225</v>
      </c>
      <c r="K12" s="92" t="str">
        <f>+'6 MAPA CALOR RESIDUAL-TRATAMIEN'!K11</f>
        <v xml:space="preserve">                   </v>
      </c>
      <c r="L12" s="92" t="str">
        <f>+'6 MAPA CALOR RESIDUAL-TRATAMIEN'!L11</f>
        <v xml:space="preserve">                   </v>
      </c>
      <c r="M12" s="92" t="str">
        <f>+'6 MAPA CALOR RESIDUAL-TRATAMIEN'!M11</f>
        <v xml:space="preserve">                   </v>
      </c>
      <c r="N12" s="88" t="str">
        <f>+'6 MAPA CALOR RESIDUAL-TRATAMIEN'!N11</f>
        <v xml:space="preserve">                   </v>
      </c>
      <c r="O12" s="89" t="str">
        <f>+'6 MAPA CALOR RESIDUAL-TRATAMIEN'!O11</f>
        <v xml:space="preserve">                   </v>
      </c>
      <c r="P12" s="87"/>
      <c r="Q12" s="615"/>
      <c r="R12" s="90">
        <v>0.6</v>
      </c>
      <c r="S12" s="81" t="s">
        <v>225</v>
      </c>
      <c r="T12" s="92" t="s">
        <v>227</v>
      </c>
      <c r="U12" s="92" t="s">
        <v>227</v>
      </c>
      <c r="V12" s="92" t="s">
        <v>227</v>
      </c>
      <c r="W12" s="88" t="s">
        <v>242</v>
      </c>
      <c r="X12" s="89" t="s">
        <v>243</v>
      </c>
      <c r="AA12" s="71"/>
      <c r="AB12" s="71"/>
      <c r="AC12" s="83"/>
      <c r="AD12" s="93"/>
      <c r="AE12" s="94"/>
      <c r="AF12" s="91"/>
      <c r="AG12" s="91"/>
      <c r="AH12" s="91"/>
      <c r="AI12" s="91"/>
      <c r="AJ12" s="95"/>
      <c r="AK12" s="83"/>
      <c r="AL12" s="83"/>
    </row>
    <row r="13" spans="1:38" ht="55.5" customHeight="1" x14ac:dyDescent="0.2">
      <c r="A13" s="532"/>
      <c r="B13" s="78" t="s">
        <v>221</v>
      </c>
      <c r="C13" s="96" t="str">
        <f>+'4 MAPA CALOR INHERENTE'!I13</f>
        <v xml:space="preserve">                   </v>
      </c>
      <c r="D13" s="92" t="str">
        <f>+'4 MAPA CALOR INHERENTE'!J13</f>
        <v xml:space="preserve">    R5 R6              </v>
      </c>
      <c r="E13" s="92" t="str">
        <f>+'4 MAPA CALOR INHERENTE'!K13</f>
        <v xml:space="preserve">                   </v>
      </c>
      <c r="F13" s="88" t="str">
        <f>+'4 MAPA CALOR INHERENTE'!L13</f>
        <v xml:space="preserve">                   </v>
      </c>
      <c r="G13" s="89" t="str">
        <f>+'4 MAPA CALOR INHERENTE'!M13</f>
        <v xml:space="preserve">                   </v>
      </c>
      <c r="H13" s="87"/>
      <c r="I13" s="532"/>
      <c r="J13" s="78" t="s">
        <v>221</v>
      </c>
      <c r="K13" s="96" t="str">
        <f>+'6 MAPA CALOR RESIDUAL-TRATAMIEN'!K12</f>
        <v xml:space="preserve">   R4                </v>
      </c>
      <c r="L13" s="92" t="str">
        <f>+'6 MAPA CALOR RESIDUAL-TRATAMIEN'!L12</f>
        <v xml:space="preserve"> R2 R3  R5 R6              </v>
      </c>
      <c r="M13" s="92" t="str">
        <f>+'6 MAPA CALOR RESIDUAL-TRATAMIEN'!M12</f>
        <v xml:space="preserve">                   </v>
      </c>
      <c r="N13" s="88" t="str">
        <f>+'6 MAPA CALOR RESIDUAL-TRATAMIEN'!N12</f>
        <v xml:space="preserve">                   </v>
      </c>
      <c r="O13" s="89" t="str">
        <f>+'6 MAPA CALOR RESIDUAL-TRATAMIEN'!O12</f>
        <v xml:space="preserve">                   </v>
      </c>
      <c r="P13" s="87"/>
      <c r="Q13" s="615"/>
      <c r="R13" s="90">
        <v>0.4</v>
      </c>
      <c r="S13" s="81" t="s">
        <v>221</v>
      </c>
      <c r="T13" s="96" t="s">
        <v>244</v>
      </c>
      <c r="U13" s="92" t="s">
        <v>227</v>
      </c>
      <c r="V13" s="92" t="s">
        <v>227</v>
      </c>
      <c r="W13" s="88" t="s">
        <v>242</v>
      </c>
      <c r="X13" s="89" t="s">
        <v>243</v>
      </c>
      <c r="AA13" s="71"/>
      <c r="AB13" s="71"/>
      <c r="AC13" s="83"/>
      <c r="AD13" s="93"/>
      <c r="AE13" s="94"/>
      <c r="AF13" s="91"/>
      <c r="AG13" s="91"/>
      <c r="AH13" s="91"/>
      <c r="AI13" s="95"/>
      <c r="AJ13" s="91"/>
      <c r="AK13" s="83"/>
      <c r="AL13" s="83"/>
    </row>
    <row r="14" spans="1:38" ht="55.5" customHeight="1" thickBot="1" x14ac:dyDescent="0.25">
      <c r="A14" s="533"/>
      <c r="B14" s="97" t="s">
        <v>218</v>
      </c>
      <c r="C14" s="98" t="str">
        <f>+'4 MAPA CALOR INHERENTE'!I14</f>
        <v xml:space="preserve">                   </v>
      </c>
      <c r="D14" s="98" t="str">
        <f>+'4 MAPA CALOR INHERENTE'!J14</f>
        <v xml:space="preserve">                   </v>
      </c>
      <c r="E14" s="99" t="str">
        <f>+'4 MAPA CALOR INHERENTE'!K14</f>
        <v xml:space="preserve">                   </v>
      </c>
      <c r="F14" s="100" t="str">
        <f>+'4 MAPA CALOR INHERENTE'!L14</f>
        <v xml:space="preserve">                   </v>
      </c>
      <c r="G14" s="101" t="str">
        <f>+'4 MAPA CALOR INHERENTE'!M14</f>
        <v xml:space="preserve">                   </v>
      </c>
      <c r="H14" s="87"/>
      <c r="I14" s="533"/>
      <c r="J14" s="97" t="s">
        <v>218</v>
      </c>
      <c r="K14" s="98" t="str">
        <f>+'6 MAPA CALOR RESIDUAL-TRATAMIEN'!K13</f>
        <v xml:space="preserve">R1                   </v>
      </c>
      <c r="L14" s="98" t="str">
        <f>+'6 MAPA CALOR RESIDUAL-TRATAMIEN'!L13</f>
        <v xml:space="preserve">                   </v>
      </c>
      <c r="M14" s="99" t="str">
        <f>+'6 MAPA CALOR RESIDUAL-TRATAMIEN'!M13</f>
        <v xml:space="preserve">                   </v>
      </c>
      <c r="N14" s="100" t="str">
        <f>+'6 MAPA CALOR RESIDUAL-TRATAMIEN'!N13</f>
        <v xml:space="preserve">                   </v>
      </c>
      <c r="O14" s="101" t="str">
        <f>+'6 MAPA CALOR RESIDUAL-TRATAMIEN'!O13</f>
        <v xml:space="preserve">                   </v>
      </c>
      <c r="P14" s="87"/>
      <c r="Q14" s="615"/>
      <c r="R14" s="102">
        <v>0.2</v>
      </c>
      <c r="S14" s="103" t="s">
        <v>218</v>
      </c>
      <c r="T14" s="98" t="s">
        <v>244</v>
      </c>
      <c r="U14" s="98" t="s">
        <v>244</v>
      </c>
      <c r="V14" s="99" t="s">
        <v>227</v>
      </c>
      <c r="W14" s="100" t="s">
        <v>242</v>
      </c>
      <c r="X14" s="101" t="s">
        <v>243</v>
      </c>
      <c r="AA14" s="71"/>
      <c r="AB14" s="71"/>
      <c r="AC14" s="83"/>
      <c r="AD14" s="93"/>
      <c r="AE14" s="94"/>
      <c r="AF14" s="91"/>
      <c r="AG14" s="91"/>
      <c r="AH14" s="91"/>
      <c r="AI14" s="104"/>
      <c r="AJ14" s="91"/>
      <c r="AK14" s="83"/>
      <c r="AL14" s="83"/>
    </row>
    <row r="15" spans="1:38" x14ac:dyDescent="0.2">
      <c r="A15" s="72"/>
      <c r="B15" s="87"/>
      <c r="C15" s="176"/>
      <c r="D15" s="177"/>
      <c r="E15" s="178"/>
      <c r="F15" s="178"/>
      <c r="G15" s="87"/>
      <c r="H15" s="87"/>
      <c r="I15" s="87"/>
      <c r="J15" s="87"/>
      <c r="K15" s="87"/>
      <c r="L15" s="87"/>
      <c r="M15" s="87"/>
      <c r="N15" s="87"/>
      <c r="O15" s="87"/>
      <c r="P15" s="87"/>
      <c r="AA15" s="71"/>
      <c r="AB15" s="71"/>
      <c r="AC15" s="83"/>
      <c r="AD15" s="93"/>
      <c r="AE15" s="94"/>
      <c r="AF15" s="91"/>
      <c r="AG15" s="91"/>
      <c r="AH15" s="91"/>
      <c r="AI15" s="91"/>
      <c r="AJ15" s="91"/>
      <c r="AK15" s="83"/>
      <c r="AL15" s="83"/>
    </row>
    <row r="16" spans="1:38" ht="25.5" x14ac:dyDescent="0.2">
      <c r="A16" s="72"/>
      <c r="B16" s="87"/>
      <c r="C16" s="176"/>
      <c r="D16" s="177"/>
      <c r="E16" s="178"/>
      <c r="F16" s="178"/>
      <c r="G16" s="87"/>
      <c r="H16" s="87"/>
      <c r="I16" s="87"/>
      <c r="J16" s="87"/>
      <c r="K16" s="87"/>
      <c r="L16" s="87"/>
      <c r="M16" s="87"/>
      <c r="N16" s="87"/>
      <c r="O16" s="87"/>
      <c r="P16" s="87"/>
      <c r="T16" s="75" t="s">
        <v>245</v>
      </c>
      <c r="V16" s="71"/>
      <c r="W16" s="71"/>
      <c r="X16" s="71"/>
      <c r="Y16" s="71"/>
      <c r="Z16" s="71"/>
      <c r="AA16" s="71"/>
      <c r="AB16" s="71"/>
      <c r="AC16" s="83"/>
      <c r="AD16" s="93"/>
      <c r="AE16" s="83"/>
      <c r="AF16" s="94"/>
      <c r="AG16" s="94"/>
      <c r="AH16" s="94"/>
      <c r="AI16" s="94"/>
      <c r="AJ16" s="94"/>
      <c r="AK16" s="83"/>
      <c r="AL16" s="83"/>
    </row>
    <row r="17" spans="1:38" x14ac:dyDescent="0.2">
      <c r="A17" s="72"/>
      <c r="B17" s="87"/>
      <c r="C17" s="176"/>
      <c r="D17" s="177"/>
      <c r="E17" s="178"/>
      <c r="F17" s="178"/>
      <c r="G17" s="87"/>
      <c r="H17" s="87"/>
      <c r="I17" s="87"/>
      <c r="J17" s="87"/>
      <c r="K17" s="87"/>
      <c r="L17" s="87"/>
      <c r="M17" s="87"/>
      <c r="N17" s="87"/>
      <c r="O17" s="87"/>
      <c r="P17" s="87"/>
      <c r="T17" s="105" t="s">
        <v>243</v>
      </c>
      <c r="V17" s="71"/>
      <c r="W17" s="71"/>
      <c r="X17" s="71"/>
      <c r="Y17" s="71"/>
      <c r="Z17" s="71"/>
      <c r="AA17" s="71"/>
      <c r="AB17" s="71"/>
      <c r="AC17" s="83"/>
      <c r="AD17" s="83"/>
      <c r="AE17" s="83"/>
      <c r="AF17" s="91"/>
      <c r="AG17" s="91"/>
      <c r="AH17" s="91"/>
      <c r="AI17" s="91"/>
      <c r="AJ17" s="91"/>
      <c r="AK17" s="83"/>
      <c r="AL17" s="83"/>
    </row>
    <row r="18" spans="1:38" x14ac:dyDescent="0.2">
      <c r="A18" s="72"/>
      <c r="B18" s="87"/>
      <c r="C18" s="176"/>
      <c r="D18" s="177"/>
      <c r="E18" s="178"/>
      <c r="F18" s="178"/>
      <c r="G18" s="87"/>
      <c r="H18" s="87"/>
      <c r="I18" s="87"/>
      <c r="J18" s="87"/>
      <c r="K18" s="87"/>
      <c r="L18" s="87"/>
      <c r="M18" s="87"/>
      <c r="N18" s="87"/>
      <c r="O18" s="87"/>
      <c r="P18" s="87"/>
      <c r="T18" s="88" t="s">
        <v>242</v>
      </c>
      <c r="U18" s="71"/>
      <c r="V18" s="71"/>
      <c r="W18" s="71"/>
      <c r="X18" s="71"/>
      <c r="Y18" s="71"/>
      <c r="Z18" s="71"/>
      <c r="AA18" s="71"/>
      <c r="AB18" s="71"/>
      <c r="AC18" s="83"/>
      <c r="AD18" s="83"/>
      <c r="AE18" s="83"/>
      <c r="AF18" s="91"/>
      <c r="AG18" s="91"/>
      <c r="AH18" s="91"/>
      <c r="AI18" s="91"/>
      <c r="AJ18" s="91"/>
      <c r="AK18" s="83"/>
      <c r="AL18" s="83"/>
    </row>
    <row r="19" spans="1:38" x14ac:dyDescent="0.2">
      <c r="A19" s="72"/>
      <c r="B19" s="87"/>
      <c r="C19" s="176"/>
      <c r="D19" s="177"/>
      <c r="E19" s="178"/>
      <c r="F19" s="178"/>
      <c r="G19" s="87"/>
      <c r="H19" s="87"/>
      <c r="I19" s="87"/>
      <c r="J19" s="87"/>
      <c r="K19" s="87"/>
      <c r="L19" s="87"/>
      <c r="M19" s="87"/>
      <c r="N19" s="87"/>
      <c r="O19" s="87"/>
      <c r="P19" s="87"/>
      <c r="S19" s="106"/>
      <c r="T19" s="92" t="s">
        <v>227</v>
      </c>
      <c r="U19" s="106"/>
      <c r="V19" s="106"/>
      <c r="W19" s="106"/>
      <c r="X19" s="106"/>
      <c r="Y19" s="106"/>
      <c r="Z19" s="106"/>
      <c r="AA19" s="106"/>
      <c r="AB19" s="106"/>
      <c r="AC19" s="83"/>
      <c r="AD19" s="83"/>
      <c r="AE19" s="107"/>
      <c r="AF19" s="107"/>
      <c r="AG19" s="107"/>
      <c r="AH19" s="107"/>
      <c r="AI19" s="107"/>
      <c r="AJ19" s="107"/>
      <c r="AK19" s="83"/>
      <c r="AL19" s="83"/>
    </row>
    <row r="20" spans="1:38" x14ac:dyDescent="0.2">
      <c r="A20" s="72"/>
      <c r="B20" s="87"/>
      <c r="C20" s="176"/>
      <c r="D20" s="177"/>
      <c r="E20" s="178"/>
      <c r="F20" s="178"/>
      <c r="G20" s="87"/>
      <c r="H20" s="87"/>
      <c r="I20" s="87"/>
      <c r="J20" s="87"/>
      <c r="K20" s="87"/>
      <c r="L20" s="87"/>
      <c r="M20" s="87"/>
      <c r="N20" s="87"/>
      <c r="O20" s="87"/>
      <c r="P20" s="87"/>
      <c r="S20" s="106"/>
      <c r="T20" s="96" t="s">
        <v>244</v>
      </c>
      <c r="AA20" s="106"/>
      <c r="AB20" s="106"/>
      <c r="AC20" s="83"/>
      <c r="AD20" s="83"/>
      <c r="AE20" s="83"/>
      <c r="AF20" s="91"/>
      <c r="AG20" s="91"/>
      <c r="AH20" s="91"/>
      <c r="AI20" s="91"/>
      <c r="AJ20" s="91"/>
      <c r="AK20" s="83"/>
      <c r="AL20" s="83"/>
    </row>
    <row r="21" spans="1:38" x14ac:dyDescent="0.2">
      <c r="A21" s="72"/>
      <c r="B21" s="87"/>
      <c r="C21" s="176"/>
      <c r="D21" s="177"/>
      <c r="E21" s="178"/>
      <c r="F21" s="178"/>
      <c r="G21" s="87"/>
      <c r="H21" s="87"/>
      <c r="I21" s="87"/>
      <c r="J21" s="87"/>
      <c r="K21" s="87"/>
      <c r="L21" s="87"/>
      <c r="M21" s="87"/>
      <c r="N21" s="87"/>
      <c r="O21" s="87"/>
      <c r="P21" s="87"/>
      <c r="Q21" s="108"/>
      <c r="R21" s="108"/>
      <c r="S21" s="106"/>
      <c r="AA21" s="106"/>
      <c r="AB21" s="106"/>
      <c r="AC21" s="83"/>
      <c r="AD21" s="83"/>
      <c r="AE21" s="83"/>
      <c r="AF21" s="91"/>
      <c r="AG21" s="91"/>
      <c r="AH21" s="91"/>
      <c r="AI21" s="91"/>
      <c r="AJ21" s="91"/>
      <c r="AK21" s="83"/>
      <c r="AL21" s="83"/>
    </row>
    <row r="22" spans="1:38" x14ac:dyDescent="0.2">
      <c r="A22" s="72"/>
      <c r="B22" s="87"/>
      <c r="C22" s="176"/>
      <c r="D22" s="177"/>
      <c r="E22" s="178"/>
      <c r="F22" s="178"/>
      <c r="G22" s="87"/>
      <c r="H22" s="87"/>
      <c r="I22" s="87"/>
      <c r="J22" s="87"/>
      <c r="K22" s="87"/>
      <c r="L22" s="87"/>
      <c r="M22" s="87"/>
      <c r="N22" s="87"/>
      <c r="O22" s="87"/>
      <c r="P22" s="87"/>
      <c r="Q22" s="108"/>
      <c r="R22" s="108"/>
      <c r="S22" s="109"/>
      <c r="AA22" s="106"/>
      <c r="AB22" s="106"/>
      <c r="AC22" s="83"/>
      <c r="AD22" s="104"/>
      <c r="AE22" s="104"/>
      <c r="AF22" s="104"/>
      <c r="AG22" s="104"/>
      <c r="AH22" s="104"/>
      <c r="AI22" s="104"/>
      <c r="AJ22" s="91"/>
      <c r="AK22" s="83"/>
      <c r="AL22" s="83"/>
    </row>
    <row r="23" spans="1:38" x14ac:dyDescent="0.2">
      <c r="A23" s="72"/>
      <c r="B23" s="87"/>
      <c r="C23" s="176"/>
      <c r="D23" s="177"/>
      <c r="E23" s="178"/>
      <c r="F23" s="178"/>
      <c r="G23" s="87"/>
      <c r="H23" s="87"/>
      <c r="I23" s="87"/>
      <c r="J23" s="87"/>
      <c r="K23" s="87"/>
      <c r="L23" s="87"/>
      <c r="M23" s="87"/>
      <c r="N23" s="87"/>
      <c r="O23" s="87"/>
      <c r="P23" s="87"/>
      <c r="Q23" s="108"/>
      <c r="R23" s="108"/>
      <c r="AC23" s="83"/>
      <c r="AD23" s="110"/>
      <c r="AE23" s="110"/>
      <c r="AF23" s="110"/>
      <c r="AG23" s="110"/>
      <c r="AH23" s="110"/>
      <c r="AI23" s="110"/>
      <c r="AJ23" s="91"/>
      <c r="AK23" s="83"/>
      <c r="AL23" s="83"/>
    </row>
    <row r="24" spans="1:38" x14ac:dyDescent="0.2">
      <c r="A24" s="72"/>
      <c r="B24" s="87"/>
      <c r="C24" s="176"/>
      <c r="D24" s="177"/>
      <c r="E24" s="178"/>
      <c r="F24" s="178"/>
      <c r="G24" s="87"/>
      <c r="H24" s="87"/>
      <c r="I24" s="87"/>
      <c r="J24" s="87"/>
      <c r="K24" s="87"/>
      <c r="L24" s="87"/>
      <c r="M24" s="87"/>
      <c r="N24" s="87"/>
      <c r="O24" s="87"/>
      <c r="P24" s="87"/>
      <c r="Q24" s="108"/>
      <c r="R24" s="108"/>
      <c r="AC24" s="83"/>
      <c r="AD24" s="104"/>
      <c r="AE24" s="104"/>
      <c r="AF24" s="104"/>
      <c r="AG24" s="104"/>
      <c r="AH24" s="104"/>
      <c r="AI24" s="104"/>
      <c r="AJ24" s="91"/>
      <c r="AK24" s="83"/>
      <c r="AL24" s="83"/>
    </row>
    <row r="25" spans="1:38" x14ac:dyDescent="0.2">
      <c r="A25" s="72"/>
      <c r="B25" s="87"/>
      <c r="C25" s="176"/>
      <c r="D25" s="177"/>
      <c r="E25" s="178"/>
      <c r="F25" s="178"/>
      <c r="G25" s="87"/>
      <c r="H25" s="87"/>
      <c r="I25" s="87"/>
      <c r="J25" s="87"/>
      <c r="K25" s="87"/>
      <c r="L25" s="87"/>
      <c r="M25" s="87"/>
      <c r="N25" s="87"/>
      <c r="O25" s="87"/>
      <c r="P25" s="87"/>
      <c r="AC25" s="83"/>
      <c r="AD25" s="104"/>
      <c r="AE25" s="104"/>
      <c r="AF25" s="104"/>
      <c r="AG25" s="104"/>
      <c r="AH25" s="104"/>
      <c r="AI25" s="104"/>
      <c r="AJ25" s="91"/>
      <c r="AK25" s="83"/>
      <c r="AL25" s="83"/>
    </row>
    <row r="26" spans="1:38" x14ac:dyDescent="0.25">
      <c r="A26" s="72"/>
      <c r="B26" s="87"/>
      <c r="C26" s="176"/>
      <c r="D26" s="177"/>
      <c r="E26" s="178"/>
      <c r="F26" s="178"/>
      <c r="G26" s="87"/>
      <c r="H26" s="87"/>
      <c r="I26" s="87"/>
      <c r="J26" s="87"/>
      <c r="K26" s="87"/>
      <c r="L26" s="87"/>
      <c r="M26" s="87"/>
      <c r="N26" s="87"/>
      <c r="O26" s="87"/>
      <c r="P26" s="87"/>
    </row>
    <row r="27" spans="1:38" x14ac:dyDescent="0.25">
      <c r="A27" s="72"/>
      <c r="B27" s="87"/>
      <c r="C27" s="176"/>
      <c r="D27" s="177"/>
      <c r="E27" s="178"/>
      <c r="F27" s="178"/>
      <c r="G27" s="87"/>
      <c r="H27" s="87"/>
      <c r="I27" s="87"/>
      <c r="J27" s="87"/>
      <c r="K27" s="87"/>
      <c r="L27" s="87"/>
      <c r="M27" s="87"/>
      <c r="N27" s="87"/>
      <c r="O27" s="87"/>
      <c r="P27" s="87"/>
    </row>
    <row r="28" spans="1:38" x14ac:dyDescent="0.25">
      <c r="A28" s="72"/>
      <c r="B28" s="87"/>
      <c r="C28" s="176"/>
      <c r="D28" s="177"/>
      <c r="E28" s="178"/>
      <c r="F28" s="178"/>
      <c r="G28" s="87"/>
      <c r="H28" s="87"/>
      <c r="I28" s="87"/>
      <c r="J28" s="87"/>
      <c r="K28" s="87"/>
      <c r="L28" s="87"/>
      <c r="M28" s="87"/>
      <c r="N28" s="87"/>
      <c r="O28" s="87"/>
      <c r="P28" s="87"/>
    </row>
    <row r="29" spans="1:38" x14ac:dyDescent="0.25">
      <c r="A29" s="72"/>
      <c r="B29" s="87"/>
      <c r="C29" s="176"/>
      <c r="D29" s="177"/>
      <c r="E29" s="178"/>
      <c r="F29" s="178"/>
      <c r="G29" s="87"/>
      <c r="H29" s="87"/>
      <c r="I29" s="87"/>
      <c r="J29" s="87"/>
      <c r="K29" s="87"/>
      <c r="L29" s="87"/>
      <c r="M29" s="87"/>
      <c r="N29" s="87"/>
      <c r="O29" s="87"/>
      <c r="P29" s="87"/>
    </row>
    <row r="30" spans="1:38" ht="14.45" customHeight="1" x14ac:dyDescent="0.25">
      <c r="B30" s="67"/>
      <c r="D30" s="67"/>
      <c r="G30" s="67"/>
      <c r="H30" s="67"/>
      <c r="I30" s="67"/>
      <c r="J30" s="67"/>
      <c r="K30" s="67"/>
      <c r="L30" s="67"/>
      <c r="M30" s="67"/>
      <c r="N30" s="67"/>
      <c r="O30" s="67"/>
      <c r="P30" s="67"/>
      <c r="AA30" s="72"/>
      <c r="AB30" s="72"/>
      <c r="AC30" s="72"/>
      <c r="AD30" s="72"/>
      <c r="AE30" s="72"/>
      <c r="AF30" s="67"/>
      <c r="AG30" s="67"/>
      <c r="AH30" s="67"/>
      <c r="AI30" s="67"/>
      <c r="AJ30" s="67"/>
    </row>
    <row r="31" spans="1:38" ht="39" customHeight="1" x14ac:dyDescent="0.25">
      <c r="B31" s="67"/>
      <c r="D31" s="67"/>
      <c r="G31" s="67"/>
      <c r="H31" s="67"/>
      <c r="I31" s="67"/>
      <c r="J31" s="67"/>
      <c r="K31" s="67"/>
      <c r="L31" s="67"/>
      <c r="M31" s="67"/>
      <c r="N31" s="67"/>
      <c r="O31" s="67"/>
      <c r="P31" s="67"/>
      <c r="AA31" s="72"/>
      <c r="AB31" s="72"/>
      <c r="AC31" s="72"/>
      <c r="AD31" s="72"/>
      <c r="AE31" s="72"/>
      <c r="AF31" s="67"/>
      <c r="AG31" s="67"/>
      <c r="AH31" s="67"/>
      <c r="AI31" s="67"/>
      <c r="AJ31" s="67"/>
    </row>
    <row r="32" spans="1:38" ht="19.5" customHeight="1" x14ac:dyDescent="0.25">
      <c r="B32" s="67"/>
      <c r="D32" s="67"/>
      <c r="G32" s="67"/>
      <c r="H32" s="67"/>
      <c r="I32" s="67"/>
      <c r="J32" s="67"/>
      <c r="K32" s="67"/>
      <c r="L32" s="67"/>
      <c r="M32" s="67"/>
      <c r="N32" s="67"/>
      <c r="O32" s="67"/>
      <c r="P32" s="67"/>
      <c r="AA32" s="72"/>
      <c r="AB32" s="72"/>
      <c r="AC32" s="72"/>
      <c r="AD32" s="72"/>
      <c r="AE32" s="72"/>
      <c r="AF32" s="67"/>
      <c r="AG32" s="67"/>
      <c r="AH32" s="67"/>
      <c r="AI32" s="67"/>
      <c r="AJ32" s="67"/>
    </row>
    <row r="33" spans="2:36" ht="19.5" customHeight="1" x14ac:dyDescent="0.25">
      <c r="B33" s="67"/>
      <c r="D33" s="67"/>
      <c r="G33" s="67"/>
      <c r="H33" s="67"/>
      <c r="I33" s="67"/>
      <c r="J33" s="67"/>
      <c r="K33" s="67"/>
      <c r="L33" s="67"/>
      <c r="M33" s="67"/>
      <c r="N33" s="67"/>
      <c r="O33" s="67"/>
      <c r="P33" s="67"/>
      <c r="AA33" s="72"/>
      <c r="AB33" s="72"/>
      <c r="AC33" s="72"/>
      <c r="AD33" s="72"/>
      <c r="AE33" s="72"/>
      <c r="AF33" s="67"/>
      <c r="AG33" s="67"/>
      <c r="AH33" s="67"/>
      <c r="AI33" s="67"/>
      <c r="AJ33" s="67"/>
    </row>
    <row r="34" spans="2:36" ht="19.5" customHeight="1" x14ac:dyDescent="0.25">
      <c r="B34" s="67"/>
      <c r="D34" s="67"/>
      <c r="G34" s="67"/>
      <c r="H34" s="67"/>
      <c r="I34" s="67"/>
      <c r="J34" s="67"/>
      <c r="K34" s="67"/>
      <c r="L34" s="67"/>
      <c r="M34" s="67"/>
      <c r="N34" s="67"/>
      <c r="O34" s="67"/>
      <c r="P34" s="67"/>
      <c r="AA34" s="72"/>
      <c r="AB34" s="72"/>
      <c r="AC34" s="72"/>
      <c r="AD34" s="72"/>
      <c r="AE34" s="72"/>
      <c r="AF34" s="67"/>
      <c r="AG34" s="67"/>
      <c r="AH34" s="67"/>
      <c r="AI34" s="67"/>
      <c r="AJ34" s="67"/>
    </row>
    <row r="35" spans="2:36" ht="19.5" customHeight="1" x14ac:dyDescent="0.25">
      <c r="B35" s="67"/>
      <c r="D35" s="67"/>
      <c r="G35" s="67"/>
      <c r="H35" s="67"/>
      <c r="I35" s="67"/>
      <c r="J35" s="67"/>
      <c r="K35" s="67"/>
      <c r="L35" s="67"/>
      <c r="M35" s="67"/>
      <c r="N35" s="67"/>
      <c r="O35" s="67"/>
      <c r="P35" s="67"/>
      <c r="AA35" s="72"/>
      <c r="AB35" s="72"/>
      <c r="AC35" s="72"/>
      <c r="AD35" s="72"/>
      <c r="AE35" s="72"/>
      <c r="AF35" s="67"/>
      <c r="AG35" s="67"/>
      <c r="AH35" s="67"/>
      <c r="AI35" s="67"/>
      <c r="AJ35" s="67"/>
    </row>
    <row r="36" spans="2:36" ht="19.5" customHeight="1" x14ac:dyDescent="0.25">
      <c r="B36" s="67"/>
      <c r="D36" s="67"/>
      <c r="G36" s="67"/>
      <c r="H36" s="67"/>
      <c r="I36" s="67"/>
      <c r="J36" s="67"/>
      <c r="K36" s="67"/>
      <c r="L36" s="67"/>
      <c r="M36" s="67"/>
      <c r="N36" s="67"/>
      <c r="O36" s="67"/>
      <c r="P36" s="67"/>
      <c r="AA36" s="72"/>
      <c r="AB36" s="72"/>
      <c r="AC36" s="72"/>
      <c r="AD36" s="72"/>
      <c r="AE36" s="72"/>
      <c r="AF36" s="67"/>
      <c r="AG36" s="67"/>
      <c r="AH36" s="67"/>
      <c r="AI36" s="67"/>
      <c r="AJ36" s="67"/>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9" zoomScale="85" zoomScaleNormal="85" workbookViewId="0">
      <selection activeCell="A23" sqref="A23"/>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2" customFormat="1" ht="37.5" customHeight="1" x14ac:dyDescent="0.2">
      <c r="A1" s="512"/>
      <c r="B1" s="573" t="str">
        <f>+'2 CONTEXTO E IDENTIFICACIÓN'!A1</f>
        <v>MAPA DE RIESGOS INTEGRAL</v>
      </c>
      <c r="C1" s="521"/>
      <c r="D1" s="522"/>
      <c r="F1" s="200" t="str">
        <f>+'2 CONTEXTO E IDENTIFICACIÓN'!$I$4</f>
        <v>Elaboración o Actualización:</v>
      </c>
      <c r="G1" s="214">
        <f>'2 CONTEXTO E IDENTIFICACIÓN'!J4</f>
        <v>46049</v>
      </c>
      <c r="H1" s="12"/>
      <c r="I1" s="12"/>
    </row>
    <row r="2" spans="1:11" s="2" customFormat="1" ht="37.5" customHeight="1" x14ac:dyDescent="0.2">
      <c r="A2" s="512"/>
      <c r="B2" s="574"/>
      <c r="C2" s="38" t="str">
        <f>+'2 CONTEXTO E IDENTIFICACIÓN'!A2</f>
        <v>VERSIÓN DEL MAPA DE RIESGOS:</v>
      </c>
      <c r="D2" s="38">
        <f>'2 CONTEXTO E IDENTIFICACIÓN'!B2</f>
        <v>1</v>
      </c>
      <c r="F2" s="203" t="str">
        <f>+'2 CONTEXTO E IDENTIFICACIÓN'!$E$5</f>
        <v>Vigencia: 2026</v>
      </c>
      <c r="G2" s="201">
        <f>'2 CONTEXTO E IDENTIFICACIÓN'!G5</f>
        <v>46023</v>
      </c>
      <c r="H2" s="202" t="s">
        <v>49</v>
      </c>
      <c r="I2" s="199">
        <f>'2 CONTEXTO E IDENTIFICACIÓN'!J5</f>
        <v>46386</v>
      </c>
    </row>
    <row r="3" spans="1:11" s="2" customFormat="1" ht="8.25" customHeight="1" x14ac:dyDescent="0.2">
      <c r="A3" s="14"/>
      <c r="B3" s="14"/>
      <c r="C3" s="14"/>
      <c r="D3" s="40"/>
      <c r="F3" s="44"/>
    </row>
    <row r="4" spans="1:11" s="3" customFormat="1" ht="14.45" customHeight="1" x14ac:dyDescent="0.25">
      <c r="A4" s="19" t="s">
        <v>45</v>
      </c>
      <c r="B4" s="513" t="str">
        <f>'2 CONTEXTO E IDENTIFICACIÓN'!B4</f>
        <v>UAERMV</v>
      </c>
      <c r="C4" s="513"/>
      <c r="D4" s="513"/>
      <c r="E4" s="116"/>
      <c r="F4" s="117"/>
    </row>
    <row r="5" spans="1:11" ht="15.75" thickBot="1" x14ac:dyDescent="0.3">
      <c r="A5" s="19" t="s">
        <v>46</v>
      </c>
      <c r="B5" s="513" t="str">
        <f>'2 CONTEXTO E IDENTIFICACIÓN'!F4</f>
        <v>17. Gestión De Talento Humano</v>
      </c>
      <c r="C5" s="514"/>
      <c r="D5" s="514"/>
    </row>
    <row r="6" spans="1:11" ht="15.75" thickBot="1" x14ac:dyDescent="0.3">
      <c r="A6" s="622" t="s">
        <v>268</v>
      </c>
      <c r="B6" s="623"/>
      <c r="C6" s="623"/>
      <c r="D6" s="623"/>
      <c r="E6" s="623"/>
      <c r="F6" s="623"/>
      <c r="G6" s="623"/>
      <c r="H6" s="623"/>
      <c r="I6" s="623"/>
      <c r="J6" s="623"/>
      <c r="K6" s="624"/>
    </row>
    <row r="7" spans="1:11" ht="6" customHeight="1" thickBot="1" x14ac:dyDescent="0.3">
      <c r="A7" s="622"/>
      <c r="B7" s="623"/>
      <c r="C7" s="623"/>
      <c r="D7" s="623"/>
      <c r="E7" s="623"/>
      <c r="F7" s="623"/>
      <c r="G7" s="623"/>
      <c r="H7" s="623"/>
      <c r="I7" s="623"/>
      <c r="J7" s="623"/>
      <c r="K7" s="624"/>
    </row>
    <row r="8" spans="1:11" ht="34.5" customHeight="1" x14ac:dyDescent="0.25">
      <c r="A8" s="625" t="s">
        <v>269</v>
      </c>
      <c r="B8" s="626"/>
      <c r="C8" s="626"/>
      <c r="D8" s="626"/>
      <c r="E8" s="626"/>
      <c r="F8" s="626"/>
      <c r="G8" s="626"/>
      <c r="H8" s="626"/>
      <c r="I8" s="626"/>
      <c r="J8" s="626"/>
      <c r="K8" s="627"/>
    </row>
    <row r="9" spans="1:11" ht="18.75" customHeight="1" x14ac:dyDescent="0.25">
      <c r="A9" s="631" t="s">
        <v>270</v>
      </c>
      <c r="B9" s="632"/>
      <c r="C9" s="632"/>
      <c r="D9" s="632"/>
      <c r="E9" s="632"/>
      <c r="F9" s="632"/>
      <c r="G9" s="632"/>
      <c r="H9" s="632"/>
      <c r="I9" s="632"/>
      <c r="J9" s="632"/>
      <c r="K9" s="633"/>
    </row>
    <row r="10" spans="1:11" ht="34.5" customHeight="1" x14ac:dyDescent="0.25">
      <c r="A10" s="628" t="s">
        <v>271</v>
      </c>
      <c r="B10" s="629"/>
      <c r="C10" s="629"/>
      <c r="D10" s="629"/>
      <c r="E10" s="629"/>
      <c r="F10" s="629"/>
      <c r="G10" s="629"/>
      <c r="H10" s="629"/>
      <c r="I10" s="629"/>
      <c r="J10" s="629"/>
      <c r="K10" s="630"/>
    </row>
    <row r="11" spans="1:11" ht="50.25" customHeight="1" thickBot="1" x14ac:dyDescent="0.3">
      <c r="A11" s="619" t="s">
        <v>272</v>
      </c>
      <c r="B11" s="620"/>
      <c r="C11" s="620"/>
      <c r="D11" s="620"/>
      <c r="E11" s="620"/>
      <c r="F11" s="620"/>
      <c r="G11" s="620"/>
      <c r="H11" s="620"/>
      <c r="I11" s="620"/>
      <c r="J11" s="620"/>
      <c r="K11" s="621"/>
    </row>
    <row r="12" spans="1:11" x14ac:dyDescent="0.25">
      <c r="A12" s="118"/>
      <c r="B12" s="118"/>
      <c r="C12" s="118"/>
      <c r="D12" s="118"/>
      <c r="E12" s="118"/>
      <c r="F12" s="118"/>
      <c r="G12" s="118"/>
      <c r="H12" s="118"/>
      <c r="I12" s="118"/>
      <c r="J12" s="118"/>
      <c r="K12" s="118"/>
    </row>
    <row r="13" spans="1:11" s="120" customFormat="1" ht="38.25" x14ac:dyDescent="0.25">
      <c r="A13" s="119"/>
      <c r="B13" s="616" t="s">
        <v>273</v>
      </c>
      <c r="C13" s="617"/>
      <c r="D13" s="618" t="s">
        <v>274</v>
      </c>
      <c r="E13" s="618"/>
      <c r="G13" s="75" t="s">
        <v>245</v>
      </c>
    </row>
    <row r="14" spans="1:11" x14ac:dyDescent="0.25">
      <c r="A14" s="121" t="s">
        <v>275</v>
      </c>
      <c r="B14" s="122">
        <f>+COUNTIF('4 MAPA CALOR INHERENTE'!$E$10:$E$29,'8 PEFIL RIESGO DEL PROCESO'!G14)</f>
        <v>0</v>
      </c>
      <c r="C14" s="123">
        <f>+B14/$B$18</f>
        <v>0</v>
      </c>
      <c r="D14" s="122">
        <f>+COUNTIF('6 MAPA CALOR RESIDUAL-TRATAMIEN'!$G$9:$G$28,'8 PEFIL RIESGO DEL PROCESO'!G14)</f>
        <v>0</v>
      </c>
      <c r="E14" s="123">
        <f>+D14/$D$18</f>
        <v>0</v>
      </c>
      <c r="G14" s="105" t="s">
        <v>243</v>
      </c>
    </row>
    <row r="15" spans="1:11" x14ac:dyDescent="0.25">
      <c r="A15" s="121" t="s">
        <v>276</v>
      </c>
      <c r="B15" s="122">
        <f>+COUNTIF('4 MAPA CALOR INHERENTE'!$E$10:$E$29,'8 PEFIL RIESGO DEL PROCESO'!G15)</f>
        <v>0</v>
      </c>
      <c r="C15" s="123">
        <f t="shared" ref="C15:C18" si="0">+B15/$B$18</f>
        <v>0</v>
      </c>
      <c r="D15" s="122">
        <f>+COUNTIF('6 MAPA CALOR RESIDUAL-TRATAMIEN'!$G$9:$G$28,'8 PEFIL RIESGO DEL PROCESO'!G15)</f>
        <v>0</v>
      </c>
      <c r="E15" s="123">
        <f t="shared" ref="E15:E18" si="1">+D15/$D$18</f>
        <v>0</v>
      </c>
      <c r="G15" s="88" t="s">
        <v>242</v>
      </c>
    </row>
    <row r="16" spans="1:11" x14ac:dyDescent="0.25">
      <c r="A16" s="121" t="s">
        <v>277</v>
      </c>
      <c r="B16" s="122">
        <f>+COUNTIF('4 MAPA CALOR INHERENTE'!$E$10:$E$29,'8 PEFIL RIESGO DEL PROCESO'!G16)</f>
        <v>6</v>
      </c>
      <c r="C16" s="123">
        <f t="shared" si="0"/>
        <v>1</v>
      </c>
      <c r="D16" s="122">
        <f>+COUNTIF('6 MAPA CALOR RESIDUAL-TRATAMIEN'!$G$9:$G$28,'8 PEFIL RIESGO DEL PROCESO'!G16)</f>
        <v>4</v>
      </c>
      <c r="E16" s="123">
        <f t="shared" si="1"/>
        <v>0.66666666666666663</v>
      </c>
      <c r="G16" s="92" t="s">
        <v>227</v>
      </c>
    </row>
    <row r="17" spans="1:7" x14ac:dyDescent="0.25">
      <c r="A17" s="121" t="s">
        <v>278</v>
      </c>
      <c r="B17" s="122">
        <f>+COUNTIF('4 MAPA CALOR INHERENTE'!$E$10:$E$29,'8 PEFIL RIESGO DEL PROCESO'!G17)</f>
        <v>0</v>
      </c>
      <c r="C17" s="123">
        <f t="shared" si="0"/>
        <v>0</v>
      </c>
      <c r="D17" s="122">
        <f>+COUNTIF('6 MAPA CALOR RESIDUAL-TRATAMIEN'!$G$9:$G$28,'8 PEFIL RIESGO DEL PROCESO'!G17)</f>
        <v>2</v>
      </c>
      <c r="E17" s="123">
        <f t="shared" si="1"/>
        <v>0.33333333333333331</v>
      </c>
      <c r="G17" s="96" t="s">
        <v>244</v>
      </c>
    </row>
    <row r="18" spans="1:7" x14ac:dyDescent="0.25">
      <c r="A18" s="121" t="s">
        <v>279</v>
      </c>
      <c r="B18" s="122">
        <f>+SUM(B14:B17)</f>
        <v>6</v>
      </c>
      <c r="C18" s="123">
        <f t="shared" si="0"/>
        <v>1</v>
      </c>
      <c r="D18" s="122">
        <f>+SUM(D14:D17)</f>
        <v>6</v>
      </c>
      <c r="E18" s="123">
        <f t="shared" si="1"/>
        <v>1</v>
      </c>
    </row>
    <row r="19" spans="1:7" x14ac:dyDescent="0.25"/>
    <row r="20" spans="1:7" s="124" customFormat="1" x14ac:dyDescent="0.25">
      <c r="B20" s="125" t="s">
        <v>273</v>
      </c>
      <c r="D20" s="125" t="s">
        <v>274</v>
      </c>
    </row>
    <row r="21" spans="1:7" s="124" customFormat="1" ht="41.45" customHeight="1" x14ac:dyDescent="0.25">
      <c r="B21" s="126" t="str">
        <f>+IF((B14/B18)&gt;=0.2,G14,+IF(((B14/B18)+(B15/B18))&gt;=0.3,G15,+IF(((B14/B18)+(B15/B18)+(B16/B18))&gt;=0.4,G16,+IF((B14/B18)+(B15/B18)+(B16/B18)+(B17/B18)&gt;=0.5,G17,""))))</f>
        <v>Moderado</v>
      </c>
      <c r="D21" s="126" t="str">
        <f>+IF((D14/D18)&gt;=0.2,G14,+IF(((D14/D18)+(D15/D18))&gt;=0.3,G15,+IF(((D14/D18)+(D15/D18)+(D16/D18))&gt;=0.4,G16,+IF((D14/D18)+(D15/D18)+(D16/D18)+(D17/D18)&gt;=0.5,G17,""))))</f>
        <v>Moderado</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DES-DI-008</vt:lpstr>
      <vt:lpstr>2 CONTEXTO E IDENTIFICACIÓN</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FORMULAS</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2026-02-16T23:55:53Z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