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Ex2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Ex3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andrea_zambrano_umv_gov_co/Documents/2025/Diciembre/1. Aprobaciones documentales/"/>
    </mc:Choice>
  </mc:AlternateContent>
  <xr:revisionPtr revIDLastSave="251" documentId="13_ncr:1_{0A7F0E1C-7E23-40FB-AD53-86B7420101BE}" xr6:coauthVersionLast="47" xr6:coauthVersionMax="47" xr10:uidLastSave="{2D0D6257-65C5-489F-808A-628A74167ACB}"/>
  <bookViews>
    <workbookView showSheetTabs="0" xWindow="-120" yWindow="-120" windowWidth="20730" windowHeight="11040" xr2:uid="{00000000-000D-0000-FFFF-FFFF00000000}"/>
  </bookViews>
  <sheets>
    <sheet name="Inicio" sheetId="12" r:id="rId1"/>
    <sheet name="1 Datos Entidad" sheetId="13" r:id="rId2"/>
    <sheet name="2 Equipo PIMS" sheetId="14" r:id="rId3"/>
    <sheet name="3 Estrategia de Comunicación" sheetId="15" r:id="rId4"/>
    <sheet name="BD_Resumen" sheetId="11" state="hidden" r:id="rId5"/>
    <sheet name="4 Diagnóstico" sheetId="7" r:id="rId6"/>
    <sheet name="5 Plan de Acción -Estrategias " sheetId="17" r:id="rId7"/>
    <sheet name="6 Evaluación y seguimiento" sheetId="21" r:id="rId8"/>
    <sheet name="DATOS" sheetId="19" state="hidden" r:id="rId9"/>
  </sheets>
  <definedNames>
    <definedName name="_xlnm._FilterDatabase" localSheetId="6" hidden="1">'5 Plan de Acción -Estrategias '!$B$9:$H$9</definedName>
    <definedName name="_xlnm._FilterDatabase" localSheetId="4" hidden="1">BD_Resumen!$CE$155:$CG$164</definedName>
    <definedName name="_xlchart.v1.0" hidden="1">BD_Resumen!$CE$29:$CF$64</definedName>
    <definedName name="_xlchart.v1.1" hidden="1">BD_Resumen!$CG$29:$CG$64</definedName>
    <definedName name="_xlchart.v1.2" hidden="1">BD_Resumen!$CI$66</definedName>
    <definedName name="_xlchart.v1.3" hidden="1">BD_Resumen!$CI$67:$CI$74</definedName>
    <definedName name="_xlchart.v1.4" hidden="1">BD_Resumen!$CJ$67:$CJ$74</definedName>
    <definedName name="_xlchart.v1.5" hidden="1">BD_Resumen!$CE$221:$CF$259</definedName>
    <definedName name="_xlchart.v1.6" hidden="1">BD_Resumen!$CG$221:$CG$259</definedName>
    <definedName name="_xlnm.Print_Area" localSheetId="0">Inicio!$A$1:$O$48</definedName>
    <definedName name="Factor_de_expansión">BD_Resumen!#REF!</definedName>
    <definedName name="SegmentaciónDeDatos_Anterior_Grupo1">#N/A</definedName>
    <definedName name="SegmentaciónDeDatos_Año1">#N/A</definedName>
    <definedName name="SegmentaciónDeDatos_Discapacidad1">#N/A</definedName>
    <definedName name="SegmentaciónDeDatos_Estrato1">#N/A</definedName>
    <definedName name="SegmentaciónDeDatos_Etnia1">#N/A</definedName>
    <definedName name="SegmentaciónDeDatos_Franja_llegada">#N/A</definedName>
    <definedName name="SegmentaciónDeDatos_Franja_Salida">#N/A</definedName>
    <definedName name="SegmentaciónDeDatos_Futuro_Grupo1">#N/A</definedName>
    <definedName name="SegmentaciónDeDatos_Género1">#N/A</definedName>
    <definedName name="SegmentaciónDeDatos_Ingresos1">#N/A</definedName>
    <definedName name="SegmentaciónDeDatos_Localidad_Residencia1">#N/A</definedName>
    <definedName name="SegmentaciónDeDatos_Modo_Anterior1">#N/A</definedName>
    <definedName name="SegmentaciónDeDatos_Modo_Auxiliar_Grupo1">#N/A</definedName>
    <definedName name="SegmentaciónDeDatos_Modo_Auxiliar1">#N/A</definedName>
    <definedName name="SegmentaciónDeDatos_Modo_Futuro1">#N/A</definedName>
    <definedName name="SegmentaciónDeDatos_Modo_Principal_Grupo1">#N/A</definedName>
    <definedName name="SegmentaciónDeDatos_Modo_Principal1">#N/A</definedName>
    <definedName name="SegmentaciónDeDatos_Rango_Edad1">#N/A</definedName>
    <definedName name="SegmentaciónDeDatos_Sede_Trabajo1">#N/A</definedName>
  </definedNames>
  <calcPr calcId="191029"/>
  <pivotCaches>
    <pivotCache cacheId="3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31" roundtripDataSignature="AMtx7mhlRvBa0RJ+HQ6DbdDmfZq2a6EbPA=="/>
    </ext>
  </extLst>
</workbook>
</file>

<file path=xl/calcChain.xml><?xml version="1.0" encoding="utf-8"?>
<calcChain xmlns="http://schemas.openxmlformats.org/spreadsheetml/2006/main">
  <c r="BU3" i="11" l="1"/>
  <c r="BM4" i="11"/>
  <c r="CI455" i="11"/>
  <c r="CI454" i="11"/>
  <c r="CI456" i="11"/>
  <c r="CH454" i="11"/>
  <c r="CH456" i="11"/>
  <c r="CG454" i="11"/>
  <c r="BS3" i="11" l="1"/>
  <c r="BQ3" i="11"/>
  <c r="BM3" i="11"/>
  <c r="BS4" i="11"/>
  <c r="BO3" i="11"/>
  <c r="BL3" i="11"/>
  <c r="BX3" i="11" s="1"/>
  <c r="BQ4" i="11"/>
  <c r="BU4" i="11"/>
  <c r="BO4" i="11"/>
  <c r="BL4" i="11"/>
  <c r="BY4" i="11" s="1"/>
  <c r="CI458" i="11"/>
  <c r="CI459" i="11"/>
  <c r="CI457" i="11"/>
  <c r="CG459" i="11"/>
  <c r="CH458" i="11"/>
  <c r="CG455" i="11"/>
  <c r="CH457" i="11"/>
  <c r="CH460" i="11"/>
  <c r="CG456" i="11"/>
  <c r="CG458" i="11"/>
  <c r="CH455" i="11"/>
  <c r="CG460" i="11"/>
  <c r="CG457" i="11"/>
  <c r="CH459" i="11"/>
  <c r="CI460" i="11"/>
  <c r="BP3" i="11" l="1"/>
  <c r="BN4" i="11"/>
  <c r="BN3" i="11"/>
  <c r="BY3" i="11"/>
  <c r="BR3" i="11"/>
  <c r="BV3" i="11"/>
  <c r="BW3" i="11"/>
  <c r="BT3" i="11"/>
  <c r="BP4" i="11"/>
  <c r="BV4" i="11"/>
  <c r="BT4" i="11"/>
  <c r="BW4" i="11"/>
  <c r="BR4" i="11"/>
  <c r="BX4" i="11"/>
  <c r="M7" i="13" l="1"/>
  <c r="CG26" i="11"/>
  <c r="CG21" i="11"/>
  <c r="CG22" i="11"/>
  <c r="CG24" i="11"/>
  <c r="CG25" i="11"/>
  <c r="CG23" i="11"/>
  <c r="CP4" i="11" l="1"/>
  <c r="CP5" i="11"/>
  <c r="CP6" i="11"/>
  <c r="CP7" i="11"/>
  <c r="CP8" i="11"/>
  <c r="CP3" i="11"/>
  <c r="CJ6" i="11"/>
  <c r="CI231" i="11"/>
  <c r="CJ231" i="11" s="1"/>
  <c r="CI232" i="11"/>
  <c r="CI233" i="11"/>
  <c r="CI234" i="11"/>
  <c r="CI235" i="11"/>
  <c r="CI236" i="11"/>
  <c r="CI230" i="11"/>
  <c r="CE158" i="11"/>
  <c r="CF158" i="11" s="1"/>
  <c r="CE160" i="11"/>
  <c r="CF160" i="11" s="1"/>
  <c r="CE161" i="11"/>
  <c r="CF161" i="11" s="1"/>
  <c r="CE157" i="11"/>
  <c r="CF157" i="11" s="1"/>
  <c r="CE159" i="11"/>
  <c r="CF159" i="11" s="1"/>
  <c r="CG244" i="11"/>
  <c r="CH263" i="11"/>
  <c r="M14" i="21" l="1"/>
  <c r="M12" i="21"/>
  <c r="F15" i="21"/>
  <c r="L15" i="21" s="1"/>
  <c r="M15" i="21" s="1"/>
  <c r="H64" i="21"/>
  <c r="G64" i="21"/>
  <c r="F64" i="21"/>
  <c r="L64" i="21" s="1"/>
  <c r="M64" i="21" s="1"/>
  <c r="E64" i="21"/>
  <c r="D64" i="21"/>
  <c r="C64" i="21"/>
  <c r="H63" i="21"/>
  <c r="G63" i="21"/>
  <c r="F63" i="21"/>
  <c r="L63" i="21" s="1"/>
  <c r="M63" i="21" s="1"/>
  <c r="E63" i="21"/>
  <c r="D63" i="21"/>
  <c r="C63" i="21"/>
  <c r="H62" i="21"/>
  <c r="G62" i="21"/>
  <c r="F62" i="21"/>
  <c r="L62" i="21" s="1"/>
  <c r="M62" i="21" s="1"/>
  <c r="E62" i="21"/>
  <c r="D62" i="21"/>
  <c r="C62" i="21"/>
  <c r="H61" i="21"/>
  <c r="G61" i="21"/>
  <c r="F61" i="21"/>
  <c r="L61" i="21" s="1"/>
  <c r="M61" i="21" s="1"/>
  <c r="E61" i="21"/>
  <c r="D61" i="21"/>
  <c r="C61" i="21"/>
  <c r="H60" i="21"/>
  <c r="G60" i="21"/>
  <c r="F60" i="21"/>
  <c r="L60" i="21" s="1"/>
  <c r="M60" i="21" s="1"/>
  <c r="E60" i="21"/>
  <c r="D60" i="21"/>
  <c r="C60" i="21"/>
  <c r="H59" i="21"/>
  <c r="G59" i="21"/>
  <c r="F59" i="21"/>
  <c r="L59" i="21" s="1"/>
  <c r="M59" i="21" s="1"/>
  <c r="E59" i="21"/>
  <c r="D59" i="21"/>
  <c r="C59" i="21"/>
  <c r="H58" i="21"/>
  <c r="G58" i="21"/>
  <c r="F58" i="21"/>
  <c r="L58" i="21" s="1"/>
  <c r="M58" i="21" s="1"/>
  <c r="E58" i="21"/>
  <c r="D58" i="21"/>
  <c r="C58" i="21"/>
  <c r="H57" i="21"/>
  <c r="G57" i="21"/>
  <c r="F57" i="21"/>
  <c r="L57" i="21" s="1"/>
  <c r="M57" i="21" s="1"/>
  <c r="E57" i="21"/>
  <c r="D57" i="21"/>
  <c r="C57" i="21"/>
  <c r="H56" i="21"/>
  <c r="G56" i="21"/>
  <c r="F56" i="21"/>
  <c r="L56" i="21" s="1"/>
  <c r="M56" i="21" s="1"/>
  <c r="E56" i="21"/>
  <c r="D56" i="21"/>
  <c r="C56" i="21"/>
  <c r="H55" i="21"/>
  <c r="G55" i="21"/>
  <c r="F55" i="21"/>
  <c r="L55" i="21" s="1"/>
  <c r="M55" i="21" s="1"/>
  <c r="E55" i="21"/>
  <c r="D55" i="21"/>
  <c r="C55" i="21"/>
  <c r="H54" i="21"/>
  <c r="G54" i="21"/>
  <c r="F54" i="21"/>
  <c r="L54" i="21" s="1"/>
  <c r="M54" i="21" s="1"/>
  <c r="E54" i="21"/>
  <c r="D54" i="21"/>
  <c r="C54" i="21"/>
  <c r="H53" i="21"/>
  <c r="G53" i="21"/>
  <c r="F53" i="21"/>
  <c r="L53" i="21" s="1"/>
  <c r="M53" i="21" s="1"/>
  <c r="E53" i="21"/>
  <c r="D53" i="21"/>
  <c r="C53" i="21"/>
  <c r="H52" i="21"/>
  <c r="G52" i="21"/>
  <c r="F52" i="21"/>
  <c r="L52" i="21" s="1"/>
  <c r="M52" i="21" s="1"/>
  <c r="E52" i="21"/>
  <c r="D52" i="21"/>
  <c r="C52" i="21"/>
  <c r="H51" i="21"/>
  <c r="G51" i="21"/>
  <c r="F51" i="21"/>
  <c r="L51" i="21" s="1"/>
  <c r="M51" i="21" s="1"/>
  <c r="E51" i="21"/>
  <c r="D51" i="21"/>
  <c r="C51" i="21"/>
  <c r="H50" i="21"/>
  <c r="G50" i="21"/>
  <c r="F50" i="21"/>
  <c r="L50" i="21" s="1"/>
  <c r="M50" i="21" s="1"/>
  <c r="E50" i="21"/>
  <c r="D50" i="21"/>
  <c r="C50" i="21"/>
  <c r="H49" i="21"/>
  <c r="G49" i="21"/>
  <c r="F49" i="21"/>
  <c r="L49" i="21" s="1"/>
  <c r="M49" i="21" s="1"/>
  <c r="E49" i="21"/>
  <c r="D49" i="21"/>
  <c r="C49" i="21"/>
  <c r="H48" i="21"/>
  <c r="G48" i="21"/>
  <c r="F48" i="21"/>
  <c r="L48" i="21" s="1"/>
  <c r="M48" i="21" s="1"/>
  <c r="E48" i="21"/>
  <c r="D48" i="21"/>
  <c r="C48" i="21"/>
  <c r="H47" i="21"/>
  <c r="G47" i="21"/>
  <c r="F47" i="21"/>
  <c r="L47" i="21" s="1"/>
  <c r="M47" i="21" s="1"/>
  <c r="E47" i="21"/>
  <c r="D47" i="21"/>
  <c r="C47" i="21"/>
  <c r="H46" i="21"/>
  <c r="G46" i="21"/>
  <c r="F46" i="21"/>
  <c r="L46" i="21" s="1"/>
  <c r="M46" i="21" s="1"/>
  <c r="E46" i="21"/>
  <c r="D46" i="21"/>
  <c r="C46" i="21"/>
  <c r="H45" i="21"/>
  <c r="G45" i="21"/>
  <c r="F45" i="21"/>
  <c r="L45" i="21" s="1"/>
  <c r="M45" i="21" s="1"/>
  <c r="E45" i="21"/>
  <c r="D45" i="21"/>
  <c r="C45" i="21"/>
  <c r="H44" i="21"/>
  <c r="G44" i="21"/>
  <c r="F44" i="21"/>
  <c r="L44" i="21" s="1"/>
  <c r="M44" i="21" s="1"/>
  <c r="E44" i="21"/>
  <c r="D44" i="21"/>
  <c r="C44" i="21"/>
  <c r="H43" i="21"/>
  <c r="G43" i="21"/>
  <c r="F43" i="21"/>
  <c r="L43" i="21" s="1"/>
  <c r="M43" i="21" s="1"/>
  <c r="E43" i="21"/>
  <c r="D43" i="21"/>
  <c r="C43" i="21"/>
  <c r="H42" i="21"/>
  <c r="G42" i="21"/>
  <c r="F42" i="21"/>
  <c r="L42" i="21" s="1"/>
  <c r="M42" i="21" s="1"/>
  <c r="E42" i="21"/>
  <c r="D42" i="21"/>
  <c r="C42" i="21"/>
  <c r="H41" i="21"/>
  <c r="G41" i="21"/>
  <c r="F41" i="21"/>
  <c r="L41" i="21" s="1"/>
  <c r="M41" i="21" s="1"/>
  <c r="E41" i="21"/>
  <c r="D41" i="21"/>
  <c r="C41" i="21"/>
  <c r="H40" i="21"/>
  <c r="G40" i="21"/>
  <c r="F40" i="21"/>
  <c r="L40" i="21" s="1"/>
  <c r="M40" i="21" s="1"/>
  <c r="E40" i="21"/>
  <c r="D40" i="21"/>
  <c r="C40" i="21"/>
  <c r="H39" i="21"/>
  <c r="G39" i="21"/>
  <c r="F39" i="21"/>
  <c r="L39" i="21" s="1"/>
  <c r="M39" i="21" s="1"/>
  <c r="E39" i="21"/>
  <c r="D39" i="21"/>
  <c r="C39" i="21"/>
  <c r="H38" i="21"/>
  <c r="G38" i="21"/>
  <c r="F38" i="21"/>
  <c r="L38" i="21" s="1"/>
  <c r="M38" i="21" s="1"/>
  <c r="E38" i="21"/>
  <c r="D38" i="21"/>
  <c r="C38" i="21"/>
  <c r="H37" i="21"/>
  <c r="G37" i="21"/>
  <c r="F37" i="21"/>
  <c r="L37" i="21" s="1"/>
  <c r="M37" i="21" s="1"/>
  <c r="E37" i="21"/>
  <c r="D37" i="21"/>
  <c r="C37" i="21"/>
  <c r="H36" i="21"/>
  <c r="G36" i="21"/>
  <c r="F36" i="21"/>
  <c r="L36" i="21" s="1"/>
  <c r="M36" i="21" s="1"/>
  <c r="E36" i="21"/>
  <c r="D36" i="21"/>
  <c r="C36" i="21"/>
  <c r="H35" i="21"/>
  <c r="G35" i="21"/>
  <c r="F35" i="21"/>
  <c r="L35" i="21" s="1"/>
  <c r="M35" i="21" s="1"/>
  <c r="E35" i="21"/>
  <c r="D35" i="21"/>
  <c r="C35" i="21"/>
  <c r="H34" i="21"/>
  <c r="G34" i="21"/>
  <c r="F34" i="21"/>
  <c r="L34" i="21" s="1"/>
  <c r="M34" i="21" s="1"/>
  <c r="E34" i="21"/>
  <c r="D34" i="21"/>
  <c r="C34" i="21"/>
  <c r="H33" i="21"/>
  <c r="G33" i="21"/>
  <c r="F33" i="21"/>
  <c r="L33" i="21" s="1"/>
  <c r="M33" i="21" s="1"/>
  <c r="E33" i="21"/>
  <c r="D33" i="21"/>
  <c r="C33" i="21"/>
  <c r="H32" i="21"/>
  <c r="G32" i="21"/>
  <c r="F32" i="21"/>
  <c r="L32" i="21" s="1"/>
  <c r="M32" i="21" s="1"/>
  <c r="E32" i="21"/>
  <c r="D32" i="21"/>
  <c r="C32" i="21"/>
  <c r="H31" i="21"/>
  <c r="G31" i="21"/>
  <c r="F31" i="21"/>
  <c r="L31" i="21" s="1"/>
  <c r="M31" i="21" s="1"/>
  <c r="E31" i="21"/>
  <c r="D31" i="21"/>
  <c r="C31" i="21"/>
  <c r="H30" i="21"/>
  <c r="G30" i="21"/>
  <c r="F30" i="21"/>
  <c r="L30" i="21" s="1"/>
  <c r="M30" i="21" s="1"/>
  <c r="E30" i="21"/>
  <c r="D30" i="21"/>
  <c r="C30" i="21"/>
  <c r="H29" i="21"/>
  <c r="G29" i="21"/>
  <c r="F29" i="21"/>
  <c r="L29" i="21" s="1"/>
  <c r="M29" i="21" s="1"/>
  <c r="E29" i="21"/>
  <c r="D29" i="21"/>
  <c r="C29" i="21"/>
  <c r="H28" i="21"/>
  <c r="G28" i="21"/>
  <c r="F28" i="21"/>
  <c r="L28" i="21" s="1"/>
  <c r="M28" i="21" s="1"/>
  <c r="E28" i="21"/>
  <c r="D28" i="21"/>
  <c r="C28" i="21"/>
  <c r="H27" i="21"/>
  <c r="G27" i="21"/>
  <c r="F27" i="21"/>
  <c r="L27" i="21" s="1"/>
  <c r="M27" i="21" s="1"/>
  <c r="E27" i="21"/>
  <c r="D27" i="21"/>
  <c r="C27" i="21"/>
  <c r="H26" i="21"/>
  <c r="G26" i="21"/>
  <c r="F26" i="21"/>
  <c r="L26" i="21" s="1"/>
  <c r="M26" i="21" s="1"/>
  <c r="E26" i="21"/>
  <c r="D26" i="21"/>
  <c r="C26" i="21"/>
  <c r="L25" i="21"/>
  <c r="M25" i="21" s="1"/>
  <c r="H25" i="21"/>
  <c r="G25" i="21"/>
  <c r="F25" i="21"/>
  <c r="E25" i="21"/>
  <c r="D25" i="21"/>
  <c r="C25" i="21"/>
  <c r="H24" i="21"/>
  <c r="G24" i="21"/>
  <c r="F24" i="21"/>
  <c r="L24" i="21" s="1"/>
  <c r="M24" i="21" s="1"/>
  <c r="E24" i="21"/>
  <c r="D24" i="21"/>
  <c r="C24" i="21"/>
  <c r="H23" i="21"/>
  <c r="G23" i="21"/>
  <c r="F23" i="21"/>
  <c r="L23" i="21" s="1"/>
  <c r="M23" i="21" s="1"/>
  <c r="E23" i="21"/>
  <c r="D23" i="21"/>
  <c r="C23" i="21"/>
  <c r="H22" i="21"/>
  <c r="G22" i="21"/>
  <c r="F22" i="21"/>
  <c r="L22" i="21" s="1"/>
  <c r="M22" i="21" s="1"/>
  <c r="E22" i="21"/>
  <c r="D22" i="21"/>
  <c r="C22" i="21"/>
  <c r="H21" i="21"/>
  <c r="G21" i="21"/>
  <c r="F21" i="21"/>
  <c r="L21" i="21" s="1"/>
  <c r="M21" i="21" s="1"/>
  <c r="E21" i="21"/>
  <c r="D21" i="21"/>
  <c r="C21" i="21"/>
  <c r="H20" i="21"/>
  <c r="G20" i="21"/>
  <c r="F20" i="21"/>
  <c r="L20" i="21" s="1"/>
  <c r="M20" i="21" s="1"/>
  <c r="E20" i="21"/>
  <c r="D20" i="21"/>
  <c r="C20" i="21"/>
  <c r="H19" i="21"/>
  <c r="G19" i="21"/>
  <c r="F19" i="21"/>
  <c r="L19" i="21" s="1"/>
  <c r="M19" i="21" s="1"/>
  <c r="E19" i="21"/>
  <c r="D19" i="21"/>
  <c r="C19" i="21"/>
  <c r="H18" i="21"/>
  <c r="G18" i="21"/>
  <c r="F18" i="21"/>
  <c r="L18" i="21" s="1"/>
  <c r="M18" i="21" s="1"/>
  <c r="E18" i="21"/>
  <c r="D18" i="21"/>
  <c r="C18" i="21"/>
  <c r="H17" i="21"/>
  <c r="G17" i="21"/>
  <c r="F17" i="21"/>
  <c r="L17" i="21" s="1"/>
  <c r="M17" i="21" s="1"/>
  <c r="E17" i="21"/>
  <c r="D17" i="21"/>
  <c r="C17" i="21"/>
  <c r="H16" i="21"/>
  <c r="G16" i="21"/>
  <c r="F16" i="21"/>
  <c r="L16" i="21" s="1"/>
  <c r="M16" i="21" s="1"/>
  <c r="E16" i="21"/>
  <c r="D16" i="21"/>
  <c r="C16" i="21"/>
  <c r="H15" i="21"/>
  <c r="G15" i="21"/>
  <c r="E15" i="21"/>
  <c r="D15" i="21"/>
  <c r="C15" i="21"/>
  <c r="L14" i="21"/>
  <c r="L13" i="21"/>
  <c r="M13" i="21" s="1"/>
  <c r="L12" i="21"/>
  <c r="C12" i="21"/>
  <c r="B12" i="21"/>
  <c r="CG157" i="11"/>
  <c r="CG158" i="11"/>
  <c r="CG159" i="11"/>
  <c r="CG160" i="11"/>
  <c r="CG161" i="11"/>
  <c r="CC192" i="11" l="1"/>
  <c r="CB192" i="11"/>
  <c r="I8" i="7" l="1"/>
  <c r="J8" i="7"/>
  <c r="CF431" i="11"/>
  <c r="CF451" i="11" s="1"/>
  <c r="CF430" i="11"/>
  <c r="CF450" i="11" s="1"/>
  <c r="CF429" i="11"/>
  <c r="CF449" i="11" s="1"/>
  <c r="CF428" i="11"/>
  <c r="CF448" i="11" s="1"/>
  <c r="CF427" i="11"/>
  <c r="CF447" i="11" s="1"/>
  <c r="CF426" i="11"/>
  <c r="CF446" i="11" s="1"/>
  <c r="CF425" i="11"/>
  <c r="CF445" i="11" s="1"/>
  <c r="CF424" i="11"/>
  <c r="CF444" i="11" s="1"/>
  <c r="CF423" i="11"/>
  <c r="CF443" i="11" s="1"/>
  <c r="CF422" i="11"/>
  <c r="CF442" i="11" s="1"/>
  <c r="CF421" i="11"/>
  <c r="CF441" i="11" s="1"/>
  <c r="CF420" i="11"/>
  <c r="CF440" i="11" s="1"/>
  <c r="CF419" i="11"/>
  <c r="CF439" i="11" s="1"/>
  <c r="CF418" i="11"/>
  <c r="CF438" i="11" s="1"/>
  <c r="CF417" i="11"/>
  <c r="CF437" i="11" s="1"/>
  <c r="CF416" i="11"/>
  <c r="CF436" i="11" s="1"/>
  <c r="CF415" i="11"/>
  <c r="CF435" i="11" s="1"/>
  <c r="CE415" i="11"/>
  <c r="CE435" i="11" s="1"/>
  <c r="CG226" i="11"/>
  <c r="CF380" i="11"/>
  <c r="CI279" i="11"/>
  <c r="CG445" i="11"/>
  <c r="CF336" i="11"/>
  <c r="CG334" i="11"/>
  <c r="CG250" i="11"/>
  <c r="CG276" i="11"/>
  <c r="CI266" i="11"/>
  <c r="CH448" i="11"/>
  <c r="CG274" i="11"/>
  <c r="CH264" i="11"/>
  <c r="CG227" i="11"/>
  <c r="CH280" i="11"/>
  <c r="CI274" i="11"/>
  <c r="CG253" i="11"/>
  <c r="CI276" i="11"/>
  <c r="CG240" i="11"/>
  <c r="CH265" i="11"/>
  <c r="CI447" i="11"/>
  <c r="CI280" i="11"/>
  <c r="CG332" i="11"/>
  <c r="CG437" i="11"/>
  <c r="CG448" i="11"/>
  <c r="CH336" i="11"/>
  <c r="CH278" i="11"/>
  <c r="CI273" i="11"/>
  <c r="CI263" i="11"/>
  <c r="CG256" i="11"/>
  <c r="CG333" i="11"/>
  <c r="CF405" i="11"/>
  <c r="CI271" i="11"/>
  <c r="CG272" i="11"/>
  <c r="CG231" i="11"/>
  <c r="CG243" i="11"/>
  <c r="CG436" i="11"/>
  <c r="CH270" i="11"/>
  <c r="CG241" i="11"/>
  <c r="CH272" i="11"/>
  <c r="CI267" i="11"/>
  <c r="CI443" i="11"/>
  <c r="CF406" i="11"/>
  <c r="CH450" i="11"/>
  <c r="CG442" i="11"/>
  <c r="CF386" i="11"/>
  <c r="CF332" i="11"/>
  <c r="CF395" i="11"/>
  <c r="CF379" i="11"/>
  <c r="CG251" i="11"/>
  <c r="CG233" i="11"/>
  <c r="CF408" i="11"/>
  <c r="CG270" i="11"/>
  <c r="CI277" i="11"/>
  <c r="CI275" i="11"/>
  <c r="CG280" i="11"/>
  <c r="CF378" i="11"/>
  <c r="CI269" i="11"/>
  <c r="CG267" i="11"/>
  <c r="CI270" i="11"/>
  <c r="CF387" i="11"/>
  <c r="CF397" i="11"/>
  <c r="CG451" i="11"/>
  <c r="CH443" i="11"/>
  <c r="CG223" i="11"/>
  <c r="CI450" i="11"/>
  <c r="CF381" i="11"/>
  <c r="CG257" i="11"/>
  <c r="CF398" i="11"/>
  <c r="CG252" i="11"/>
  <c r="CH266" i="11"/>
  <c r="CI333" i="11"/>
  <c r="CG237" i="11"/>
  <c r="CH333" i="11"/>
  <c r="CH276" i="11"/>
  <c r="CI437" i="11"/>
  <c r="CG435" i="11"/>
  <c r="CG224" i="11"/>
  <c r="CG262" i="11"/>
  <c r="CG230" i="11"/>
  <c r="CG249" i="11"/>
  <c r="CH449" i="11"/>
  <c r="CI336" i="11"/>
  <c r="CF333" i="11"/>
  <c r="CG335" i="11"/>
  <c r="CF334" i="11"/>
  <c r="CF390" i="11"/>
  <c r="CF409" i="11"/>
  <c r="CF410" i="11"/>
  <c r="CI436" i="11"/>
  <c r="CI272" i="11"/>
  <c r="CF396" i="11"/>
  <c r="CI262" i="11"/>
  <c r="CG238" i="11"/>
  <c r="CG265" i="11"/>
  <c r="CH447" i="11"/>
  <c r="CH275" i="11"/>
  <c r="CG246" i="11"/>
  <c r="CH335" i="11"/>
  <c r="CG450" i="11"/>
  <c r="CH269" i="11"/>
  <c r="CG247" i="11"/>
  <c r="CH442" i="11"/>
  <c r="CI448" i="11"/>
  <c r="CG268" i="11"/>
  <c r="CG271" i="11"/>
  <c r="CG443" i="11"/>
  <c r="CH332" i="11"/>
  <c r="CG221" i="11"/>
  <c r="CH437" i="11"/>
  <c r="CF388" i="11"/>
  <c r="CG254" i="11"/>
  <c r="CG263" i="11"/>
  <c r="CF407" i="11"/>
  <c r="CH277" i="11"/>
  <c r="CF335" i="11"/>
  <c r="CH268" i="11"/>
  <c r="CH271" i="11"/>
  <c r="CG273" i="11"/>
  <c r="CF389" i="11"/>
  <c r="CI451" i="11"/>
  <c r="CF400" i="11"/>
  <c r="CG232" i="11"/>
  <c r="CF399" i="11"/>
  <c r="CH451" i="11"/>
  <c r="CH435" i="11"/>
  <c r="CG234" i="11"/>
  <c r="CI265" i="11"/>
  <c r="CG229" i="11"/>
  <c r="CF377" i="11"/>
  <c r="CG239" i="11"/>
  <c r="CI335" i="11"/>
  <c r="CG266" i="11"/>
  <c r="CG275" i="11"/>
  <c r="CG279" i="11"/>
  <c r="CG235" i="11"/>
  <c r="CI435" i="11"/>
  <c r="CG242" i="11"/>
  <c r="CH273" i="11"/>
  <c r="CI332" i="11"/>
  <c r="CG269" i="11"/>
  <c r="CG228" i="11"/>
  <c r="CG225" i="11"/>
  <c r="CJ224" i="11" l="1"/>
  <c r="CJ230" i="11"/>
  <c r="CJ232" i="11"/>
  <c r="CJ234" i="11"/>
  <c r="CJ222" i="11"/>
  <c r="CJ225" i="11"/>
  <c r="CA192" i="11"/>
  <c r="CE156" i="11"/>
  <c r="CF156" i="11" s="1"/>
  <c r="CI438" i="11"/>
  <c r="CG446" i="11"/>
  <c r="CI444" i="11"/>
  <c r="CH441" i="11"/>
  <c r="CH423" i="11"/>
  <c r="CI445" i="11"/>
  <c r="CI439" i="11"/>
  <c r="CH439" i="11"/>
  <c r="CI440" i="11"/>
  <c r="CH438" i="11"/>
  <c r="CH334" i="11"/>
  <c r="CH262" i="11"/>
  <c r="CI278" i="11"/>
  <c r="CH279" i="11"/>
  <c r="CG222" i="11"/>
  <c r="CI268" i="11"/>
  <c r="CG441" i="11"/>
  <c r="CH444" i="11"/>
  <c r="CG449" i="11"/>
  <c r="CG236" i="11"/>
  <c r="CG248" i="11"/>
  <c r="CH274" i="11"/>
  <c r="CG440" i="11"/>
  <c r="CH426" i="11"/>
  <c r="CG444" i="11"/>
  <c r="CH421" i="11"/>
  <c r="CH267" i="11"/>
  <c r="CH445" i="11"/>
  <c r="CH436" i="11"/>
  <c r="CI449" i="11"/>
  <c r="CG264" i="11"/>
  <c r="CG255" i="11"/>
  <c r="CG278" i="11"/>
  <c r="CG439" i="11"/>
  <c r="CG447" i="11"/>
  <c r="CG245" i="11"/>
  <c r="CI264" i="11"/>
  <c r="CH440" i="11"/>
  <c r="CH446" i="11"/>
  <c r="CI334" i="11"/>
  <c r="CI442" i="11"/>
  <c r="CG438" i="11"/>
  <c r="CG277" i="11"/>
  <c r="CG336" i="11"/>
  <c r="CI441" i="11"/>
  <c r="CI446" i="11"/>
  <c r="CJ226" i="11" l="1"/>
  <c r="CJ221" i="11"/>
  <c r="CJ235" i="11"/>
  <c r="CJ223" i="11"/>
  <c r="CJ236" i="11"/>
  <c r="CJ233" i="11"/>
  <c r="CJ227" i="11"/>
  <c r="CJ237" i="11"/>
  <c r="H8" i="7"/>
  <c r="CL192" i="11"/>
  <c r="CK192" i="11"/>
  <c r="I17" i="7" s="1"/>
  <c r="CD192" i="11"/>
  <c r="CE192" i="11"/>
  <c r="CG192" i="11"/>
  <c r="CF192" i="11"/>
  <c r="CH192" i="11"/>
  <c r="CN192" i="11"/>
  <c r="CM192" i="11"/>
  <c r="CJ192" i="11"/>
  <c r="CI192" i="11"/>
  <c r="CH215" i="11"/>
  <c r="CG424" i="11"/>
  <c r="CH205" i="11"/>
  <c r="CI208" i="11"/>
  <c r="CG38" i="11"/>
  <c r="CG99" i="11"/>
  <c r="CG11" i="11"/>
  <c r="CG52" i="11"/>
  <c r="CG71" i="11"/>
  <c r="CI209" i="11"/>
  <c r="CF137" i="11"/>
  <c r="CG429" i="11"/>
  <c r="CG92" i="11"/>
  <c r="CG431" i="11"/>
  <c r="CH214" i="11"/>
  <c r="CI205" i="11"/>
  <c r="CG60" i="11"/>
  <c r="CI204" i="11"/>
  <c r="CG109" i="11"/>
  <c r="CG20" i="11"/>
  <c r="CG420" i="11"/>
  <c r="CF142" i="11"/>
  <c r="CG37" i="11"/>
  <c r="CH198" i="11"/>
  <c r="CG7" i="11"/>
  <c r="CG70" i="11"/>
  <c r="CF152" i="11"/>
  <c r="CF139" i="11"/>
  <c r="CH201" i="11"/>
  <c r="CF147" i="11"/>
  <c r="CH203" i="11"/>
  <c r="CF140" i="11"/>
  <c r="CI199" i="11"/>
  <c r="CH422" i="11"/>
  <c r="CF144" i="11"/>
  <c r="CH210" i="11"/>
  <c r="CH430" i="11"/>
  <c r="CH202" i="11"/>
  <c r="CG59" i="11"/>
  <c r="CI212" i="11"/>
  <c r="CG87" i="11"/>
  <c r="CG8" i="11"/>
  <c r="CG416" i="11"/>
  <c r="CG19" i="11"/>
  <c r="CG3" i="11"/>
  <c r="CG6" i="11"/>
  <c r="CH196" i="11"/>
  <c r="CG53" i="11"/>
  <c r="CG118" i="11"/>
  <c r="CI207" i="11"/>
  <c r="CG113" i="11"/>
  <c r="CH415" i="11"/>
  <c r="CG126" i="11"/>
  <c r="CI218" i="11"/>
  <c r="CF150" i="11"/>
  <c r="CH416" i="11"/>
  <c r="CH199" i="11"/>
  <c r="CG9" i="11"/>
  <c r="CG425" i="11"/>
  <c r="CG42" i="11"/>
  <c r="CG68" i="11"/>
  <c r="CH424" i="11"/>
  <c r="CG29" i="11"/>
  <c r="CG58" i="11"/>
  <c r="CI206" i="11"/>
  <c r="CG88" i="11"/>
  <c r="CG104" i="11"/>
  <c r="CG114" i="11"/>
  <c r="CG41" i="11"/>
  <c r="CG15" i="11"/>
  <c r="CG34" i="11"/>
  <c r="CI213" i="11"/>
  <c r="CG419" i="11"/>
  <c r="CG101" i="11"/>
  <c r="CH218" i="11"/>
  <c r="CF146" i="11"/>
  <c r="CG56" i="11"/>
  <c r="CG116" i="11"/>
  <c r="CG108" i="11"/>
  <c r="CG76" i="11"/>
  <c r="CH216" i="11"/>
  <c r="CG5" i="11"/>
  <c r="CG57" i="11"/>
  <c r="CI202" i="11"/>
  <c r="CG4" i="11"/>
  <c r="CG12" i="11"/>
  <c r="CG48" i="11"/>
  <c r="CG98" i="11"/>
  <c r="CG90" i="11"/>
  <c r="CI217" i="11"/>
  <c r="CG30" i="11"/>
  <c r="CH420" i="11"/>
  <c r="CI203" i="11"/>
  <c r="CH431" i="11"/>
  <c r="CG49" i="11"/>
  <c r="CG35" i="11"/>
  <c r="CG112" i="11"/>
  <c r="CG94" i="11"/>
  <c r="CG417" i="11"/>
  <c r="CG74" i="11"/>
  <c r="CG105" i="11"/>
  <c r="CG128" i="11"/>
  <c r="CG106" i="11"/>
  <c r="CG423" i="11"/>
  <c r="CH211" i="11"/>
  <c r="CG95" i="11"/>
  <c r="CI200" i="11"/>
  <c r="CI214" i="11"/>
  <c r="CG72" i="11"/>
  <c r="CG96" i="11"/>
  <c r="CH425" i="11"/>
  <c r="CG156" i="11"/>
  <c r="CH418" i="11"/>
  <c r="CG33" i="11"/>
  <c r="CG63" i="11"/>
  <c r="CG77" i="11"/>
  <c r="CG93" i="11"/>
  <c r="CF135" i="11"/>
  <c r="CG107" i="11"/>
  <c r="CG46" i="11"/>
  <c r="CG69" i="11"/>
  <c r="CG86" i="11"/>
  <c r="CG418" i="11"/>
  <c r="CF149" i="11"/>
  <c r="CG115" i="11"/>
  <c r="CG100" i="11"/>
  <c r="CI196" i="11"/>
  <c r="CG78" i="11"/>
  <c r="CG50" i="11"/>
  <c r="CG119" i="11"/>
  <c r="CG426" i="11"/>
  <c r="CI216" i="11"/>
  <c r="CG121" i="11"/>
  <c r="CF134" i="11"/>
  <c r="CG129" i="11"/>
  <c r="CH417" i="11"/>
  <c r="CG17" i="11"/>
  <c r="CG43" i="11"/>
  <c r="CG124" i="11"/>
  <c r="CH213" i="11"/>
  <c r="CF143" i="11"/>
  <c r="CG75" i="11"/>
  <c r="CG123" i="11"/>
  <c r="CH419" i="11"/>
  <c r="CG421" i="11"/>
  <c r="CG54" i="11"/>
  <c r="CG62" i="11"/>
  <c r="CG103" i="11"/>
  <c r="CG36" i="11"/>
  <c r="CG18" i="11"/>
  <c r="CH206" i="11"/>
  <c r="CG84" i="11"/>
  <c r="CG111" i="11"/>
  <c r="CG47" i="11"/>
  <c r="CG16" i="11"/>
  <c r="CF141" i="11"/>
  <c r="CG97" i="11"/>
  <c r="CG85" i="11"/>
  <c r="CH207" i="11"/>
  <c r="CG32" i="11"/>
  <c r="CH195" i="11"/>
  <c r="CG10" i="11"/>
  <c r="CG127" i="11"/>
  <c r="CG89" i="11"/>
  <c r="CF136" i="11"/>
  <c r="CG64" i="11"/>
  <c r="CG91" i="11"/>
  <c r="CH209" i="11"/>
  <c r="CI210" i="11"/>
  <c r="CG422" i="11"/>
  <c r="CG61" i="11"/>
  <c r="CG415" i="11"/>
  <c r="CG125" i="11"/>
  <c r="CG79" i="11"/>
  <c r="CF145" i="11"/>
  <c r="CI197" i="11"/>
  <c r="CG31" i="11"/>
  <c r="CG39" i="11"/>
  <c r="CH212" i="11"/>
  <c r="CG45" i="11"/>
  <c r="CI198" i="11"/>
  <c r="CG427" i="11"/>
  <c r="CG51" i="11"/>
  <c r="CG67" i="11"/>
  <c r="CG13" i="11"/>
  <c r="CG430" i="11"/>
  <c r="CH428" i="11"/>
  <c r="CG83" i="11"/>
  <c r="CG14" i="11"/>
  <c r="CH200" i="11"/>
  <c r="CH204" i="11"/>
  <c r="CH429" i="11"/>
  <c r="CI211" i="11"/>
  <c r="CG73" i="11"/>
  <c r="CG117" i="11"/>
  <c r="CG102" i="11"/>
  <c r="CG110" i="11"/>
  <c r="CH197" i="11"/>
  <c r="CF133" i="11"/>
  <c r="CH208" i="11"/>
  <c r="CH217" i="11"/>
  <c r="CG428" i="11"/>
  <c r="CF138" i="11"/>
  <c r="CF153" i="11"/>
  <c r="CF148" i="11"/>
  <c r="CG40" i="11"/>
  <c r="CI195" i="11"/>
  <c r="CG55" i="11"/>
  <c r="CG80" i="11"/>
  <c r="CG82" i="11"/>
  <c r="CG120" i="11"/>
  <c r="CI201" i="11"/>
  <c r="CI215" i="11"/>
  <c r="CH427" i="11"/>
  <c r="CG122" i="11"/>
  <c r="CF151" i="11"/>
  <c r="CG130" i="11"/>
  <c r="CG44" i="11"/>
  <c r="CG81" i="11"/>
  <c r="CN8" i="11" l="1"/>
  <c r="CN4" i="11"/>
  <c r="CN5" i="11"/>
  <c r="CN3" i="11"/>
  <c r="CN6" i="11"/>
  <c r="CN7" i="11"/>
  <c r="CM8" i="11"/>
  <c r="CJ14" i="11"/>
  <c r="CO8" i="11"/>
  <c r="CM4" i="11"/>
  <c r="CJ10" i="11"/>
  <c r="CJ11" i="11"/>
  <c r="CM5" i="11"/>
  <c r="CJ12" i="11"/>
  <c r="CM6" i="11"/>
  <c r="CJ4" i="11"/>
  <c r="CO7" i="11"/>
  <c r="CO5" i="11"/>
  <c r="CO6" i="11"/>
  <c r="CJ3" i="11"/>
  <c r="CM3" i="11"/>
  <c r="CJ9" i="11"/>
  <c r="CO4" i="11"/>
  <c r="CM7" i="11"/>
  <c r="CJ13" i="11"/>
  <c r="CO3" i="11"/>
  <c r="CJ5" i="11"/>
  <c r="G24" i="7"/>
  <c r="I13" i="7"/>
  <c r="G13" i="7" s="1"/>
  <c r="I24" i="7"/>
  <c r="I15" i="7"/>
  <c r="G15" i="7" s="1"/>
  <c r="G17" i="7"/>
  <c r="G21" i="7"/>
  <c r="G19" i="7"/>
  <c r="I21" i="7"/>
  <c r="I11" i="7"/>
  <c r="G11" i="7" s="1"/>
  <c r="CE196" i="11" l="1"/>
  <c r="CF196" i="11"/>
  <c r="CF197" i="11" s="1"/>
  <c r="CE282" i="11"/>
  <c r="CE283" i="11"/>
  <c r="CF283" i="11"/>
  <c r="CE284" i="11"/>
  <c r="CF284" i="11"/>
  <c r="CE285" i="11"/>
  <c r="CF285" i="11"/>
  <c r="CE286" i="11"/>
  <c r="CF286" i="11"/>
  <c r="CE287" i="11"/>
  <c r="CF287" i="11"/>
  <c r="CE288" i="11"/>
  <c r="CF288" i="11"/>
  <c r="CE289" i="11"/>
  <c r="CF289" i="11"/>
  <c r="CE290" i="11"/>
  <c r="CF290" i="11"/>
  <c r="CE291" i="11"/>
  <c r="CF291" i="11"/>
  <c r="CE292" i="11"/>
  <c r="CF292" i="11"/>
  <c r="CE293" i="11"/>
  <c r="CF293" i="11"/>
  <c r="CE294" i="11"/>
  <c r="CF294" i="11"/>
  <c r="CE295" i="11"/>
  <c r="CF295" i="11"/>
  <c r="CE296" i="11"/>
  <c r="CF296" i="11"/>
  <c r="CE297" i="11"/>
  <c r="CF297" i="11"/>
  <c r="CE298" i="11"/>
  <c r="CF298" i="11"/>
  <c r="CE299" i="11"/>
  <c r="CF299" i="11"/>
  <c r="CE300" i="11"/>
  <c r="CF300" i="11"/>
  <c r="CE301" i="11"/>
  <c r="CF301" i="11"/>
  <c r="CE306" i="11"/>
  <c r="CE307" i="11"/>
  <c r="CF307" i="11"/>
  <c r="CE308" i="11"/>
  <c r="CF308" i="11"/>
  <c r="CE309" i="11"/>
  <c r="CF309" i="11"/>
  <c r="CE310" i="11"/>
  <c r="CF310" i="11"/>
  <c r="CE311" i="11"/>
  <c r="CF311" i="11"/>
  <c r="CE312" i="11"/>
  <c r="CF312" i="11"/>
  <c r="CE313" i="11"/>
  <c r="CF313" i="11"/>
  <c r="CE314" i="11"/>
  <c r="CF314" i="11"/>
  <c r="CE315" i="11"/>
  <c r="CF315" i="11"/>
  <c r="CE316" i="11"/>
  <c r="CF316" i="11"/>
  <c r="CE317" i="11"/>
  <c r="CF317" i="11"/>
  <c r="CE318" i="11"/>
  <c r="CF318" i="11"/>
  <c r="CE319" i="11"/>
  <c r="CF319" i="11"/>
  <c r="CE320" i="11"/>
  <c r="CF320" i="11"/>
  <c r="CE321" i="11"/>
  <c r="CF321" i="11"/>
  <c r="CE322" i="11"/>
  <c r="CF322" i="11"/>
  <c r="CE323" i="11"/>
  <c r="CF323" i="11"/>
  <c r="CE324" i="11"/>
  <c r="CF324" i="11"/>
  <c r="CE325" i="11"/>
  <c r="CF325" i="11"/>
  <c r="CH298" i="11"/>
  <c r="CH288" i="11"/>
  <c r="CG295" i="11"/>
  <c r="CG290" i="11"/>
  <c r="CG285" i="11"/>
  <c r="CI321" i="11"/>
  <c r="CH292" i="11"/>
  <c r="CI310" i="11"/>
  <c r="CH290" i="11"/>
  <c r="CI311" i="11"/>
  <c r="CG298" i="11"/>
  <c r="CG301" i="11"/>
  <c r="CG293" i="11"/>
  <c r="CG307" i="11"/>
  <c r="CI315" i="11"/>
  <c r="CG318" i="11"/>
  <c r="CH294" i="11"/>
  <c r="CG312" i="11"/>
  <c r="CH284" i="11"/>
  <c r="CH299" i="11"/>
  <c r="CG300" i="11"/>
  <c r="CH289" i="11"/>
  <c r="CH283" i="11"/>
  <c r="CH307" i="11" l="1"/>
  <c r="CI290" i="11"/>
  <c r="CI284" i="11"/>
  <c r="CI289" i="11"/>
  <c r="CI283" i="11"/>
  <c r="CH318" i="11"/>
  <c r="CH312" i="11"/>
  <c r="CI299" i="11"/>
  <c r="CI294" i="11"/>
  <c r="CI298" i="11"/>
  <c r="CI292" i="11"/>
  <c r="CF198" i="11"/>
  <c r="CE198" i="11"/>
  <c r="CE197" i="11"/>
  <c r="CE416" i="11"/>
  <c r="CE436" i="11" s="1"/>
  <c r="CH291" i="11"/>
  <c r="CG287" i="11"/>
  <c r="CG314" i="11"/>
  <c r="CG292" i="11"/>
  <c r="CI307" i="11"/>
  <c r="CG313" i="11"/>
  <c r="CH301" i="11"/>
  <c r="CI319" i="11"/>
  <c r="CH285" i="11"/>
  <c r="CG297" i="11"/>
  <c r="CG319" i="11"/>
  <c r="CG291" i="11"/>
  <c r="CG299" i="11"/>
  <c r="CH295" i="11"/>
  <c r="CI309" i="11"/>
  <c r="CI318" i="11"/>
  <c r="CG286" i="11"/>
  <c r="CI317" i="11"/>
  <c r="CH300" i="11"/>
  <c r="CG320" i="11"/>
  <c r="CG309" i="11"/>
  <c r="CH296" i="11"/>
  <c r="CG289" i="11"/>
  <c r="CI313" i="11"/>
  <c r="CI314" i="11"/>
  <c r="CG325" i="11"/>
  <c r="CG316" i="11"/>
  <c r="CH293" i="11"/>
  <c r="CI323" i="11"/>
  <c r="CG317" i="11"/>
  <c r="CG324" i="11"/>
  <c r="CH287" i="11"/>
  <c r="CG308" i="11"/>
  <c r="CG284" i="11"/>
  <c r="CG315" i="11"/>
  <c r="CI325" i="11"/>
  <c r="CH297" i="11"/>
  <c r="CG322" i="11"/>
  <c r="CG323" i="11"/>
  <c r="CG310" i="11"/>
  <c r="CG294" i="11"/>
  <c r="CI322" i="11"/>
  <c r="CH286" i="11"/>
  <c r="CG321" i="11"/>
  <c r="CG311" i="11"/>
  <c r="CI312" i="11"/>
  <c r="CG283" i="11"/>
  <c r="CG288" i="11"/>
  <c r="CI300" i="11" l="1"/>
  <c r="CI296" i="11"/>
  <c r="CI286" i="11"/>
  <c r="CH317" i="11"/>
  <c r="CH324" i="11"/>
  <c r="CI285" i="11"/>
  <c r="CI288" i="11"/>
  <c r="CI293" i="11"/>
  <c r="CI301" i="11"/>
  <c r="CH321" i="11"/>
  <c r="CI295" i="11"/>
  <c r="CH315" i="11"/>
  <c r="CH308" i="11"/>
  <c r="CH311" i="11"/>
  <c r="CH320" i="11"/>
  <c r="CI297" i="11"/>
  <c r="CH316" i="11"/>
  <c r="CH309" i="11"/>
  <c r="CI291" i="11"/>
  <c r="CI287" i="11"/>
  <c r="CH323" i="11"/>
  <c r="CH325" i="11"/>
  <c r="CH310" i="11"/>
  <c r="CH313" i="11"/>
  <c r="CI308" i="11"/>
  <c r="CI316" i="11"/>
  <c r="CI324" i="11"/>
  <c r="CI320" i="11"/>
  <c r="CG296" i="11"/>
  <c r="CH322" i="11" l="1"/>
  <c r="CH314" i="11"/>
  <c r="CH319" i="11"/>
  <c r="CE199" i="11"/>
  <c r="CF199" i="11"/>
  <c r="CE417" i="11"/>
  <c r="CE437" i="11" s="1"/>
  <c r="CE200" i="11" l="1"/>
  <c r="CF200" i="11"/>
  <c r="CE418" i="11"/>
  <c r="CE438" i="11" s="1"/>
  <c r="CE201" i="11" l="1"/>
  <c r="CF201" i="11"/>
  <c r="CE419" i="11"/>
  <c r="CE439" i="11" s="1"/>
  <c r="CE202" i="11" l="1"/>
  <c r="CF202" i="11"/>
  <c r="CE420" i="11"/>
  <c r="CE440" i="11" s="1"/>
  <c r="CF203" i="11" l="1"/>
  <c r="CE203" i="11"/>
  <c r="CE421" i="11"/>
  <c r="CE441" i="11" s="1"/>
  <c r="CF204" i="11" l="1"/>
  <c r="CE204" i="11"/>
  <c r="CE422" i="11"/>
  <c r="CE442" i="11" s="1"/>
  <c r="CE205" i="11" l="1"/>
  <c r="CF205" i="11"/>
  <c r="CE423" i="11"/>
  <c r="CE443" i="11" s="1"/>
  <c r="CE206" i="11" l="1"/>
  <c r="CF206" i="11"/>
  <c r="CE424" i="11"/>
  <c r="CE444" i="11" s="1"/>
  <c r="CE207" i="11" l="1"/>
  <c r="CF207" i="11"/>
  <c r="CE425" i="11"/>
  <c r="CE445" i="11" s="1"/>
  <c r="CE208" i="11" l="1"/>
  <c r="CF208" i="11"/>
  <c r="CE426" i="11"/>
  <c r="CE446" i="11" s="1"/>
  <c r="CF209" i="11" l="1"/>
  <c r="CE209" i="11"/>
  <c r="CE427" i="11"/>
  <c r="CE447" i="11" s="1"/>
  <c r="CF210" i="11" l="1"/>
  <c r="CE210" i="11"/>
  <c r="CE428" i="11"/>
  <c r="CE448" i="11" s="1"/>
  <c r="CE211" i="11" l="1"/>
  <c r="CF211" i="11"/>
  <c r="CE212" i="11" l="1"/>
  <c r="CF212" i="11"/>
  <c r="CE213" i="11" l="1"/>
  <c r="CF213" i="11"/>
  <c r="CE429" i="11"/>
  <c r="CE449" i="11" s="1"/>
  <c r="CE214" i="11" l="1"/>
  <c r="CF214" i="11"/>
  <c r="CE430" i="11"/>
  <c r="CE450" i="11" s="1"/>
  <c r="CF215" i="11" l="1"/>
  <c r="CE215" i="11"/>
  <c r="CE431" i="11"/>
  <c r="CE451" i="11" s="1"/>
  <c r="CE216" i="11" l="1"/>
  <c r="CF216" i="11"/>
  <c r="CE217" i="11" l="1"/>
  <c r="CF217" i="11"/>
  <c r="CE218" i="11" l="1"/>
  <c r="CF218" i="11"/>
  <c r="CJ266" i="11" l="1"/>
  <c r="CJ72" i="11"/>
  <c r="CJ78" i="11"/>
  <c r="CJ32" i="11"/>
  <c r="CJ68" i="11"/>
  <c r="CJ278" i="11"/>
  <c r="CJ74" i="11"/>
  <c r="CJ264" i="11"/>
  <c r="CH304" i="11"/>
  <c r="CG304" i="11"/>
  <c r="CJ277" i="11"/>
  <c r="CJ274" i="11"/>
  <c r="CJ262" i="11"/>
  <c r="CJ269" i="11"/>
  <c r="CJ31" i="11"/>
  <c r="CJ70" i="11"/>
  <c r="CJ273" i="11"/>
  <c r="CJ267" i="11"/>
  <c r="CJ34" i="11"/>
  <c r="CJ30" i="11"/>
  <c r="CG328" i="11"/>
  <c r="CJ71" i="11"/>
  <c r="CJ272" i="11"/>
  <c r="CJ271" i="11"/>
  <c r="CJ40" i="11"/>
  <c r="CJ41" i="11"/>
  <c r="CH328" i="11"/>
  <c r="CJ84" i="11"/>
  <c r="CJ69" i="11"/>
  <c r="CJ77" i="11"/>
  <c r="CJ39" i="11"/>
  <c r="CJ275" i="11"/>
  <c r="CJ279" i="11"/>
  <c r="CJ263" i="11"/>
  <c r="CJ33" i="11"/>
  <c r="CJ42" i="11"/>
  <c r="CJ276" i="11"/>
  <c r="CJ270" i="11"/>
  <c r="CJ38" i="11"/>
  <c r="CJ81" i="11"/>
  <c r="CJ73" i="11"/>
  <c r="CJ83" i="11"/>
  <c r="CJ37" i="11"/>
  <c r="CJ29" i="11"/>
  <c r="CJ265" i="11"/>
  <c r="CJ280" i="11"/>
  <c r="CI328" i="11"/>
  <c r="CJ79" i="11"/>
  <c r="CJ80" i="11"/>
  <c r="CJ268" i="11"/>
  <c r="CJ67" i="11" l="1"/>
  <c r="CJ82" i="11"/>
  <c r="CI30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lilia</author>
    <author/>
  </authors>
  <commentList>
    <comment ref="L6" authorId="0" shapeId="0" xr:uid="{6B9180A7-B7D3-4013-A7AC-30640F6BA07B}">
      <text>
        <r>
          <rPr>
            <b/>
            <sz val="10"/>
            <color indexed="81"/>
            <rFont val="Arial"/>
            <family val="2"/>
          </rPr>
          <t>corresponde a las personas que no se identifican con los géneros mujer u hombre</t>
        </r>
      </text>
    </comment>
    <comment ref="D7" authorId="0" shapeId="0" xr:uid="{9689B007-F1AB-4413-BB3C-1405C69C290C}">
      <text>
        <r>
          <rPr>
            <b/>
            <sz val="10"/>
            <color indexed="81"/>
            <rFont val="Arial"/>
            <family val="2"/>
          </rPr>
          <t>Diligencie el NIT, seguido sin puntos y con digito de verificación. Ej: 899999999-0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D8" authorId="0" shapeId="0" xr:uid="{D925A0C9-357F-49DE-B393-3BC0B1F78FA5}">
      <text>
        <r>
          <rPr>
            <b/>
            <sz val="10"/>
            <color indexed="81"/>
            <rFont val="Arial"/>
            <family val="2"/>
          </rPr>
          <t>Diligencie la dirección teniendo en cuenta las siguientes convenciones: Carrera = KR, Calle = CL, Diagonal = DG, Transversal = TV. La dirección debe seguir el formato del siguiente ejemplo: CL 13 # 37 - 35 (deje siempre un espacio entre letras, números y signos).</t>
        </r>
      </text>
    </comment>
    <comment ref="E13" authorId="1" shapeId="0" xr:uid="{9302A789-C81E-4B64-9E57-EAB239585899}">
      <text>
        <r>
          <rPr>
            <sz val="11"/>
            <color theme="1"/>
            <rFont val="Calibri"/>
            <family val="2"/>
            <scheme val="minor"/>
          </rPr>
          <t>Sólo números enteros</t>
        </r>
      </text>
    </comment>
    <comment ref="F13" authorId="1" shapeId="0" xr:uid="{A50C14A8-6BC6-472A-A44D-1E2292001A62}">
      <text>
        <r>
          <rPr>
            <sz val="11"/>
            <color theme="1"/>
            <rFont val="Calibri"/>
            <family val="2"/>
            <scheme val="minor"/>
          </rPr>
          <t>Sólo números enteros</t>
        </r>
      </text>
    </comment>
    <comment ref="B57" authorId="1" shapeId="0" xr:uid="{7E69D101-5FE2-4849-815C-9F05FA241740}">
      <text>
        <r>
          <rPr>
            <b/>
            <sz val="11"/>
            <color theme="1"/>
            <rFont val="Calibri"/>
            <family val="2"/>
            <scheme val="minor"/>
          </rPr>
          <t>Considere un radio de 500 metros alrededor de la sede.</t>
        </r>
      </text>
    </comment>
    <comment ref="F58" authorId="1" shapeId="0" xr:uid="{C3A619E2-E7E7-4FD8-AD97-83B49707F671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G58" authorId="1" shapeId="0" xr:uid="{0ECFE7EF-C3FA-4AC9-A3E7-8F1438302ABB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H58" authorId="1" shapeId="0" xr:uid="{6C384847-2EA7-4F8A-BE0D-65B6F6D0892D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I58" authorId="1" shapeId="0" xr:uid="{8244D98E-37E1-491D-874D-4DBB8313B79C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K58" authorId="1" shapeId="0" xr:uid="{9E7E6540-3C2F-4B25-9351-FE6FC66DF49E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L58" authorId="1" shapeId="0" xr:uid="{C7030E65-0504-4099-9F31-CAB1C4F661C8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M58" authorId="1" shapeId="0" xr:uid="{10DF8D8F-6DD0-410A-8BBA-AB09BDE866DF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N58" authorId="1" shapeId="0" xr:uid="{B46DBA84-E28F-4135-8EE8-DD344F810C84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O58" authorId="1" shapeId="0" xr:uid="{09FD1141-BBD7-4642-A18C-07BADDC2A369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P58" authorId="1" shapeId="0" xr:uid="{A3D70BE0-5698-43BD-A50D-5FA52FC1CCA2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Q58" authorId="1" shapeId="0" xr:uid="{08BE6C80-8F87-4BE5-A9DB-747B67133642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R58" authorId="1" shapeId="0" xr:uid="{CA140F2E-BC15-4482-9DEA-2097FF7946E1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S58" authorId="1" shapeId="0" xr:uid="{93D1B7E2-D0D1-4D33-ADA7-65D0CA93E194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T58" authorId="1" shapeId="0" xr:uid="{A10F3673-EE3B-4E4F-9989-737E91A4281F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U58" authorId="1" shapeId="0" xr:uid="{4A5BF05F-6B4C-4059-8F25-477AE92F0ABA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V58" authorId="1" shapeId="0" xr:uid="{5110BEC1-B13E-483B-9A06-161E777D01C4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W58" authorId="1" shapeId="0" xr:uid="{BA48BE50-4115-4407-8F63-68A29D61BB9A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X58" authorId="1" shapeId="0" xr:uid="{8D1E762B-CAC4-498D-87F6-9A34CF32A149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Y58" authorId="1" shapeId="0" xr:uid="{5B982F80-386D-485D-8C48-B7BE80E96D2A}">
      <text>
        <r>
          <rPr>
            <sz val="11"/>
            <color theme="1"/>
            <rFont val="Calibri"/>
            <family val="2"/>
            <scheme val="minor"/>
          </rPr>
          <t>Solo si aplica</t>
        </r>
      </text>
    </comment>
    <comment ref="E59" authorId="0" shapeId="0" xr:uid="{5EA461E6-720E-485D-8DA7-1A2A95EB3A39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F59" authorId="0" shapeId="0" xr:uid="{FDBF2BF0-8F85-40CF-A47F-9DF01B420FC1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G59" authorId="0" shapeId="0" xr:uid="{1458BD0A-BCAD-458B-BC3B-09E696DCC0AE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H59" authorId="0" shapeId="0" xr:uid="{B370CF79-7BDD-40D5-89C0-9DB3363D47D6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I59" authorId="0" shapeId="0" xr:uid="{B7E90B1E-336E-4214-8C29-2AC13E36AB70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K59" authorId="0" shapeId="0" xr:uid="{2F1A3054-FA2C-409D-8253-0CF905482EAF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L59" authorId="0" shapeId="0" xr:uid="{B16B03CD-FD2E-4CE5-9903-41BCBC202F33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M59" authorId="0" shapeId="0" xr:uid="{D4BE7D94-A4D9-41FB-8416-D71837077593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N59" authorId="0" shapeId="0" xr:uid="{B45E9AF4-E006-4324-B00E-445D3FC740D9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O59" authorId="0" shapeId="0" xr:uid="{9F0995BF-C5AC-46F7-B3FF-090C32EBB55D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P59" authorId="0" shapeId="0" xr:uid="{4DAB7CB7-C43C-40B7-80D8-A50D19A3599A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Q59" authorId="0" shapeId="0" xr:uid="{B17E9B87-B68B-4C35-8972-58B16273A39A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R59" authorId="0" shapeId="0" xr:uid="{D3961909-8552-4BEF-AA40-CE0F0C93F8F8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S59" authorId="0" shapeId="0" xr:uid="{B426AA45-90FF-4459-B786-F4B5A3FEDEBF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T59" authorId="0" shapeId="0" xr:uid="{9A1BB11F-DADE-48B2-946D-CD833FC93480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U59" authorId="0" shapeId="0" xr:uid="{280C06FF-F3E7-4D1F-B749-9C9808771C2F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V59" authorId="0" shapeId="0" xr:uid="{1AAE718F-B95C-4C33-8AEA-02A583B3929D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W59" authorId="0" shapeId="0" xr:uid="{44506D2E-79A8-41BD-AC47-EACBBA9C3A9E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X59" authorId="0" shapeId="0" xr:uid="{B82F2AEA-ED58-4504-98AB-7C4674F85335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  <comment ref="Y59" authorId="0" shapeId="0" xr:uid="{49AFC88F-7408-45F7-9438-5E21F3C8968F}">
      <text>
        <r>
          <rPr>
            <b/>
            <sz val="9"/>
            <color indexed="81"/>
            <rFont val="Tahoma"/>
            <family val="2"/>
          </rPr>
          <t>Nombre de la sede</t>
        </r>
      </text>
    </comment>
  </commentList>
</comments>
</file>

<file path=xl/sharedStrings.xml><?xml version="1.0" encoding="utf-8"?>
<sst xmlns="http://schemas.openxmlformats.org/spreadsheetml/2006/main" count="8854" uniqueCount="534">
  <si>
    <t>Número de colaboradores</t>
  </si>
  <si>
    <t>Entidad Pública del Distrito (Sector Central, Descentralizado, Órganos de Control, Corporación Pública)</t>
  </si>
  <si>
    <t>Teletrabajo</t>
  </si>
  <si>
    <t>Patrones e impactos de movilidad</t>
  </si>
  <si>
    <t>Colaboradores</t>
  </si>
  <si>
    <t>Encuestas válidas</t>
  </si>
  <si>
    <t>Factor de expansión</t>
  </si>
  <si>
    <t>Viajes auxiliares</t>
  </si>
  <si>
    <t>Huella de carbono</t>
  </si>
  <si>
    <t>kgCO2eq/año</t>
  </si>
  <si>
    <t>Huella energética</t>
  </si>
  <si>
    <t>Gal/año</t>
  </si>
  <si>
    <t>Huella de calidad de vida</t>
  </si>
  <si>
    <t>días/año</t>
  </si>
  <si>
    <t>Huella económica</t>
  </si>
  <si>
    <t>$COP/año</t>
  </si>
  <si>
    <t>Huella de equidad</t>
  </si>
  <si>
    <t>Huella de sedentarismo</t>
  </si>
  <si>
    <t>Dejaron de usar</t>
  </si>
  <si>
    <t>No cambiaron</t>
  </si>
  <si>
    <t>Cambiaron</t>
  </si>
  <si>
    <t>No cambiarán</t>
  </si>
  <si>
    <t>Cambiarán</t>
  </si>
  <si>
    <t>Viajes</t>
  </si>
  <si>
    <t>Transmilenio</t>
  </si>
  <si>
    <t>A pie</t>
  </si>
  <si>
    <t>Automóvil, camioneta o campero como conductor</t>
  </si>
  <si>
    <t>SITP - Zonal</t>
  </si>
  <si>
    <t>Motocicleta como conductor</t>
  </si>
  <si>
    <t>Taxi</t>
  </si>
  <si>
    <t>Automóvil, camioneta o campero como pasajero</t>
  </si>
  <si>
    <t>Alimentador</t>
  </si>
  <si>
    <t>Bicicleta</t>
  </si>
  <si>
    <t>Bus Intermunicipal</t>
  </si>
  <si>
    <t>Motocicleta como pasajero</t>
  </si>
  <si>
    <t>Trabajo desde el lugar de residencia, o teletrabajo</t>
  </si>
  <si>
    <t>Bicitaxi</t>
  </si>
  <si>
    <t>Patineta</t>
  </si>
  <si>
    <t>Ruta institucional</t>
  </si>
  <si>
    <t>Transmicable</t>
  </si>
  <si>
    <t>Transporte Público Colectivo (TPC), ejecutivos</t>
  </si>
  <si>
    <t>Vehículo institucional</t>
  </si>
  <si>
    <t>Transporte Público</t>
  </si>
  <si>
    <t>Conductor Transporte Privado</t>
  </si>
  <si>
    <t>Pasajero Transporte Privado</t>
  </si>
  <si>
    <t>Bicicleta y patineta</t>
  </si>
  <si>
    <t>Energético</t>
  </si>
  <si>
    <t>Propulsión humana</t>
  </si>
  <si>
    <t>Gasolina</t>
  </si>
  <si>
    <t>Diésel</t>
  </si>
  <si>
    <t>Gas Natural Vehicular - GNV</t>
  </si>
  <si>
    <t>Electricidad</t>
  </si>
  <si>
    <t>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</si>
  <si>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</si>
  <si>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</si>
  <si>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</si>
  <si>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</si>
  <si>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</si>
  <si>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</si>
  <si>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</si>
  <si>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</si>
  <si>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</si>
  <si>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</si>
  <si>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</si>
  <si>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</si>
  <si>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</si>
  <si>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</si>
  <si>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</si>
  <si>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</si>
  <si>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</si>
  <si>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</si>
  <si>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</si>
  <si>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</si>
  <si>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</si>
  <si>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</si>
  <si>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Género</t>
  </si>
  <si>
    <t>Menor de 18 años</t>
  </si>
  <si>
    <t>18 - 29</t>
  </si>
  <si>
    <t>30 - 39</t>
  </si>
  <si>
    <t>40 - 49</t>
  </si>
  <si>
    <t>50 - 59</t>
  </si>
  <si>
    <t>Mayor de 60 años</t>
  </si>
  <si>
    <t>Estrato 1</t>
  </si>
  <si>
    <t>Estrato 2</t>
  </si>
  <si>
    <t>Estrato 3</t>
  </si>
  <si>
    <t>Estrato 4</t>
  </si>
  <si>
    <t>Estrato 5</t>
  </si>
  <si>
    <t>Estrato 6</t>
  </si>
  <si>
    <t>Menos de 1 SMMLV</t>
  </si>
  <si>
    <t>Entre 1 y 3 SMMLV</t>
  </si>
  <si>
    <t>Entre 3 y 5 SMMLV</t>
  </si>
  <si>
    <t>Entre 5 y 8 SMMLV</t>
  </si>
  <si>
    <t>Entre 8 y 10 SMMLV</t>
  </si>
  <si>
    <t>Más de 10 SMMLV</t>
  </si>
  <si>
    <t>Menos de 30 minutos</t>
  </si>
  <si>
    <t>30 - 60 minutos</t>
  </si>
  <si>
    <t>60 - 120 minutos</t>
  </si>
  <si>
    <t>Más de 120 minutos</t>
  </si>
  <si>
    <t>Menos de 3 km</t>
  </si>
  <si>
    <t>3 - 5 km</t>
  </si>
  <si>
    <t>5 - 10 km</t>
  </si>
  <si>
    <t>10 - 15 km</t>
  </si>
  <si>
    <t>Más de 15 km</t>
  </si>
  <si>
    <t>15 - 30 minutos</t>
  </si>
  <si>
    <t>Más de 60 minutos</t>
  </si>
  <si>
    <t>Menos de 0.5 km</t>
  </si>
  <si>
    <t>0.5 - 1 km</t>
  </si>
  <si>
    <t>1 - 3 km</t>
  </si>
  <si>
    <t>Más de 5 km</t>
  </si>
  <si>
    <t>Hombre</t>
  </si>
  <si>
    <t>Mujer</t>
  </si>
  <si>
    <t>Etnia</t>
  </si>
  <si>
    <t>Discapacidad</t>
  </si>
  <si>
    <t>Estrato</t>
  </si>
  <si>
    <t>Línea de trabajo</t>
  </si>
  <si>
    <t>Enfoque</t>
  </si>
  <si>
    <t>Capacitación</t>
  </si>
  <si>
    <t>Tecnologías limpias</t>
  </si>
  <si>
    <t>Infraestructura</t>
  </si>
  <si>
    <t>Carro Compartido</t>
  </si>
  <si>
    <t>Incentivos</t>
  </si>
  <si>
    <t>Respuesta Sí/No</t>
  </si>
  <si>
    <t xml:space="preserve">Percepción </t>
  </si>
  <si>
    <t>Sectores</t>
  </si>
  <si>
    <t xml:space="preserve">Observación </t>
  </si>
  <si>
    <t>Sí</t>
  </si>
  <si>
    <t xml:space="preserve">Buena </t>
  </si>
  <si>
    <t>Agropecuario</t>
  </si>
  <si>
    <t>Cumplida</t>
  </si>
  <si>
    <t>No</t>
  </si>
  <si>
    <t>Regular</t>
  </si>
  <si>
    <t>Asegurador y Financiero</t>
  </si>
  <si>
    <t>No cumplida</t>
  </si>
  <si>
    <t>Políticas corporativas</t>
  </si>
  <si>
    <t>Mala</t>
  </si>
  <si>
    <t>Comercio</t>
  </si>
  <si>
    <t>Comunicaciones</t>
  </si>
  <si>
    <t>Caminata</t>
  </si>
  <si>
    <t>Construcción</t>
  </si>
  <si>
    <t>Rutas institucionales</t>
  </si>
  <si>
    <t>Educación</t>
  </si>
  <si>
    <t>Entidad Pública Nacional</t>
  </si>
  <si>
    <t>Uso eficiente de la flota</t>
  </si>
  <si>
    <t>Industrial</t>
  </si>
  <si>
    <t>Desincentivo del uso del vehículo particular</t>
  </si>
  <si>
    <t>Movilidad y Transporte</t>
  </si>
  <si>
    <t>Salud</t>
  </si>
  <si>
    <t>Servicios</t>
  </si>
  <si>
    <t>Menos de 15 minutos</t>
  </si>
  <si>
    <t>A pie o silla de ruedas</t>
  </si>
  <si>
    <t>TPC</t>
  </si>
  <si>
    <t>Ninguna</t>
  </si>
  <si>
    <t>No me identifico con ninguna</t>
  </si>
  <si>
    <t>Blanco/a</t>
  </si>
  <si>
    <t>Mestizo/a</t>
  </si>
  <si>
    <t>Afrodescendiente</t>
  </si>
  <si>
    <t>Indígena</t>
  </si>
  <si>
    <t>Raizal</t>
  </si>
  <si>
    <t>Gitano/a</t>
  </si>
  <si>
    <t>Palenquero/a</t>
  </si>
  <si>
    <t>Discapacidad visual</t>
  </si>
  <si>
    <t>Discapacidad auditiva</t>
  </si>
  <si>
    <t>Discapacidad física</t>
  </si>
  <si>
    <t>Discapacidad múltiple</t>
  </si>
  <si>
    <t>Discapacidad intelectual</t>
  </si>
  <si>
    <t>Sordoceguera</t>
  </si>
  <si>
    <t>Discapacidad psicosocial (mental)</t>
  </si>
  <si>
    <t>Suba</t>
  </si>
  <si>
    <t>Engativá</t>
  </si>
  <si>
    <t>Usaquén</t>
  </si>
  <si>
    <t>No resido en Bogotá</t>
  </si>
  <si>
    <t>Fontibón</t>
  </si>
  <si>
    <t>Kennedy</t>
  </si>
  <si>
    <t>Chapinero</t>
  </si>
  <si>
    <t>Teusaquillo</t>
  </si>
  <si>
    <t>San Cristóbal</t>
  </si>
  <si>
    <t>Puente Aranda</t>
  </si>
  <si>
    <t>Bosa</t>
  </si>
  <si>
    <t>Ciudad Bolívar</t>
  </si>
  <si>
    <t>Barrios Unidos</t>
  </si>
  <si>
    <t>Rafael Uribe Uribe</t>
  </si>
  <si>
    <t>Tunjuelito</t>
  </si>
  <si>
    <t>Santa Fe</t>
  </si>
  <si>
    <t>Los Mártires</t>
  </si>
  <si>
    <t>Antonio Nariño</t>
  </si>
  <si>
    <t>Usme</t>
  </si>
  <si>
    <t>La Candelaria</t>
  </si>
  <si>
    <t>Sumapaz</t>
  </si>
  <si>
    <t>min/viaje</t>
  </si>
  <si>
    <t>km/viaje</t>
  </si>
  <si>
    <t>Indicadores de movilidad</t>
  </si>
  <si>
    <t>%Colaboradores sedentarios</t>
  </si>
  <si>
    <t>min actividad física/día</t>
  </si>
  <si>
    <t>%Salario anual</t>
  </si>
  <si>
    <t>$COP/año.colaborador</t>
  </si>
  <si>
    <t>días/año.colaborador</t>
  </si>
  <si>
    <t>Gal/año.colaborador</t>
  </si>
  <si>
    <t>kgCO2eq/año.colaborador</t>
  </si>
  <si>
    <t>Total general</t>
  </si>
  <si>
    <t>Duración viaje</t>
  </si>
  <si>
    <t>Duración auxiliar</t>
  </si>
  <si>
    <t>Distancia viaje</t>
  </si>
  <si>
    <t>Distancia auxiliar</t>
  </si>
  <si>
    <t>Modo Principal</t>
  </si>
  <si>
    <t>Modo_Principal</t>
  </si>
  <si>
    <t>Rango distancia viaje</t>
  </si>
  <si>
    <t>Rango Distancia Viaje</t>
  </si>
  <si>
    <t>Rango de Distancia auxiliar</t>
  </si>
  <si>
    <t>Rango Distancia Auxiliar</t>
  </si>
  <si>
    <t>Rango de duración viaje</t>
  </si>
  <si>
    <t>Rango Duración Viaje</t>
  </si>
  <si>
    <t>Rango de duración auxiliar</t>
  </si>
  <si>
    <t>Rango Duracion auxiliar</t>
  </si>
  <si>
    <t>Energetico_Principal</t>
  </si>
  <si>
    <t>Modo_Principal_Grupo</t>
  </si>
  <si>
    <t>Disposición al cambio (Futuro)</t>
  </si>
  <si>
    <t>Cambiaran</t>
  </si>
  <si>
    <t>No cambiaran</t>
  </si>
  <si>
    <t>Dejaran de usar</t>
  </si>
  <si>
    <t>Disposición al cambio (Pasado)</t>
  </si>
  <si>
    <t>Suma de Futuro_Cambia</t>
  </si>
  <si>
    <t>Suma de Pasado_Cambia</t>
  </si>
  <si>
    <t>Modo_Futuro</t>
  </si>
  <si>
    <t>Vehiculo institucional</t>
  </si>
  <si>
    <t>SITP - Provisional</t>
  </si>
  <si>
    <t>Provisional</t>
  </si>
  <si>
    <t>Modo_Anterior</t>
  </si>
  <si>
    <t>Motocicleta pasajero</t>
  </si>
  <si>
    <t>Automóvil pasajero</t>
  </si>
  <si>
    <t>Bus intermunicipal</t>
  </si>
  <si>
    <t>Automóvil conductor</t>
  </si>
  <si>
    <t>Motocicleta conductor</t>
  </si>
  <si>
    <t>SITP</t>
  </si>
  <si>
    <t>Orden</t>
  </si>
  <si>
    <t>Futuro</t>
  </si>
  <si>
    <t>Actual</t>
  </si>
  <si>
    <t>Pasado</t>
  </si>
  <si>
    <t>Leyenda</t>
  </si>
  <si>
    <t>Modo Auxiliar</t>
  </si>
  <si>
    <t>Modo</t>
  </si>
  <si>
    <t>Modo auxiliar</t>
  </si>
  <si>
    <t>Modo principal</t>
  </si>
  <si>
    <t>Modo_Auxiliar_Grupo</t>
  </si>
  <si>
    <t>Modo_Auxiliar</t>
  </si>
  <si>
    <t>23:00 - 0:00</t>
  </si>
  <si>
    <t>Franja_Salida</t>
  </si>
  <si>
    <t>Salida</t>
  </si>
  <si>
    <t>Llegada</t>
  </si>
  <si>
    <t>Franja</t>
  </si>
  <si>
    <t>Fin</t>
  </si>
  <si>
    <t>Inicio</t>
  </si>
  <si>
    <t>Franja_llegada</t>
  </si>
  <si>
    <t>Suma de Sedentario</t>
  </si>
  <si>
    <t>Otra*</t>
  </si>
  <si>
    <t>Lugar de residencia</t>
  </si>
  <si>
    <t>Sede</t>
  </si>
  <si>
    <t>Sede_Trabajo</t>
  </si>
  <si>
    <t>Localidad residencia</t>
  </si>
  <si>
    <t>Localidad_Residencia</t>
  </si>
  <si>
    <t>Nivel de ingresos</t>
  </si>
  <si>
    <t>Ingresos</t>
  </si>
  <si>
    <t>Prefiero no decir</t>
  </si>
  <si>
    <t>Rango Edad</t>
  </si>
  <si>
    <t>Invalidez</t>
  </si>
  <si>
    <t>Sedentario</t>
  </si>
  <si>
    <t>Tiempo_Actividad_Diaria</t>
  </si>
  <si>
    <t>Porcentaje_Ingreso</t>
  </si>
  <si>
    <t>Gasto_Transporte_Anual</t>
  </si>
  <si>
    <t>Tiempo_Transporte_Anual</t>
  </si>
  <si>
    <t>Consumo_Anual</t>
  </si>
  <si>
    <t>Emision_Anual</t>
  </si>
  <si>
    <t>Distancia_Promedio</t>
  </si>
  <si>
    <t>Distancia_Auxiliar_Promedio</t>
  </si>
  <si>
    <t>Viajes Auxiliares</t>
  </si>
  <si>
    <t>Duracion_Promedio</t>
  </si>
  <si>
    <t>Duracion_Auxiliar_Promedio</t>
  </si>
  <si>
    <t>Horas_Laborales</t>
  </si>
  <si>
    <t>Futuro_Cambia</t>
  </si>
  <si>
    <t>Futuro_Grupo</t>
  </si>
  <si>
    <t>Pasado_Cambia</t>
  </si>
  <si>
    <t>Anterior_Grupo</t>
  </si>
  <si>
    <t>Energetico_Auxiliar</t>
  </si>
  <si>
    <t>Hora_Llegada_Residencia</t>
  </si>
  <si>
    <t>Hora_Salida_Trabajo</t>
  </si>
  <si>
    <t>Hora_Llegada_Trabajo</t>
  </si>
  <si>
    <t>Hora_Salida_Residencia</t>
  </si>
  <si>
    <t>Ciudad_Residencia</t>
  </si>
  <si>
    <t>Edad</t>
  </si>
  <si>
    <t>Año</t>
  </si>
  <si>
    <t>ID</t>
  </si>
  <si>
    <t>Grupo</t>
  </si>
  <si>
    <t>Huella de carbono per capita</t>
  </si>
  <si>
    <t>Huella energetica</t>
  </si>
  <si>
    <t>Huella energetica per capita</t>
  </si>
  <si>
    <t>Huella de calidad de vida per capita</t>
  </si>
  <si>
    <t>Huella economica</t>
  </si>
  <si>
    <t>Huella economica per capita</t>
  </si>
  <si>
    <t>Actividad fisica</t>
  </si>
  <si>
    <t>Dur_Aux_Prm_</t>
  </si>
  <si>
    <t>Dur_Prm_</t>
  </si>
  <si>
    <t>Dist_Aux_Prm_</t>
  </si>
  <si>
    <t>Huella_Carbono</t>
  </si>
  <si>
    <t>Huella_Energetica</t>
  </si>
  <si>
    <t>Huella_Calidad_Vida</t>
  </si>
  <si>
    <t>Huella_economica</t>
  </si>
  <si>
    <t>Huella_equidad_</t>
  </si>
  <si>
    <t>Actividad_Fisica_</t>
  </si>
  <si>
    <t>Suma de Colaboradores</t>
  </si>
  <si>
    <t>Suma de Dur_Aux_Prm_</t>
  </si>
  <si>
    <t>Suma de Dur_Prm_</t>
  </si>
  <si>
    <t>Suma de Dist_Aux_Prm_</t>
  </si>
  <si>
    <t>Suma de Huella_Carbono</t>
  </si>
  <si>
    <t>Suma de Huella_Energetica</t>
  </si>
  <si>
    <t>Suma de Huella_Calidad_Vida</t>
  </si>
  <si>
    <t>Suma de Huella_economica</t>
  </si>
  <si>
    <t>Suma de Huella_equidad_</t>
  </si>
  <si>
    <t>Suma de Actividad_Fisica_</t>
  </si>
  <si>
    <t>Dist_Prm_</t>
  </si>
  <si>
    <t>Suma de Dist_Prm_</t>
  </si>
  <si>
    <t>Duración Viaje</t>
  </si>
  <si>
    <t>Actividad física</t>
  </si>
  <si>
    <t>(Todas)</t>
  </si>
  <si>
    <t>Suma de Viajes</t>
  </si>
  <si>
    <t>Suma de Viajes Auxiliares</t>
  </si>
  <si>
    <t>Viajes_Aux</t>
  </si>
  <si>
    <t>Bogotá D.C.</t>
  </si>
  <si>
    <t/>
  </si>
  <si>
    <t>Soacha</t>
  </si>
  <si>
    <t>Mosquera</t>
  </si>
  <si>
    <t>No Sabe</t>
  </si>
  <si>
    <t>Chía</t>
  </si>
  <si>
    <t>Datos</t>
  </si>
  <si>
    <t>Diligenciamiento</t>
  </si>
  <si>
    <t>Nombre de la organización</t>
  </si>
  <si>
    <t>Total de mujeres</t>
  </si>
  <si>
    <t>Total de hombres</t>
  </si>
  <si>
    <t>Total personas no binarias</t>
  </si>
  <si>
    <t>Total</t>
  </si>
  <si>
    <t>NIT:</t>
  </si>
  <si>
    <t>Dirección</t>
  </si>
  <si>
    <t>Teléfono</t>
  </si>
  <si>
    <t>Correo electrónico</t>
  </si>
  <si>
    <t>Sector</t>
  </si>
  <si>
    <t>Equipo PIMS</t>
  </si>
  <si>
    <t>Nombre</t>
  </si>
  <si>
    <t>Cargo</t>
  </si>
  <si>
    <t>Correo</t>
  </si>
  <si>
    <t>Teléfono de contacto</t>
  </si>
  <si>
    <t>Responsabilidades</t>
  </si>
  <si>
    <t>Líder o lideresa de movilidad sostenible</t>
  </si>
  <si>
    <t>Líder o lideresa del área de gestiòn ambiental / Sostenibilidad / HSEQ / SST</t>
  </si>
  <si>
    <t>Líder o lideresa del área de comunicaciones</t>
  </si>
  <si>
    <t>Representante área de bienestar - talento humano</t>
  </si>
  <si>
    <t>Representante (s) de otras áreas</t>
  </si>
  <si>
    <t>Elemento</t>
  </si>
  <si>
    <t>Desarrollo</t>
  </si>
  <si>
    <t>Logo del plan</t>
  </si>
  <si>
    <t>Eslogan</t>
  </si>
  <si>
    <t>Mensajes clave</t>
  </si>
  <si>
    <t>Audiencias</t>
  </si>
  <si>
    <t>Canales de comunicación</t>
  </si>
  <si>
    <t>Momentos clave para divulgar</t>
  </si>
  <si>
    <t>Disponibilidad</t>
  </si>
  <si>
    <t>Cupos</t>
  </si>
  <si>
    <t>Costo Anual</t>
  </si>
  <si>
    <t>Estacionamientos para bicicletas</t>
  </si>
  <si>
    <t>Estacionamientos para patinetas</t>
  </si>
  <si>
    <t>Estacionamientos para motocicletas</t>
  </si>
  <si>
    <t>Estacionamientos para automóviles/camionetas</t>
  </si>
  <si>
    <t>Puntos de recarga para autos</t>
  </si>
  <si>
    <t>Puntos de recarga para bicicletas</t>
  </si>
  <si>
    <t>Puntos de recarga para patinetas</t>
  </si>
  <si>
    <t>¿Su organización cuenta con las siguientes facilidades para el uso de bicicletas?</t>
  </si>
  <si>
    <t>Duchas</t>
  </si>
  <si>
    <t>Casilleros / Lockers</t>
  </si>
  <si>
    <t>Máquinas dispensadoras</t>
  </si>
  <si>
    <t>Bebederos</t>
  </si>
  <si>
    <t>Punto de herramientas</t>
  </si>
  <si>
    <t>Otro(s), ¿cuál(es)?</t>
  </si>
  <si>
    <t>¿Su organización cuenta con las siguientes facilidades para el teletrabajo?</t>
  </si>
  <si>
    <t>Teleconferencias</t>
  </si>
  <si>
    <t>Dotación de computador personal para trabajo</t>
  </si>
  <si>
    <t>Dotación de otros elementos de trabajo</t>
  </si>
  <si>
    <t>Apoyo financiero para pago de servicios de internet y energía</t>
  </si>
  <si>
    <t>Número de automóviles, camperos o camionetas</t>
  </si>
  <si>
    <t>Número de motocicletas</t>
  </si>
  <si>
    <t>Número de bicicletas</t>
  </si>
  <si>
    <t>Número de patinetas</t>
  </si>
  <si>
    <t>¿Otros vehículos?, ¿qué tipología y cuántos?</t>
  </si>
  <si>
    <t>¿En su organización existen las siguientes alternativas o incentivos de movilidad?</t>
  </si>
  <si>
    <t>Servicio de rutas institucionales</t>
  </si>
  <si>
    <t>Servicio de transporte entre sedes</t>
  </si>
  <si>
    <t>Estaciones para bicicletas compartidas</t>
  </si>
  <si>
    <t>Caravanas en bicicleta</t>
  </si>
  <si>
    <t>Servicio de carro compartido</t>
  </si>
  <si>
    <t>Subsidios de transporte público</t>
  </si>
  <si>
    <t>Facilidades para la compra de vehículos</t>
  </si>
  <si>
    <t>Horarios flexibles</t>
  </si>
  <si>
    <t>Concursos de movilidad sostenible</t>
  </si>
  <si>
    <t>Según su experiencia y la de los colaboradores indique el nivel de calidad o afectación de los siguientes parámetros para las sedes principales</t>
  </si>
  <si>
    <t>Parámetros\Sedes</t>
  </si>
  <si>
    <t>Sede principal</t>
  </si>
  <si>
    <t>Sede 2</t>
  </si>
  <si>
    <t>Sede 3</t>
  </si>
  <si>
    <t>Sede 4</t>
  </si>
  <si>
    <t>Sede 5</t>
  </si>
  <si>
    <t>Seguridad personal (delincuencia)</t>
  </si>
  <si>
    <t>Seguridad vial (siniestros de tránsito)</t>
  </si>
  <si>
    <t>Disponibilidad de ciclo-infraestructura (Ciclorrutas)</t>
  </si>
  <si>
    <t>Calidad de los accesos peatonales (Andenes)</t>
  </si>
  <si>
    <t>Accesibilidad a transporte público (Paraderos y/o estaciones)</t>
  </si>
  <si>
    <t xml:space="preserve">Objetivos generales </t>
  </si>
  <si>
    <t>Objetivos específicos</t>
  </si>
  <si>
    <t>Ítem</t>
  </si>
  <si>
    <t>Actividad a desarrollar</t>
  </si>
  <si>
    <t>Meta</t>
  </si>
  <si>
    <t>Presupuesto  (estimado)</t>
  </si>
  <si>
    <t>Responsable</t>
  </si>
  <si>
    <t>Ejemplo 1</t>
  </si>
  <si>
    <t>Realizar 2 capacitaciones anuales: 1. Directivos; 2. Personal de administración</t>
  </si>
  <si>
    <t>2</t>
  </si>
  <si>
    <t>Raul Sanchez
Jefe de oficina de planeación estratégica</t>
  </si>
  <si>
    <t>Ejemplo 2</t>
  </si>
  <si>
    <t>Instalar puntos de recarga para vehículos eléctricos e híbridos enchufables.</t>
  </si>
  <si>
    <t>Pedro Pérez 
Logística e infraestructura</t>
  </si>
  <si>
    <t>Ejemplo 3</t>
  </si>
  <si>
    <t>Reducir la tarifa de parqueadero para vehículos con 3 o más ocupantes en el 50%</t>
  </si>
  <si>
    <t>50%</t>
  </si>
  <si>
    <t>Marta Rosa
Administrativa</t>
  </si>
  <si>
    <t>Periodo evaluado</t>
  </si>
  <si>
    <t>Ejecución de la Meta</t>
  </si>
  <si>
    <t>Presupuesto ejecutado</t>
  </si>
  <si>
    <t>Porcentaje de ejecución de la meta</t>
  </si>
  <si>
    <t>Estado de la actividad</t>
  </si>
  <si>
    <t>Evidencias</t>
  </si>
  <si>
    <t>2022</t>
  </si>
  <si>
    <t>Fotos</t>
  </si>
  <si>
    <t>Facturas</t>
  </si>
  <si>
    <t>Esquema de horarios flexibles</t>
  </si>
  <si>
    <t>Indique la cantidad de vehículos de los cuales su organización es propietaria</t>
  </si>
  <si>
    <t>Visión y alcance del PIMS</t>
  </si>
  <si>
    <t>Justicia</t>
  </si>
  <si>
    <t>Otras entidades u órganos de la Administración Pública</t>
  </si>
  <si>
    <t>Sede 6</t>
  </si>
  <si>
    <t>Sede 7</t>
  </si>
  <si>
    <t xml:space="preserve"> Informe de Gestión</t>
  </si>
  <si>
    <t xml:space="preserve">Observaciones </t>
  </si>
  <si>
    <t>Fórmula1</t>
  </si>
  <si>
    <t>Transversal</t>
  </si>
  <si>
    <t>Realizar actividades de capacitación acerca de prevención de riesgos en salud física y mental para teletrajadoras/es.</t>
  </si>
  <si>
    <t>María Claudia Sánchez
 Jefe Oficina de Talento Humano</t>
  </si>
  <si>
    <t>Claudia Patricia Pérez 
 Coordinadora de infraestructura</t>
  </si>
  <si>
    <t>Asignar la totalidad de los cupos de parqueadero para quienes compartan sus viajes en carro.</t>
  </si>
  <si>
    <t>Martha Rosa Giraldo
 Directora Administrativa</t>
  </si>
  <si>
    <t>Sede 8</t>
  </si>
  <si>
    <t>Sede 9</t>
  </si>
  <si>
    <t>Sede 10</t>
  </si>
  <si>
    <t>Sede 11</t>
  </si>
  <si>
    <t>Sede 12</t>
  </si>
  <si>
    <t>Sede 13</t>
  </si>
  <si>
    <t>Sede 14</t>
  </si>
  <si>
    <t>Sede 15</t>
  </si>
  <si>
    <t>Sede 16</t>
  </si>
  <si>
    <t>Sede 17</t>
  </si>
  <si>
    <t>Sede 18</t>
  </si>
  <si>
    <t>Sede 19</t>
  </si>
  <si>
    <t>Sede 20</t>
  </si>
  <si>
    <t>No Binario</t>
  </si>
  <si>
    <t>Huella de Carbono</t>
  </si>
  <si>
    <t>Huella Energética</t>
  </si>
  <si>
    <t>Huella Económica</t>
  </si>
  <si>
    <t>Cajicá</t>
  </si>
  <si>
    <t>Ruta Institucional</t>
  </si>
  <si>
    <t>Funza</t>
  </si>
  <si>
    <t>Vehículo Institucional</t>
  </si>
  <si>
    <t>Sede Administrativa - Sede principal - Calle 26 #69-76 Edificio Elemento Torre 1 - Piso 3 - Engativá</t>
  </si>
  <si>
    <t>Sede Operativa - Sede secundaria - Calle 22d # 120-40 - Fontibón</t>
  </si>
  <si>
    <t>Sede Produccion - Sede secundaria -  Parque Minero Industrial “El Mochuelo”. Km 3 vía a Pasquilla - Ciudad Bolívar</t>
  </si>
  <si>
    <t>UIZ Norte - Sede secundaria - Calle 193 # 19 - 43 - Usaquén</t>
  </si>
  <si>
    <t xml:space="preserve">Duitama </t>
  </si>
  <si>
    <t>Madrid</t>
  </si>
  <si>
    <t>FUNZA</t>
  </si>
  <si>
    <t>Promover una movilidad sostenible, segura y eficiente en la Unidad Administrativa Especial de Rehabilitación y Mantenimiento Vial de Bogotá (UAERMV), mediante el fomento del uso de modos de transporte alternativos, el fortalecimiento de la cultura de transporte público y la implementación de estrategias de teletrabajo, con el propósito de reducir el impacto ambiental de las actividades institucionales y aportar al desarrollo sostenible de la ciudad.</t>
  </si>
  <si>
    <t>Realizar cierre de parqueaderos y reportar a la secretaria distrital de Movilidad los viajes en bicicleta realizados los días de la movilidad sostenible (primer jueves de cada mes)</t>
  </si>
  <si>
    <t xml:space="preserve">Realizar actividades de sensibilización enfocadas en la promocion de modos alternativos de transporte (piezas o sensibilizacion) </t>
  </si>
  <si>
    <t xml:space="preserve">Realizar seguimiento anual a los teletrabajadores de la entidad </t>
  </si>
  <si>
    <t>Realizar seguimiento a la ruta Sede Operativa - Sede Producción</t>
  </si>
  <si>
    <t>Realizar feria ludica de actividades en torno a la movilidad sostenible apoyados por la SDM y en el marco de la feria de emprendimiento realizada anualmente en la entidad.</t>
  </si>
  <si>
    <t>Realizar jornada de registro Bici entre los colaboradores de la entidad.</t>
  </si>
  <si>
    <t>Sofia Salgado - Profesional GAM
Jeniffer Fonseca - Lider PIGA</t>
  </si>
  <si>
    <t>Hector Aya - Profesional PIGA
Jeniffer Fonseca - Lider PIGA</t>
  </si>
  <si>
    <t>Hector  Aya - Profesional PIGA
Jeniffer Fonseca - Lider PIGA
Nayibe Gonzalez - Profesional GTHU</t>
  </si>
  <si>
    <t>Unidad Administrativa Especial de Rehablitación de Mantenimiento Vial UAERMV</t>
  </si>
  <si>
    <t>900.127.032-7</t>
  </si>
  <si>
    <t>CL 26 N 69 76 ED ELEMENTO TO AIRE P 3</t>
  </si>
  <si>
    <t>601-3779555</t>
  </si>
  <si>
    <t>hector.aya@umv.gov.co</t>
  </si>
  <si>
    <t>atencionalciudadano@umv.gov.co</t>
  </si>
  <si>
    <t>contrato de incentivos ambientales  (según disponibilidad)</t>
  </si>
  <si>
    <t>Administrativa</t>
  </si>
  <si>
    <t>Operativa</t>
  </si>
  <si>
    <t>Producción</t>
  </si>
  <si>
    <t>UIZ Norte</t>
  </si>
  <si>
    <t>UIZ Centro</t>
  </si>
  <si>
    <t>Hector Sebastian Aya</t>
  </si>
  <si>
    <t>Contratista PIGA</t>
  </si>
  <si>
    <t>Cesar Oswaldo Cardenas Benavides</t>
  </si>
  <si>
    <t>cesar.cardenas@umv.gov.co</t>
  </si>
  <si>
    <t>Nayibe Gonzalez</t>
  </si>
  <si>
    <t>Profesional Area GTHU</t>
  </si>
  <si>
    <t>nayibe.gonzalez@umv.gov.co</t>
  </si>
  <si>
    <t>Jeniffer Fonseca</t>
  </si>
  <si>
    <t>Lider PIGA</t>
  </si>
  <si>
    <t xml:space="preserve">jeniffer.fonseca@umv.gov.co </t>
  </si>
  <si>
    <t>Laura Gallego</t>
  </si>
  <si>
    <t>laura.gallego@umv.gov.co</t>
  </si>
  <si>
    <t>Coordinadora de comunicaciones</t>
  </si>
  <si>
    <t>•	Correo institucional laumvteinforma
•	Intranet
•	Redes Sociales (FB, IN, X, LI, TK)</t>
  </si>
  <si>
    <t>1. Movilidad sostenible e impulso a las micromovilidades
“Elige caminar, pedalear o rodar: moverte ligero también cuida tu salud y el planeta.”
“Cada trayecto corto en bicicleta o patineta es un paso hacia una ciudad más limpia.”
2. Transporte público informado y eficiente
“El transporte público descongestiona la ciudad y conecta nuestras rutas de forma sostenible.”
“Viajar bien informado en el SITP es avanzar hacia una movilidad más eficiente.”
3. Trabajo flexible y menos desplazamientos
“Teletrabajar o alternar días en casa reduce el tráfico y mejora tu calidad de vida.”
“Menos desplazamientos diarios, más tiempo para ti y menos emisiones para Bogotá.”
4. Cultura ciudadana y corresponsabilidad
“Moverte con respeto salva vidas: cumple las normas y cuida a quienes comparten la vía.”
“La seguridad vial empieza en ti: conduce con responsabilidad y conciencia ambiental.”
5. Innovación y transición energética
“Pasarte a tecnologías limpias es avanzar hacia una ciudad más eficiente y resiliente.”
“Cada vehículo eléctrico o de bajas emisiones es un respiro para el aire de Bogotá.”</t>
  </si>
  <si>
    <t>En la UAERMV nos movemos distinto, construyendo y viviendo una ciudad sostenible.</t>
  </si>
  <si>
    <t>Realizar jornadas para colaboradores, en alianza con TransMilenio, con el fin de incentivar el uso del Sistema Integrado de Transporte mediante la campaña de personalización de la tarjeta TuLlave o la socialización de herramientas digitales (como TransMi App).</t>
  </si>
  <si>
    <t>Colaboradores internos de la entidad: Contratistas, personal de planta, Afiliados participes SINTRAUNIOBRAS, Personal de seguridad, Personal Aseo y cafeteria, personal contrato de maquinaria y visitantes de las sedes.</t>
  </si>
  <si>
    <t>Dias de la movilidad sostenible (primer jueves de cada mes), semana ambiental, semana distrital de la bicicleta, dias sin carro y sin moto distritales, eventos internos y externos de la UMV como la rendicion de cuentas.</t>
  </si>
  <si>
    <t xml:space="preserve">Realizar 2 actividades recreodeportivas para incentivar los desplazamientos de bajo impacto y sostenibles. </t>
  </si>
  <si>
    <t>Realizar jornadas de sensiblizacion  de los módulos ofrecidos  por la secretaria de la movilidad en el marco de politicas de la UAERMV y la sosteniblidad ambiental.</t>
  </si>
  <si>
    <t>1.  Fomentar el uso de modos de transporte sostenibles ,como la bicicleta, dispositivos de micromovilidad eléctrica tipo patineta y caminatas cortas; mediante la adecuación de estacionamientos seguros, y el fortalecimiento de las buenas practicas de los actores viales.
2.  Fortalecer la cultura de uso del transporte público, mejorando el acceso a información clara y actualizada sobre rutas, horarios e integración de modos, mediante herramientas digitales y aplicaciones interoperables con el Sistema Integrado de Transporte Público de Bogotá (SITP).
3. Promover e implementar políticas de teletrabajo y trabajo híbrido como estrategias permanentes para disminuir los desplazamientos innecesarios, reducir la congestión vehicular y mitigar las emisiones contaminantes asociadas a la movilidad laboral.
4. Desarrollar campañas de educación y sensibilización sobre movilidad sostenible, resaltando los beneficios ambientales, sociales y económicos de los modos alternativos, e incorporando enfoques de innovación y gestión del cambio para enfrentar los retos de movilidad en una ciudad en constante ejecución de obras públicas.</t>
  </si>
  <si>
    <t>Visión: La UAERMV se consolidará como entidad referente en movilidad sostenible, inclusiva y resiliente, mediante la integración de medios de transporte eficientes y ambientalmente responsables. Con ello contribuirá a la mitigación del cambio climático, a la descongestión vial y al mejoramiento de la calidad de vida de sus colaboradores y de la ciudadanía.
Alcance: El Plan Integral de Movilidad Sostenible orienta las acciones institucionales hacia la adopción de prácticas de transporte bajas en emisiones, seguras y socialmente responsables. Incluye la promoción de la caminata, la bicicleta, las micromovilidades, el transporte eléctrico, el uso del transporte público y el fomento del teletrabajo. Su implementación transforma los hábitos de movilidad en la entidad y proyecta a la UAERMV como ejemplo de compromiso con la sostenibilidad urbana.</t>
  </si>
  <si>
    <t>Identificar y otorgar medio dia libre a funcionarios de planta que cumplan 30 viajes en Bicicleta</t>
  </si>
  <si>
    <t>Responsable del seguimiento al PIMS. Diseña, ejecuta y evalúa las actividades de sensibilización y los incentivos para la promoción del uso de la bicicleta entre los colaboradores de la UAERMV.</t>
  </si>
  <si>
    <t>Dirige la implementación del PIMS dentro de la gestión ambiental institucional. Supervisa la articulación con los demás planes del MIPG y aprueba el plan de acción del PIMS ante el CIGD.</t>
  </si>
  <si>
    <t>Jefe Oficina de Servicio a la Ciudadania y Sostenibilidad OSCS</t>
  </si>
  <si>
    <t xml:space="preserve"> Coordina el diseño, aprobación y difusión de piezas gráficas, boletines y contenidos en los canales institucionales para promover la movilidad sostenible.</t>
  </si>
  <si>
    <t>Facilita la integración del PIMS con las estrategias de bienestar laboral. Gestiona las convocatorias internas y coordina las actividades interinstitucionales con Compensar orientadas a la movilidad sostenible.</t>
  </si>
  <si>
    <t>Coordina el seguimiento del PIMS dentro del PIGA y planes de la OSCS. Apoya la planeación, el reporte y la inclusión del PIMS en los instrumentos institucionales del MIPG y el PGA.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</si>
</sst>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&quot;$&quot;#,##0"/>
    <numFmt numFmtId="165" formatCode="#,##0.0"/>
    <numFmt numFmtId="166" formatCode="0.0%"/>
    <numFmt numFmtId="167" formatCode="0.0"/>
    <numFmt numFmtId="168" formatCode="#,##0;#,##0"/>
    <numFmt numFmtId="169" formatCode="&quot;$&quot;#,##0_ ;[Red]\-#,##0\ "/>
    <numFmt numFmtId="170" formatCode="h:mm\ AM/PM"/>
  </numFmts>
  <fonts count="3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668A"/>
      <name val="Arial"/>
      <family val="2"/>
    </font>
    <font>
      <sz val="10"/>
      <color rgb="FF00668A"/>
      <name val="Arial"/>
      <family val="2"/>
    </font>
    <font>
      <sz val="9"/>
      <color rgb="FF00668A"/>
      <name val="Arial"/>
      <family val="2"/>
    </font>
    <font>
      <sz val="11"/>
      <color theme="1"/>
      <name val="Calibri"/>
      <family val="2"/>
    </font>
    <font>
      <b/>
      <sz val="14"/>
      <color rgb="FF385623"/>
      <name val="Arial"/>
      <family val="2"/>
    </font>
    <font>
      <b/>
      <sz val="10"/>
      <color rgb="FF385623"/>
      <name val="Arial"/>
      <family val="2"/>
    </font>
    <font>
      <b/>
      <sz val="11"/>
      <color rgb="FF3F3F3F"/>
      <name val="Arial"/>
      <family val="2"/>
    </font>
    <font>
      <sz val="11"/>
      <color theme="1"/>
      <name val="Arial"/>
      <family val="2"/>
    </font>
    <font>
      <sz val="9"/>
      <color theme="2" tint="-0.74996185186315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b/>
      <sz val="9"/>
      <color rgb="FF00668A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001C54"/>
      <name val="Arial"/>
      <family val="2"/>
    </font>
    <font>
      <sz val="11"/>
      <color rgb="FF001C54"/>
      <name val="Calibri"/>
      <family val="2"/>
    </font>
    <font>
      <sz val="10"/>
      <color rgb="FF001C54"/>
      <name val="Arial"/>
      <family val="2"/>
    </font>
    <font>
      <b/>
      <sz val="10"/>
      <color indexed="81"/>
      <name val="Arial"/>
      <family val="2"/>
    </font>
    <font>
      <b/>
      <sz val="9"/>
      <color indexed="81"/>
      <name val="Tahoma"/>
      <family val="2"/>
    </font>
    <font>
      <b/>
      <sz val="10"/>
      <color rgb="FF002060"/>
      <name val="Arial"/>
      <family val="2"/>
    </font>
    <font>
      <sz val="11"/>
      <color rgb="FF002060"/>
      <name val="Calibri"/>
      <family val="2"/>
    </font>
    <font>
      <sz val="9"/>
      <color rgb="FF001C54"/>
      <name val="Arial"/>
      <family val="2"/>
    </font>
    <font>
      <u/>
      <sz val="9"/>
      <color rgb="FF001C54"/>
      <name val="Arial"/>
      <family val="2"/>
    </font>
    <font>
      <b/>
      <sz val="12"/>
      <color rgb="FF001C54"/>
      <name val="Arial"/>
      <family val="2"/>
    </font>
    <font>
      <b/>
      <sz val="13"/>
      <color rgb="FF001C54"/>
      <name val="Arial"/>
      <family val="2"/>
    </font>
    <font>
      <b/>
      <sz val="11"/>
      <color rgb="FF001C5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1" tint="0.14996795556505021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rgb="FFDEF2D8"/>
        <bgColor rgb="FFC5E0B3"/>
      </patternFill>
    </fill>
    <fill>
      <patternFill patternType="solid">
        <fgColor rgb="FFDEF2D8"/>
        <bgColor indexed="64"/>
      </patternFill>
    </fill>
    <fill>
      <patternFill patternType="solid">
        <fgColor theme="0"/>
        <bgColor rgb="FFE2EFD9"/>
      </patternFill>
    </fill>
    <fill>
      <patternFill patternType="solid">
        <fgColor rgb="FFDEF2D8"/>
        <bgColor rgb="FFE2EFD9"/>
      </patternFill>
    </fill>
  </fills>
  <borders count="34"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77111117893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rgb="FF000000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1C54"/>
      </left>
      <right/>
      <top style="hair">
        <color rgb="FF001C54"/>
      </top>
      <bottom style="hair">
        <color rgb="FF001C54"/>
      </bottom>
      <diagonal/>
    </border>
    <border>
      <left/>
      <right/>
      <top style="hair">
        <color rgb="FF001C54"/>
      </top>
      <bottom style="hair">
        <color rgb="FF001C54"/>
      </bottom>
      <diagonal/>
    </border>
    <border>
      <left/>
      <right style="hair">
        <color rgb="FF001C54"/>
      </right>
      <top style="hair">
        <color rgb="FF001C54"/>
      </top>
      <bottom style="hair">
        <color rgb="FF001C54"/>
      </bottom>
      <diagonal/>
    </border>
    <border>
      <left style="hair">
        <color rgb="FF001C54"/>
      </left>
      <right style="hair">
        <color rgb="FF001C54"/>
      </right>
      <top style="hair">
        <color rgb="FF001C54"/>
      </top>
      <bottom style="hair">
        <color rgb="FF001C5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rgb="FF001C54"/>
      </right>
      <top/>
      <bottom style="hair">
        <color rgb="FF001C5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3">
    <xf numFmtId="0" fontId="0" fillId="0" borderId="0"/>
    <xf numFmtId="4" fontId="12" fillId="0" borderId="8">
      <alignment horizontal="center"/>
    </xf>
    <xf numFmtId="0" fontId="13" fillId="6" borderId="9" applyAlignment="0" applyProtection="0"/>
    <xf numFmtId="0" fontId="14" fillId="7" borderId="9">
      <alignment horizontal="center" vertical="center"/>
    </xf>
    <xf numFmtId="9" fontId="15" fillId="0" borderId="0" applyFont="0" applyFill="0" applyBorder="0" applyAlignment="0" applyProtection="0"/>
    <xf numFmtId="0" fontId="2" fillId="0" borderId="5"/>
    <xf numFmtId="9" fontId="2" fillId="0" borderId="5" applyFont="0" applyFill="0" applyBorder="0" applyAlignment="0" applyProtection="0"/>
    <xf numFmtId="0" fontId="16" fillId="0" borderId="10"/>
    <xf numFmtId="0" fontId="20" fillId="0" borderId="5"/>
    <xf numFmtId="0" fontId="1" fillId="0" borderId="5"/>
    <xf numFmtId="0" fontId="20" fillId="0" borderId="5"/>
    <xf numFmtId="0" fontId="20" fillId="0" borderId="5"/>
    <xf numFmtId="9" fontId="1" fillId="0" borderId="5" applyFont="0" applyFill="0" applyBorder="0" applyAlignment="0" applyProtection="0"/>
  </cellStyleXfs>
  <cellXfs count="167">
    <xf numFmtId="0" fontId="0" fillId="0" borderId="0" xfId="0"/>
    <xf numFmtId="0" fontId="3" fillId="0" borderId="0" xfId="0" applyFont="1" applyProtection="1">
      <protection hidden="1"/>
    </xf>
    <xf numFmtId="0" fontId="5" fillId="3" borderId="5" xfId="0" applyFont="1" applyFill="1" applyBorder="1" applyAlignment="1" applyProtection="1">
      <alignment horizontal="center" vertical="center" wrapText="1"/>
      <protection hidden="1"/>
    </xf>
    <xf numFmtId="0" fontId="3" fillId="3" borderId="5" xfId="0" applyFont="1" applyFill="1" applyBorder="1" applyAlignment="1" applyProtection="1">
      <alignment vertical="center"/>
      <protection hidden="1"/>
    </xf>
    <xf numFmtId="49" fontId="3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horizontal="left" vertical="center"/>
      <protection hidden="1"/>
    </xf>
    <xf numFmtId="0" fontId="9" fillId="2" borderId="3" xfId="0" applyFont="1" applyFill="1" applyBorder="1" applyAlignment="1" applyProtection="1">
      <alignment horizontal="left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/>
      <protection hidden="1"/>
    </xf>
    <xf numFmtId="165" fontId="12" fillId="0" borderId="8" xfId="1" applyNumberFormat="1" applyAlignment="1" applyProtection="1">
      <alignment horizontal="center" vertical="center"/>
      <protection hidden="1"/>
    </xf>
    <xf numFmtId="4" fontId="12" fillId="0" borderId="8" xfId="1" applyAlignment="1" applyProtection="1">
      <alignment horizontal="center" vertical="center"/>
      <protection hidden="1"/>
    </xf>
    <xf numFmtId="4" fontId="12" fillId="0" borderId="8" xfId="1" pivotButton="1" applyAlignment="1" applyProtection="1">
      <alignment horizontal="center" vertical="center"/>
      <protection hidden="1"/>
    </xf>
    <xf numFmtId="0" fontId="14" fillId="7" borderId="9" xfId="3" pivotButton="1" applyAlignment="1" applyProtection="1">
      <alignment horizontal="center" vertical="center" wrapText="1"/>
      <protection hidden="1"/>
    </xf>
    <xf numFmtId="4" fontId="14" fillId="7" borderId="9" xfId="3" pivotButton="1" applyNumberFormat="1" applyAlignment="1" applyProtection="1">
      <alignment horizontal="center" vertical="center" wrapText="1"/>
      <protection hidden="1"/>
    </xf>
    <xf numFmtId="3" fontId="12" fillId="0" borderId="8" xfId="1" applyNumberFormat="1" applyAlignment="1" applyProtection="1">
      <alignment horizontal="center" vertical="center"/>
      <protection hidden="1"/>
    </xf>
    <xf numFmtId="0" fontId="14" fillId="7" borderId="9" xfId="3" applyAlignment="1" applyProtection="1">
      <alignment horizontal="center" vertical="center" wrapText="1"/>
      <protection hidden="1"/>
    </xf>
    <xf numFmtId="4" fontId="14" fillId="7" borderId="9" xfId="3" applyNumberFormat="1" applyAlignment="1" applyProtection="1">
      <alignment horizontal="center" vertical="center" wrapText="1"/>
      <protection hidden="1"/>
    </xf>
    <xf numFmtId="168" fontId="12" fillId="0" borderId="8" xfId="1" applyNumberFormat="1" applyAlignment="1" applyProtection="1">
      <alignment horizontal="center" vertical="center"/>
      <protection hidden="1"/>
    </xf>
    <xf numFmtId="0" fontId="2" fillId="0" borderId="5" xfId="5"/>
    <xf numFmtId="2" fontId="5" fillId="8" borderId="1" xfId="0" applyNumberFormat="1" applyFont="1" applyFill="1" applyBorder="1" applyAlignment="1" applyProtection="1">
      <alignment horizontal="center" vertical="center" wrapText="1"/>
      <protection hidden="1"/>
    </xf>
    <xf numFmtId="3" fontId="5" fillId="8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Continuous" vertical="center" wrapText="1"/>
      <protection hidden="1"/>
    </xf>
    <xf numFmtId="3" fontId="5" fillId="8" borderId="1" xfId="0" applyNumberFormat="1" applyFont="1" applyFill="1" applyBorder="1" applyAlignment="1" applyProtection="1">
      <alignment horizontal="centerContinuous" vertical="center" wrapText="1"/>
      <protection hidden="1"/>
    </xf>
    <xf numFmtId="166" fontId="5" fillId="8" borderId="1" xfId="4" applyNumberFormat="1" applyFont="1" applyFill="1" applyBorder="1" applyAlignment="1" applyProtection="1">
      <alignment horizontal="centerContinuous" vertical="center" wrapText="1"/>
      <protection hidden="1"/>
    </xf>
    <xf numFmtId="164" fontId="5" fillId="8" borderId="1" xfId="0" applyNumberFormat="1" applyFont="1" applyFill="1" applyBorder="1" applyAlignment="1" applyProtection="1">
      <alignment horizontal="centerContinuous" vertical="center" wrapText="1"/>
      <protection hidden="1"/>
    </xf>
    <xf numFmtId="165" fontId="5" fillId="8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4" fillId="2" borderId="12" xfId="0" applyFont="1" applyFill="1" applyBorder="1" applyAlignment="1" applyProtection="1">
      <alignment horizontal="center" vertical="center" wrapText="1"/>
      <protection hidden="1"/>
    </xf>
    <xf numFmtId="0" fontId="4" fillId="2" borderId="13" xfId="0" applyFont="1" applyFill="1" applyBorder="1" applyAlignment="1" applyProtection="1">
      <alignment horizontal="center" vertical="center" wrapText="1"/>
      <protection hidden="1"/>
    </xf>
    <xf numFmtId="3" fontId="6" fillId="8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5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5" xfId="5" applyAlignment="1" applyProtection="1">
      <alignment horizontal="center" vertical="center"/>
      <protection hidden="1"/>
    </xf>
    <xf numFmtId="0" fontId="2" fillId="0" borderId="5" xfId="5" pivotButton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 wrapText="1"/>
      <protection hidden="1"/>
    </xf>
    <xf numFmtId="0" fontId="18" fillId="2" borderId="16" xfId="0" applyFont="1" applyFill="1" applyBorder="1" applyAlignment="1" applyProtection="1">
      <alignment horizontal="center" vertical="center" wrapText="1"/>
      <protection hidden="1"/>
    </xf>
    <xf numFmtId="164" fontId="6" fillId="8" borderId="1" xfId="0" applyNumberFormat="1" applyFont="1" applyFill="1" applyBorder="1" applyAlignment="1" applyProtection="1">
      <alignment horizontal="center" vertical="center" wrapText="1"/>
      <protection hidden="1"/>
    </xf>
    <xf numFmtId="166" fontId="6" fillId="8" borderId="1" xfId="4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pivotButton="1"/>
    <xf numFmtId="3" fontId="0" fillId="0" borderId="0" xfId="0" applyNumberFormat="1"/>
    <xf numFmtId="1" fontId="0" fillId="0" borderId="0" xfId="0" applyNumberFormat="1"/>
    <xf numFmtId="0" fontId="17" fillId="5" borderId="11" xfId="7" applyFont="1" applyFill="1" applyBorder="1" applyAlignment="1">
      <alignment horizontal="center" vertical="center"/>
    </xf>
    <xf numFmtId="167" fontId="6" fillId="8" borderId="1" xfId="4" applyNumberFormat="1" applyFont="1" applyFill="1" applyBorder="1" applyAlignment="1" applyProtection="1">
      <alignment horizontal="center" vertical="center" wrapText="1"/>
      <protection hidden="1"/>
    </xf>
    <xf numFmtId="167" fontId="6" fillId="8" borderId="1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8" xfId="1" pivotButton="1" applyNumberFormat="1" applyAlignment="1" applyProtection="1">
      <alignment horizontal="center" vertical="center"/>
      <protection hidden="1"/>
    </xf>
    <xf numFmtId="0" fontId="2" fillId="0" borderId="5" xfId="5" pivotButton="1" applyProtection="1">
      <protection hidden="1"/>
    </xf>
    <xf numFmtId="166" fontId="12" fillId="0" borderId="8" xfId="4" applyNumberFormat="1" applyFont="1" applyBorder="1" applyAlignment="1" applyProtection="1">
      <alignment horizontal="center" vertical="center"/>
      <protection hidden="1"/>
    </xf>
    <xf numFmtId="0" fontId="20" fillId="0" borderId="5" xfId="8"/>
    <xf numFmtId="0" fontId="21" fillId="0" borderId="5" xfId="8" applyFont="1" applyAlignment="1">
      <alignment vertical="center" wrapText="1"/>
    </xf>
    <xf numFmtId="0" fontId="3" fillId="0" borderId="5" xfId="8" applyFont="1" applyProtection="1">
      <protection hidden="1"/>
    </xf>
    <xf numFmtId="0" fontId="20" fillId="0" borderId="5" xfId="8" applyProtection="1">
      <protection hidden="1"/>
    </xf>
    <xf numFmtId="0" fontId="23" fillId="9" borderId="17" xfId="8" applyFont="1" applyFill="1" applyBorder="1" applyAlignment="1" applyProtection="1">
      <alignment horizontal="center" vertical="center" wrapText="1"/>
      <protection hidden="1"/>
    </xf>
    <xf numFmtId="0" fontId="25" fillId="3" borderId="17" xfId="8" applyFont="1" applyFill="1" applyBorder="1" applyAlignment="1" applyProtection="1">
      <alignment horizontal="center" vertical="center" wrapText="1"/>
      <protection locked="0"/>
    </xf>
    <xf numFmtId="0" fontId="28" fillId="9" borderId="17" xfId="8" applyFont="1" applyFill="1" applyBorder="1" applyAlignment="1" applyProtection="1">
      <alignment horizontal="center" vertical="center" wrapText="1"/>
      <protection hidden="1"/>
    </xf>
    <xf numFmtId="0" fontId="30" fillId="3" borderId="17" xfId="8" applyFont="1" applyFill="1" applyBorder="1" applyAlignment="1" applyProtection="1">
      <alignment horizontal="center" vertical="center" wrapText="1"/>
      <protection locked="0"/>
    </xf>
    <xf numFmtId="0" fontId="31" fillId="3" borderId="17" xfId="8" applyFont="1" applyFill="1" applyBorder="1" applyAlignment="1" applyProtection="1">
      <alignment horizontal="center" vertical="center" wrapText="1"/>
      <protection locked="0"/>
    </xf>
    <xf numFmtId="0" fontId="3" fillId="5" borderId="5" xfId="8" applyFont="1" applyFill="1" applyProtection="1">
      <protection hidden="1"/>
    </xf>
    <xf numFmtId="0" fontId="25" fillId="0" borderId="5" xfId="8" applyFont="1" applyProtection="1">
      <protection hidden="1"/>
    </xf>
    <xf numFmtId="0" fontId="25" fillId="0" borderId="5" xfId="8" applyFont="1" applyAlignment="1" applyProtection="1">
      <alignment horizontal="center" vertical="center"/>
      <protection hidden="1"/>
    </xf>
    <xf numFmtId="0" fontId="25" fillId="0" borderId="5" xfId="8" applyFont="1" applyAlignment="1" applyProtection="1">
      <alignment vertical="center" wrapText="1"/>
      <protection hidden="1"/>
    </xf>
    <xf numFmtId="0" fontId="30" fillId="3" borderId="24" xfId="8" applyFont="1" applyFill="1" applyBorder="1" applyAlignment="1" applyProtection="1">
      <alignment horizontal="center" vertical="center" wrapText="1"/>
      <protection locked="0"/>
    </xf>
    <xf numFmtId="49" fontId="3" fillId="0" borderId="5" xfId="8" applyNumberFormat="1" applyFont="1" applyProtection="1">
      <protection hidden="1"/>
    </xf>
    <xf numFmtId="0" fontId="3" fillId="0" borderId="5" xfId="8" applyFont="1" applyAlignment="1" applyProtection="1">
      <alignment vertical="center"/>
      <protection hidden="1"/>
    </xf>
    <xf numFmtId="49" fontId="3" fillId="0" borderId="5" xfId="8" applyNumberFormat="1" applyFont="1" applyAlignment="1" applyProtection="1">
      <alignment vertical="center"/>
      <protection hidden="1"/>
    </xf>
    <xf numFmtId="0" fontId="34" fillId="2" borderId="1" xfId="8" applyFont="1" applyFill="1" applyBorder="1" applyAlignment="1" applyProtection="1">
      <alignment horizontal="center" vertical="center" wrapText="1"/>
      <protection hidden="1"/>
    </xf>
    <xf numFmtId="0" fontId="23" fillId="2" borderId="1" xfId="8" applyFont="1" applyFill="1" applyBorder="1" applyAlignment="1" applyProtection="1">
      <alignment horizontal="center" vertical="center" wrapText="1"/>
      <protection hidden="1"/>
    </xf>
    <xf numFmtId="0" fontId="30" fillId="12" borderId="24" xfId="8" applyFont="1" applyFill="1" applyBorder="1" applyAlignment="1" applyProtection="1">
      <alignment horizontal="center" vertical="center" wrapText="1"/>
      <protection hidden="1"/>
    </xf>
    <xf numFmtId="0" fontId="30" fillId="12" borderId="24" xfId="8" quotePrefix="1" applyFont="1" applyFill="1" applyBorder="1" applyAlignment="1" applyProtection="1">
      <alignment horizontal="center" vertical="center" wrapText="1"/>
      <protection hidden="1"/>
    </xf>
    <xf numFmtId="169" fontId="30" fillId="12" borderId="24" xfId="8" applyNumberFormat="1" applyFont="1" applyFill="1" applyBorder="1" applyAlignment="1" applyProtection="1">
      <alignment horizontal="center" vertical="center" wrapText="1"/>
      <protection hidden="1"/>
    </xf>
    <xf numFmtId="0" fontId="23" fillId="2" borderId="4" xfId="8" applyFont="1" applyFill="1" applyBorder="1" applyAlignment="1" applyProtection="1">
      <alignment horizontal="center" vertical="center" wrapText="1"/>
      <protection hidden="1"/>
    </xf>
    <xf numFmtId="0" fontId="23" fillId="2" borderId="23" xfId="8" applyFont="1" applyFill="1" applyBorder="1" applyAlignment="1" applyProtection="1">
      <alignment horizontal="center" vertical="center" wrapText="1"/>
      <protection hidden="1"/>
    </xf>
    <xf numFmtId="0" fontId="30" fillId="3" borderId="18" xfId="8" applyFont="1" applyFill="1" applyBorder="1" applyAlignment="1" applyProtection="1">
      <alignment horizontal="center" vertical="center" wrapText="1"/>
      <protection locked="0"/>
    </xf>
    <xf numFmtId="0" fontId="5" fillId="3" borderId="5" xfId="8" applyFont="1" applyFill="1" applyAlignment="1" applyProtection="1">
      <alignment horizontal="center" vertical="center" wrapText="1"/>
      <protection hidden="1"/>
    </xf>
    <xf numFmtId="0" fontId="3" fillId="3" borderId="5" xfId="8" applyFont="1" applyFill="1" applyAlignment="1" applyProtection="1">
      <alignment vertical="center"/>
      <protection hidden="1"/>
    </xf>
    <xf numFmtId="0" fontId="25" fillId="12" borderId="24" xfId="8" applyFont="1" applyFill="1" applyBorder="1" applyAlignment="1" applyProtection="1">
      <alignment horizontal="center" vertical="center" wrapText="1"/>
      <protection hidden="1"/>
    </xf>
    <xf numFmtId="164" fontId="25" fillId="12" borderId="24" xfId="8" applyNumberFormat="1" applyFont="1" applyFill="1" applyBorder="1" applyAlignment="1" applyProtection="1">
      <alignment horizontal="center" vertical="center" wrapText="1"/>
      <protection hidden="1"/>
    </xf>
    <xf numFmtId="164" fontId="23" fillId="2" borderId="1" xfId="8" applyNumberFormat="1" applyFont="1" applyFill="1" applyBorder="1" applyAlignment="1" applyProtection="1">
      <alignment horizontal="center" vertical="center"/>
      <protection hidden="1"/>
    </xf>
    <xf numFmtId="9" fontId="23" fillId="12" borderId="1" xfId="8" applyNumberFormat="1" applyFont="1" applyFill="1" applyBorder="1" applyAlignment="1" applyProtection="1">
      <alignment horizontal="center" vertical="center" wrapText="1"/>
      <protection hidden="1"/>
    </xf>
    <xf numFmtId="0" fontId="23" fillId="12" borderId="1" xfId="8" applyFont="1" applyFill="1" applyBorder="1" applyAlignment="1" applyProtection="1">
      <alignment horizontal="center" vertical="center" wrapText="1"/>
      <protection hidden="1"/>
    </xf>
    <xf numFmtId="9" fontId="23" fillId="2" borderId="1" xfId="8" applyNumberFormat="1" applyFont="1" applyFill="1" applyBorder="1" applyAlignment="1" applyProtection="1">
      <alignment horizontal="center" vertical="center" wrapText="1"/>
      <protection hidden="1"/>
    </xf>
    <xf numFmtId="0" fontId="23" fillId="2" borderId="24" xfId="8" applyFont="1" applyFill="1" applyBorder="1" applyAlignment="1" applyProtection="1">
      <alignment horizontal="center" vertical="center" wrapText="1"/>
      <protection hidden="1"/>
    </xf>
    <xf numFmtId="0" fontId="25" fillId="3" borderId="1" xfId="8" applyFont="1" applyFill="1" applyBorder="1" applyAlignment="1" applyProtection="1">
      <alignment horizontal="center" vertical="center" wrapText="1"/>
      <protection hidden="1"/>
    </xf>
    <xf numFmtId="49" fontId="25" fillId="0" borderId="5" xfId="8" applyNumberFormat="1" applyFont="1" applyProtection="1">
      <protection hidden="1"/>
    </xf>
    <xf numFmtId="0" fontId="20" fillId="0" borderId="5" xfId="11"/>
    <xf numFmtId="0" fontId="10" fillId="4" borderId="6" xfId="11" applyFont="1" applyFill="1" applyBorder="1" applyAlignment="1">
      <alignment horizontal="center" vertical="center" wrapText="1"/>
    </xf>
    <xf numFmtId="0" fontId="10" fillId="3" borderId="6" xfId="11" applyFont="1" applyFill="1" applyBorder="1" applyAlignment="1">
      <alignment horizontal="center" vertical="center" wrapText="1"/>
    </xf>
    <xf numFmtId="0" fontId="10" fillId="3" borderId="7" xfId="11" applyFont="1" applyFill="1" applyBorder="1" applyAlignment="1">
      <alignment horizontal="center" vertical="center" wrapText="1"/>
    </xf>
    <xf numFmtId="0" fontId="11" fillId="3" borderId="6" xfId="11" applyFont="1" applyFill="1" applyBorder="1" applyAlignment="1">
      <alignment horizontal="center" vertical="center" wrapText="1"/>
    </xf>
    <xf numFmtId="0" fontId="10" fillId="3" borderId="5" xfId="11" applyFont="1" applyFill="1" applyAlignment="1">
      <alignment horizontal="center" vertical="center" wrapText="1"/>
    </xf>
    <xf numFmtId="0" fontId="11" fillId="3" borderId="6" xfId="11" applyFont="1" applyFill="1" applyBorder="1" applyAlignment="1">
      <alignment horizontal="center"/>
    </xf>
    <xf numFmtId="0" fontId="7" fillId="3" borderId="5" xfId="11" applyFont="1" applyFill="1"/>
    <xf numFmtId="2" fontId="2" fillId="0" borderId="5" xfId="5" applyNumberFormat="1" applyAlignment="1" applyProtection="1">
      <alignment horizontal="center" vertical="center"/>
      <protection hidden="1"/>
    </xf>
    <xf numFmtId="1" fontId="2" fillId="0" borderId="5" xfId="5" applyNumberFormat="1" applyAlignment="1" applyProtection="1">
      <alignment horizontal="center" vertical="center"/>
      <protection hidden="1"/>
    </xf>
    <xf numFmtId="167" fontId="2" fillId="0" borderId="5" xfId="5" applyNumberFormat="1" applyAlignment="1" applyProtection="1">
      <alignment horizontal="center" vertical="center"/>
      <protection hidden="1"/>
    </xf>
    <xf numFmtId="165" fontId="2" fillId="0" borderId="5" xfId="5" applyNumberFormat="1" applyAlignment="1" applyProtection="1">
      <alignment horizontal="center" vertical="center"/>
      <protection hidden="1"/>
    </xf>
    <xf numFmtId="43" fontId="2" fillId="0" borderId="5" xfId="5" applyNumberFormat="1" applyAlignment="1" applyProtection="1">
      <alignment horizontal="center" vertical="center"/>
      <protection hidden="1"/>
    </xf>
    <xf numFmtId="164" fontId="2" fillId="0" borderId="5" xfId="5" applyNumberFormat="1" applyAlignment="1" applyProtection="1">
      <alignment horizontal="center" vertical="center"/>
      <protection hidden="1"/>
    </xf>
    <xf numFmtId="166" fontId="2" fillId="0" borderId="5" xfId="4" applyNumberFormat="1" applyFont="1" applyBorder="1" applyAlignment="1" applyProtection="1">
      <alignment horizontal="center" vertical="center"/>
      <protection hidden="1"/>
    </xf>
    <xf numFmtId="0" fontId="23" fillId="2" borderId="1" xfId="8" applyFont="1" applyFill="1" applyBorder="1" applyAlignment="1" applyProtection="1">
      <alignment horizontal="center" vertical="center" wrapText="1"/>
      <protection locked="0" hidden="1"/>
    </xf>
    <xf numFmtId="0" fontId="23" fillId="2" borderId="24" xfId="8" applyFont="1" applyFill="1" applyBorder="1" applyAlignment="1" applyProtection="1">
      <alignment horizontal="center" vertical="center" wrapText="1"/>
      <protection locked="0" hidden="1"/>
    </xf>
    <xf numFmtId="164" fontId="23" fillId="2" borderId="1" xfId="8" applyNumberFormat="1" applyFont="1" applyFill="1" applyBorder="1" applyAlignment="1" applyProtection="1">
      <alignment horizontal="center" vertical="center"/>
      <protection locked="0" hidden="1"/>
    </xf>
    <xf numFmtId="0" fontId="25" fillId="0" borderId="5" xfId="8" applyFont="1" applyProtection="1">
      <protection locked="0" hidden="1"/>
    </xf>
    <xf numFmtId="0" fontId="0" fillId="0" borderId="0" xfId="0" applyProtection="1">
      <protection locked="0" hidden="1"/>
    </xf>
    <xf numFmtId="0" fontId="23" fillId="9" borderId="25" xfId="8" applyFont="1" applyFill="1" applyBorder="1" applyAlignment="1" applyProtection="1">
      <alignment horizontal="center" vertical="center" wrapText="1"/>
      <protection hidden="1"/>
    </xf>
    <xf numFmtId="0" fontId="30" fillId="3" borderId="25" xfId="8" applyFont="1" applyFill="1" applyBorder="1" applyAlignment="1" applyProtection="1">
      <alignment horizontal="center" vertical="center" wrapText="1"/>
      <protection locked="0"/>
    </xf>
    <xf numFmtId="0" fontId="30" fillId="3" borderId="26" xfId="8" applyFont="1" applyFill="1" applyBorder="1" applyAlignment="1" applyProtection="1">
      <alignment horizontal="center" vertical="center" wrapText="1"/>
      <protection locked="0"/>
    </xf>
    <xf numFmtId="3" fontId="30" fillId="3" borderId="21" xfId="8" applyNumberFormat="1" applyFont="1" applyFill="1" applyBorder="1" applyAlignment="1" applyProtection="1">
      <alignment horizontal="center" vertical="center" wrapText="1"/>
      <protection locked="0"/>
    </xf>
    <xf numFmtId="0" fontId="23" fillId="9" borderId="21" xfId="8" applyFont="1" applyFill="1" applyBorder="1" applyAlignment="1" applyProtection="1">
      <alignment horizontal="center" vertical="center" wrapText="1"/>
      <protection hidden="1"/>
    </xf>
    <xf numFmtId="0" fontId="23" fillId="3" borderId="17" xfId="8" applyFont="1" applyFill="1" applyBorder="1" applyAlignment="1">
      <alignment horizontal="center" vertical="center" wrapText="1"/>
    </xf>
    <xf numFmtId="0" fontId="23" fillId="0" borderId="25" xfId="8" applyFont="1" applyBorder="1" applyAlignment="1" applyProtection="1">
      <alignment horizontal="center" vertical="center" wrapText="1"/>
      <protection locked="0" hidden="1"/>
    </xf>
    <xf numFmtId="4" fontId="12" fillId="0" borderId="8" xfId="1" applyProtection="1">
      <alignment horizontal="center"/>
      <protection hidden="1"/>
    </xf>
    <xf numFmtId="165" fontId="0" fillId="0" borderId="0" xfId="0" applyNumberFormat="1" applyAlignment="1">
      <alignment horizontal="center" vertical="center"/>
    </xf>
    <xf numFmtId="170" fontId="2" fillId="0" borderId="5" xfId="5" applyNumberFormat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43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6" fontId="0" fillId="0" borderId="0" xfId="4" applyNumberFormat="1" applyFont="1" applyAlignment="1" applyProtection="1">
      <alignment horizontal="center" vertical="center"/>
      <protection hidden="1"/>
    </xf>
    <xf numFmtId="0" fontId="20" fillId="0" borderId="5" xfId="8" applyProtection="1">
      <protection locked="0" hidden="1"/>
    </xf>
    <xf numFmtId="0" fontId="21" fillId="0" borderId="5" xfId="8" applyFont="1" applyAlignment="1">
      <alignment horizontal="center" vertical="center" wrapText="1"/>
    </xf>
    <xf numFmtId="0" fontId="20" fillId="0" borderId="5" xfId="8"/>
    <xf numFmtId="0" fontId="22" fillId="0" borderId="5" xfId="8" applyFont="1" applyAlignment="1">
      <alignment horizontal="center"/>
    </xf>
    <xf numFmtId="0" fontId="23" fillId="9" borderId="33" xfId="8" applyFont="1" applyFill="1" applyBorder="1" applyAlignment="1" applyProtection="1">
      <alignment horizontal="center" vertical="center" wrapText="1"/>
      <protection hidden="1"/>
    </xf>
    <xf numFmtId="0" fontId="23" fillId="9" borderId="30" xfId="8" applyFont="1" applyFill="1" applyBorder="1" applyAlignment="1" applyProtection="1">
      <alignment horizontal="center" vertical="center" wrapText="1"/>
      <protection hidden="1"/>
    </xf>
    <xf numFmtId="0" fontId="23" fillId="0" borderId="32" xfId="8" applyFont="1" applyBorder="1" applyAlignment="1" applyProtection="1">
      <alignment horizontal="center" vertical="center" wrapText="1"/>
      <protection locked="0" hidden="1"/>
    </xf>
    <xf numFmtId="0" fontId="23" fillId="0" borderId="27" xfId="8" applyFont="1" applyBorder="1" applyAlignment="1" applyProtection="1">
      <alignment horizontal="center" vertical="center" wrapText="1"/>
      <protection locked="0" hidden="1"/>
    </xf>
    <xf numFmtId="0" fontId="23" fillId="9" borderId="17" xfId="8" applyFont="1" applyFill="1" applyBorder="1" applyAlignment="1" applyProtection="1">
      <alignment horizontal="center" vertical="center" wrapText="1"/>
      <protection hidden="1"/>
    </xf>
    <xf numFmtId="0" fontId="24" fillId="10" borderId="17" xfId="8" applyFont="1" applyFill="1" applyBorder="1" applyProtection="1">
      <protection hidden="1"/>
    </xf>
    <xf numFmtId="0" fontId="25" fillId="3" borderId="17" xfId="8" applyFont="1" applyFill="1" applyBorder="1" applyAlignment="1" applyProtection="1">
      <alignment horizontal="center" vertical="center" wrapText="1"/>
      <protection locked="0"/>
    </xf>
    <xf numFmtId="0" fontId="24" fillId="0" borderId="17" xfId="8" applyFont="1" applyBorder="1" applyProtection="1">
      <protection locked="0"/>
    </xf>
    <xf numFmtId="0" fontId="25" fillId="9" borderId="25" xfId="8" applyFont="1" applyFill="1" applyBorder="1" applyAlignment="1" applyProtection="1">
      <alignment horizontal="center" vertical="center" wrapText="1"/>
      <protection hidden="1"/>
    </xf>
    <xf numFmtId="0" fontId="23" fillId="9" borderId="25" xfId="8" applyFont="1" applyFill="1" applyBorder="1" applyAlignment="1" applyProtection="1">
      <alignment horizontal="center" vertical="center" wrapText="1"/>
      <protection hidden="1"/>
    </xf>
    <xf numFmtId="164" fontId="30" fillId="3" borderId="25" xfId="8" applyNumberFormat="1" applyFont="1" applyFill="1" applyBorder="1" applyAlignment="1" applyProtection="1">
      <alignment horizontal="center" vertical="center" wrapText="1"/>
      <protection locked="0"/>
    </xf>
    <xf numFmtId="0" fontId="30" fillId="3" borderId="25" xfId="8" applyFont="1" applyFill="1" applyBorder="1" applyAlignment="1" applyProtection="1">
      <alignment horizontal="center" vertical="center" wrapText="1"/>
      <protection locked="0"/>
    </xf>
    <xf numFmtId="0" fontId="23" fillId="9" borderId="28" xfId="8" applyFont="1" applyFill="1" applyBorder="1" applyAlignment="1" applyProtection="1">
      <alignment horizontal="center" vertical="center" wrapText="1"/>
      <protection hidden="1"/>
    </xf>
    <xf numFmtId="0" fontId="23" fillId="9" borderId="29" xfId="8" applyFont="1" applyFill="1" applyBorder="1" applyAlignment="1" applyProtection="1">
      <alignment horizontal="center" vertical="center" wrapText="1"/>
      <protection hidden="1"/>
    </xf>
    <xf numFmtId="0" fontId="23" fillId="9" borderId="31" xfId="8" applyFont="1" applyFill="1" applyBorder="1" applyAlignment="1" applyProtection="1">
      <alignment horizontal="center" vertical="center" wrapText="1"/>
      <protection hidden="1"/>
    </xf>
    <xf numFmtId="0" fontId="28" fillId="9" borderId="17" xfId="8" applyFont="1" applyFill="1" applyBorder="1" applyAlignment="1" applyProtection="1">
      <alignment horizontal="center" vertical="center" wrapText="1"/>
      <protection hidden="1"/>
    </xf>
    <xf numFmtId="0" fontId="29" fillId="10" borderId="17" xfId="8" applyFont="1" applyFill="1" applyBorder="1" applyProtection="1">
      <protection hidden="1"/>
    </xf>
    <xf numFmtId="0" fontId="30" fillId="3" borderId="17" xfId="8" applyFont="1" applyFill="1" applyBorder="1" applyAlignment="1" applyProtection="1">
      <alignment horizontal="center" vertical="center" wrapText="1"/>
      <protection locked="0"/>
    </xf>
    <xf numFmtId="0" fontId="3" fillId="0" borderId="5" xfId="8" applyFont="1" applyAlignment="1" applyProtection="1">
      <alignment horizontal="center" vertical="center"/>
      <protection hidden="1"/>
    </xf>
    <xf numFmtId="0" fontId="20" fillId="0" borderId="5" xfId="8" applyProtection="1">
      <protection hidden="1"/>
    </xf>
    <xf numFmtId="0" fontId="28" fillId="9" borderId="1" xfId="8" applyFont="1" applyFill="1" applyBorder="1" applyAlignment="1" applyProtection="1">
      <alignment horizontal="center" vertical="center" wrapText="1"/>
      <protection hidden="1"/>
    </xf>
    <xf numFmtId="0" fontId="29" fillId="10" borderId="18" xfId="8" applyFont="1" applyFill="1" applyBorder="1" applyProtection="1">
      <protection hidden="1"/>
    </xf>
    <xf numFmtId="0" fontId="30" fillId="3" borderId="1" xfId="8" applyFont="1" applyFill="1" applyBorder="1" applyAlignment="1" applyProtection="1">
      <alignment horizontal="center" vertical="center" wrapText="1"/>
      <protection locked="0"/>
    </xf>
    <xf numFmtId="0" fontId="24" fillId="0" borderId="3" xfId="8" applyFont="1" applyBorder="1" applyProtection="1">
      <protection locked="0"/>
    </xf>
    <xf numFmtId="0" fontId="24" fillId="0" borderId="18" xfId="8" applyFont="1" applyBorder="1" applyProtection="1">
      <protection locked="0"/>
    </xf>
    <xf numFmtId="0" fontId="28" fillId="9" borderId="4" xfId="8" applyFont="1" applyFill="1" applyBorder="1" applyAlignment="1" applyProtection="1">
      <alignment horizontal="center" vertical="center" wrapText="1"/>
      <protection hidden="1"/>
    </xf>
    <xf numFmtId="0" fontId="29" fillId="10" borderId="2" xfId="8" applyFont="1" applyFill="1" applyBorder="1" applyProtection="1">
      <protection hidden="1"/>
    </xf>
    <xf numFmtId="0" fontId="29" fillId="10" borderId="19" xfId="8" applyFont="1" applyFill="1" applyBorder="1" applyProtection="1">
      <protection hidden="1"/>
    </xf>
    <xf numFmtId="0" fontId="29" fillId="10" borderId="3" xfId="8" applyFont="1" applyFill="1" applyBorder="1" applyProtection="1"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0" fontId="33" fillId="9" borderId="23" xfId="8" applyFont="1" applyFill="1" applyBorder="1" applyAlignment="1" applyProtection="1">
      <alignment horizontal="center" vertical="center" wrapText="1"/>
      <protection hidden="1"/>
    </xf>
    <xf numFmtId="0" fontId="24" fillId="10" borderId="23" xfId="8" applyFont="1" applyFill="1" applyBorder="1" applyProtection="1">
      <protection hidden="1"/>
    </xf>
    <xf numFmtId="0" fontId="25" fillId="11" borderId="23" xfId="8" applyFont="1" applyFill="1" applyBorder="1" applyAlignment="1" applyProtection="1">
      <alignment horizontal="left" vertical="center" wrapText="1"/>
      <protection locked="0"/>
    </xf>
    <xf numFmtId="0" fontId="24" fillId="5" borderId="23" xfId="8" applyFont="1" applyFill="1" applyBorder="1" applyProtection="1">
      <protection locked="0"/>
    </xf>
    <xf numFmtId="0" fontId="32" fillId="9" borderId="20" xfId="8" applyFont="1" applyFill="1" applyBorder="1" applyAlignment="1" applyProtection="1">
      <alignment horizontal="left" vertical="center"/>
      <protection hidden="1"/>
    </xf>
    <xf numFmtId="0" fontId="32" fillId="9" borderId="21" xfId="8" applyFont="1" applyFill="1" applyBorder="1" applyAlignment="1" applyProtection="1">
      <alignment horizontal="left" vertical="center"/>
      <protection hidden="1"/>
    </xf>
    <xf numFmtId="0" fontId="32" fillId="9" borderId="22" xfId="8" applyFont="1" applyFill="1" applyBorder="1" applyAlignment="1" applyProtection="1">
      <alignment horizontal="left" vertical="center"/>
      <protection hidden="1"/>
    </xf>
  </cellXfs>
  <cellStyles count="13">
    <cellStyle name="Cont_Tabla" xfId="1" xr:uid="{B8EE9E30-4B44-4BD7-9A1E-807C2FED5276}"/>
    <cellStyle name="Formula" xfId="2" xr:uid="{BC2C5F6F-78FC-40E4-BFD4-872C0AECCC76}"/>
    <cellStyle name="Head_1" xfId="7" xr:uid="{3EA11A67-29FA-470B-8836-5FB6FA46752F}"/>
    <cellStyle name="Head_Tabla_2" xfId="3" xr:uid="{6A89A9E1-E1AD-472F-9B46-4B9A04DD59D2}"/>
    <cellStyle name="Normal" xfId="0" builtinId="0"/>
    <cellStyle name="Normal 10" xfId="11" xr:uid="{FDF34FF9-99D6-4B1C-ABEE-063A8C7C0C01}"/>
    <cellStyle name="Normal 2" xfId="5" xr:uid="{78CB0DDD-8CB4-442C-866A-515489940437}"/>
    <cellStyle name="Normal 2 2" xfId="9" xr:uid="{49FC6EA6-8A84-4878-A8D1-97559BF11C8A}"/>
    <cellStyle name="Normal 3" xfId="8" xr:uid="{2466EBA8-4FAB-499B-958E-4021BAEEA64F}"/>
    <cellStyle name="Normal 7" xfId="10" xr:uid="{993B8271-BF19-4BE3-899E-B21B1A514CAC}"/>
    <cellStyle name="Porcentaje" xfId="4" builtinId="5"/>
    <cellStyle name="Porcentaje 2" xfId="6" xr:uid="{EA03729A-C883-46CD-B0E8-0A68868DEC5D}"/>
    <cellStyle name="Porcentaje 2 2" xfId="12" xr:uid="{1578C299-B364-4894-BFA2-1CE128BAF540}"/>
  </cellStyles>
  <dxfs count="114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166" formatCode="0.0%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hair">
          <color rgb="FF000000"/>
        </top>
        <bottom style="hair">
          <color rgb="FF000000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167" formatCode="0.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rgb="FF000000"/>
        </left>
        <right/>
        <top style="hair">
          <color rgb="FF000000"/>
        </top>
        <bottom style="hair">
          <color rgb="FF000000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166" formatCode="0.0%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164" formatCode="&quot;$&quot;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164" formatCode="&quot;$&quot;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668A"/>
        <name val="Arial"/>
        <family val="2"/>
        <scheme val="none"/>
      </font>
      <numFmt numFmtId="2" formatCode="0.0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668A"/>
        <name val="Arial"/>
        <family val="2"/>
        <scheme val="none"/>
      </font>
      <numFmt numFmtId="3" formatCode="#,##0"/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rgb="FF000000"/>
        </left>
        <right/>
        <top style="hair">
          <color rgb="FF000000"/>
        </top>
        <bottom style="hair">
          <color rgb="FF000000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668A"/>
        <name val="Arial"/>
        <family val="2"/>
        <scheme val="none"/>
      </font>
      <fill>
        <patternFill patternType="solid">
          <fgColor rgb="FFC5E0B3"/>
          <bgColor rgb="FFC5E0B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hair">
          <color rgb="FF000000"/>
        </top>
        <bottom/>
        <vertical/>
        <horizontal/>
      </border>
      <protection locked="1" hidden="1"/>
    </dxf>
    <dxf>
      <border outline="0">
        <left style="hair">
          <color rgb="FF000000"/>
        </left>
        <top style="hair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fill>
        <patternFill patternType="solid">
          <fgColor rgb="FFC5E0B3"/>
          <bgColor theme="9" tint="0.79998168889431442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668A"/>
        <name val="Arial"/>
        <family val="2"/>
        <scheme val="none"/>
      </font>
      <fill>
        <patternFill patternType="solid">
          <fgColor rgb="FFC5E0B3"/>
          <bgColor rgb="FFC5E0B3"/>
        </patternFill>
      </fill>
      <alignment horizontal="center" vertical="center" textRotation="0" wrapText="1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66" formatCode="0.0%"/>
      <alignment horizontal="center" vertical="center" textRotation="0" wrapText="0" indent="0" justifyLastLine="0" shrinkToFit="0" readingOrder="0"/>
      <protection locked="1" hidden="1"/>
    </dxf>
    <dxf>
      <numFmt numFmtId="166" formatCode="0.0%"/>
      <alignment horizontal="center" vertical="center" textRotation="0" wrapText="0" indent="0" justifyLastLine="0" shrinkToFit="0" readingOrder="0"/>
      <protection locked="1" hidden="1"/>
    </dxf>
    <dxf>
      <numFmt numFmtId="164" formatCode="&quot;$&quot;#,##0"/>
      <alignment horizontal="center" vertical="center" textRotation="0" wrapText="0" indent="0" justifyLastLine="0" shrinkToFit="0" readingOrder="0"/>
      <protection locked="1" hidden="1"/>
    </dxf>
    <dxf>
      <numFmt numFmtId="164" formatCode="&quot;$&quot;#,##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35" formatCode="_-* #,##0.00_-;\-* #,##0.00_-;_-* &quot;-&quot;??_-;_-@_-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165" formatCode="#,##0.0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67" formatCode="0.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167" formatCode="0.0"/>
      <alignment horizontal="center" vertical="center" textRotation="0" wrapText="0" indent="0" justifyLastLine="0" shrinkToFit="0" readingOrder="0"/>
      <protection locked="1" hidden="1"/>
    </dxf>
    <dxf>
      <numFmt numFmtId="1" formatCode="0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2" formatCode="0.00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170" formatCode="h:mm\ AM/PM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numFmt numFmtId="0" formatCode="General"/>
      <alignment horizontal="center" vertical="center" textRotation="0" wrapText="0" indent="0" justifyLastLine="0" shrinkToFit="0" readingOrder="0"/>
      <protection locked="1" hidden="1"/>
    </dxf>
    <dxf>
      <border outline="0">
        <top style="thin">
          <color theme="4" tint="0.39997558519241921"/>
        </top>
      </border>
    </dxf>
    <dxf>
      <alignment horizontal="center" vertical="center" textRotation="0" wrapText="0" indent="0" justifyLastLine="0" shrinkToFit="0" readingOrder="0"/>
      <protection locked="1" hidden="1"/>
    </dxf>
    <dxf>
      <border outline="0">
        <bottom style="thick">
          <color theme="4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color theme="1"/>
      </font>
      <border>
        <bottom style="thin">
          <color theme="9"/>
        </bottom>
        <vertical/>
        <horizontal/>
      </border>
    </dxf>
    <dxf>
      <font>
        <color theme="1"/>
      </font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</dxfs>
  <tableStyles count="1" defaultTableStyle="TableStyleMedium2" defaultPivotStyle="PivotStyleLight16">
    <tableStyle name="PIMS_Estilo_2" pivot="0" table="0" count="10" xr9:uid="{7CD6598F-D5F0-4297-8DEB-A0ECD2474FCD}">
      <tableStyleElement type="wholeTable" dxfId="113"/>
      <tableStyleElement type="headerRow" dxfId="112"/>
    </tableStyle>
  </tableStyles>
  <colors>
    <mruColors>
      <color rgb="FF0000FF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9" tint="0.79998168889431442"/>
              <bgColor theme="9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9" tint="0.59999389629810485"/>
              <bgColor theme="9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PIMS_Estilo_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3.xml"/><Relationship Id="rId18" Type="http://schemas.microsoft.com/office/2007/relationships/slicerCache" Target="slicerCaches/slicerCache8.xml"/><Relationship Id="rId26" Type="http://schemas.microsoft.com/office/2007/relationships/slicerCache" Target="slicerCaches/slicerCache16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5" Type="http://schemas.microsoft.com/office/2007/relationships/slicerCache" Target="slicerCaches/slicerCache1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microsoft.com/office/2007/relationships/slicerCache" Target="slicerCaches/slicerCache10.xml"/><Relationship Id="rId29" Type="http://schemas.microsoft.com/office/2007/relationships/slicerCache" Target="slicerCaches/slicerCache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24" Type="http://schemas.microsoft.com/office/2007/relationships/slicerCache" Target="slicerCaches/slicerCache1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23" Type="http://schemas.microsoft.com/office/2007/relationships/slicerCache" Target="slicerCaches/slicerCache13.xml"/><Relationship Id="rId28" Type="http://schemas.microsoft.com/office/2007/relationships/slicerCache" Target="slicerCaches/slicerCache18.xml"/><Relationship Id="rId10" Type="http://schemas.openxmlformats.org/officeDocument/2006/relationships/pivotCacheDefinition" Target="pivotCache/pivotCacheDefinition1.xml"/><Relationship Id="rId19" Type="http://schemas.microsoft.com/office/2007/relationships/slicerCache" Target="slicerCaches/slicerCache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4.xml"/><Relationship Id="rId22" Type="http://schemas.microsoft.com/office/2007/relationships/slicerCache" Target="slicerCaches/slicerCache12.xml"/><Relationship Id="rId27" Type="http://schemas.microsoft.com/office/2007/relationships/slicerCache" Target="slicerCaches/slicerCache1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BD_Resumen!$CM$2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;#,##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BD_Resumen!$CL$3:$CL$8</c:f>
              <c:strCache>
                <c:ptCount val="6"/>
                <c:pt idx="0">
                  <c:v>Menor de 18 años</c:v>
                </c:pt>
                <c:pt idx="1">
                  <c:v>18 - 29</c:v>
                </c:pt>
                <c:pt idx="2">
                  <c:v>30 - 39</c:v>
                </c:pt>
                <c:pt idx="3">
                  <c:v>40 - 49</c:v>
                </c:pt>
                <c:pt idx="4">
                  <c:v>50 - 59</c:v>
                </c:pt>
                <c:pt idx="5">
                  <c:v>Mayor de 60 años</c:v>
                </c:pt>
              </c:strCache>
            </c:strRef>
          </c:cat>
          <c:val>
            <c:numRef>
              <c:f>BD_Resumen!$CM$3:$CM$8</c:f>
              <c:numCache>
                <c:formatCode>#,##0;#,##0</c:formatCode>
                <c:ptCount val="6"/>
                <c:pt idx="0">
                  <c:v>0</c:v>
                </c:pt>
                <c:pt idx="1">
                  <c:v>58.647686832740213</c:v>
                </c:pt>
                <c:pt idx="2">
                  <c:v>137.82206405693933</c:v>
                </c:pt>
                <c:pt idx="3">
                  <c:v>184.74021352313139</c:v>
                </c:pt>
                <c:pt idx="4">
                  <c:v>134.88967971530232</c:v>
                </c:pt>
                <c:pt idx="5">
                  <c:v>35.188612099644125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C06-B1AB-1FF98D513C6E}"/>
            </c:ext>
          </c:extLst>
        </c:ser>
        <c:ser>
          <c:idx val="1"/>
          <c:order val="1"/>
          <c:tx>
            <c:strRef>
              <c:f>BD_Resumen!$CN$2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;#,##0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BD_Resumen!$CL$3:$CL$8</c:f>
              <c:strCache>
                <c:ptCount val="6"/>
                <c:pt idx="0">
                  <c:v>Menor de 18 años</c:v>
                </c:pt>
                <c:pt idx="1">
                  <c:v>18 - 29</c:v>
                </c:pt>
                <c:pt idx="2">
                  <c:v>30 - 39</c:v>
                </c:pt>
                <c:pt idx="3">
                  <c:v>40 - 49</c:v>
                </c:pt>
                <c:pt idx="4">
                  <c:v>50 - 59</c:v>
                </c:pt>
                <c:pt idx="5">
                  <c:v>Mayor de 60 años</c:v>
                </c:pt>
              </c:strCache>
            </c:strRef>
          </c:cat>
          <c:val>
            <c:numRef>
              <c:f>BD_Resumen!$CN$3:$CN$8</c:f>
              <c:numCache>
                <c:formatCode>#,##0;#,##0</c:formatCode>
                <c:ptCount val="6"/>
                <c:pt idx="0">
                  <c:v>0</c:v>
                </c:pt>
                <c:pt idx="1">
                  <c:v>-49.85053380782918</c:v>
                </c:pt>
                <c:pt idx="2">
                  <c:v>-87.971530249110259</c:v>
                </c:pt>
                <c:pt idx="3">
                  <c:v>-93.836298932384267</c:v>
                </c:pt>
                <c:pt idx="4">
                  <c:v>-32.256227758007114</c:v>
                </c:pt>
                <c:pt idx="5">
                  <c:v>-5.8647686832740211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C06-B1AB-1FF98D513C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100"/>
        <c:axId val="1464288384"/>
        <c:axId val="1468540160"/>
      </c:barChart>
      <c:catAx>
        <c:axId val="1464288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8540160"/>
        <c:crosses val="autoZero"/>
        <c:auto val="1"/>
        <c:lblAlgn val="ctr"/>
        <c:lblOffset val="100"/>
        <c:noMultiLvlLbl val="0"/>
      </c:catAx>
      <c:valAx>
        <c:axId val="146854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428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BD_Resumen!$CF$331</c:f>
              <c:strCache>
                <c:ptCount val="1"/>
                <c:pt idx="0">
                  <c:v>Bicicleta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C-4461-B7CC-21ADD10D94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1C-4461-B7CC-21ADD10D94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1C-4461-B7CC-21ADD10D9485}"/>
              </c:ext>
            </c:extLst>
          </c:dPt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BD_Resumen!$CE$332:$CE$336</c15:sqref>
                  </c15:fullRef>
                </c:ext>
              </c:extLst>
              <c:f>BD_Resumen!$CE$332:$CE$334</c:f>
              <c:strCache>
                <c:ptCount val="3"/>
                <c:pt idx="0">
                  <c:v>Propulsión humana</c:v>
                </c:pt>
                <c:pt idx="1">
                  <c:v>Electricidad</c:v>
                </c:pt>
                <c:pt idx="2">
                  <c:v>Gasolina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BD_Resumen!$CF$332:$CF$336</c15:sqref>
                  </c15:fullRef>
                </c:ext>
              </c:extLst>
              <c:f>BD_Resumen!$CF$332:$CF$334</c:f>
              <c:numCache>
                <c:formatCode>#,##0</c:formatCode>
                <c:ptCount val="3"/>
                <c:pt idx="0">
                  <c:v>117.2953736654803</c:v>
                </c:pt>
                <c:pt idx="1">
                  <c:v>2.9323843416370106</c:v>
                </c:pt>
                <c:pt idx="2">
                  <c:v>2.9323843416370106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BD_Resumen!$CF$335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BD_Resumen!$CF$336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F41C-4461-B7CC-21ADD10D948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BD_Resumen!$CG$331</c:f>
              <c:strCache>
                <c:ptCount val="1"/>
                <c:pt idx="0">
                  <c:v>Patineta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5-49BA-B76B-5235A1DB90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85-49BA-B76B-5235A1DB90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85-49BA-B76B-5235A1DB90DB}"/>
              </c:ext>
            </c:extLst>
          </c:dPt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BD_Resumen!$CE$332:$CE$336</c15:sqref>
                  </c15:fullRef>
                </c:ext>
              </c:extLst>
              <c:f>BD_Resumen!$CE$332:$CE$334</c:f>
              <c:strCache>
                <c:ptCount val="3"/>
                <c:pt idx="0">
                  <c:v>Propulsión humana</c:v>
                </c:pt>
                <c:pt idx="1">
                  <c:v>Electricidad</c:v>
                </c:pt>
                <c:pt idx="2">
                  <c:v>Gasolina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BD_Resumen!$CG$332:$CG$336</c15:sqref>
                  </c15:fullRef>
                </c:ext>
              </c:extLst>
              <c:f>BD_Resumen!$CG$332:$CG$334</c:f>
              <c:numCache>
                <c:formatCode>#,##0</c:formatCode>
                <c:ptCount val="3"/>
                <c:pt idx="0">
                  <c:v>0</c:v>
                </c:pt>
                <c:pt idx="1">
                  <c:v>2.9323843416370106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BD_Resumen!$CG$335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BD_Resumen!$CG$336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5B85-49BA-B76B-5235A1DB90D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BD_Resumen!$CH$331</c:f>
              <c:strCache>
                <c:ptCount val="1"/>
                <c:pt idx="0">
                  <c:v>Motocicleta como conductor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3-4F1F-A240-A690DCAE62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73-4F1F-A240-A690DCAE62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73-4F1F-A240-A690DCAE6289}"/>
              </c:ext>
            </c:extLst>
          </c:dPt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BD_Resumen!$CE$332:$CE$336</c15:sqref>
                  </c15:fullRef>
                </c:ext>
              </c:extLst>
              <c:f>BD_Resumen!$CE$333:$CE$335</c:f>
              <c:strCache>
                <c:ptCount val="3"/>
                <c:pt idx="0">
                  <c:v>Electricidad</c:v>
                </c:pt>
                <c:pt idx="1">
                  <c:v>Gasolina</c:v>
                </c:pt>
                <c:pt idx="2">
                  <c:v>Diésel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BD_Resumen!$CH$332:$CH$336</c15:sqref>
                  </c15:fullRef>
                </c:ext>
              </c:extLst>
              <c:f>BD_Resumen!$CH$333:$CH$335</c:f>
              <c:numCache>
                <c:formatCode>#,##0</c:formatCode>
                <c:ptCount val="3"/>
                <c:pt idx="0">
                  <c:v>2.9323843416370106</c:v>
                </c:pt>
                <c:pt idx="1">
                  <c:v>202.33451957295341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BD_Resumen!$CH$336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8C73-4F1F-A240-A690DCAE628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BD_Resumen!$CI$331</c:f>
              <c:strCache>
                <c:ptCount val="1"/>
                <c:pt idx="0">
                  <c:v>Automóvil, camioneta o campero como conductor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0-466E-8C85-D6367B6E03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E0-466E-8C85-D6367B6E03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E0-466E-8C85-D6367B6E03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0-466E-8C85-D6367B6E0362}"/>
              </c:ext>
            </c:extLst>
          </c:dPt>
          <c:dLbls>
            <c:numFmt formatCode="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BD_Resumen!$CE$332:$CE$336</c15:sqref>
                  </c15:fullRef>
                </c:ext>
              </c:extLst>
              <c:f>BD_Resumen!$CE$333:$CE$336</c:f>
              <c:strCache>
                <c:ptCount val="4"/>
                <c:pt idx="0">
                  <c:v>Electricidad</c:v>
                </c:pt>
                <c:pt idx="1">
                  <c:v>Gasolina</c:v>
                </c:pt>
                <c:pt idx="2">
                  <c:v>Diésel</c:v>
                </c:pt>
                <c:pt idx="3">
                  <c:v>Gas Natural Vehicular - GNV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BD_Resumen!$CI$332:$CI$336</c15:sqref>
                  </c15:fullRef>
                </c:ext>
              </c:extLst>
              <c:f>BD_Resumen!$CI$333:$CI$336</c:f>
              <c:numCache>
                <c:formatCode>#,##0</c:formatCode>
                <c:ptCount val="4"/>
                <c:pt idx="0">
                  <c:v>2.9323843416370106</c:v>
                </c:pt>
                <c:pt idx="1">
                  <c:v>17.594306049822062</c:v>
                </c:pt>
                <c:pt idx="2">
                  <c:v>0</c:v>
                </c:pt>
                <c:pt idx="3">
                  <c:v>2.9323843416370106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8-5BE0-466E-8C85-D6367B6E03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453352421856355E-2"/>
          <c:y val="0.12116238731028187"/>
          <c:w val="0.84377594846098769"/>
          <c:h val="0.80709003765833609"/>
        </c:manualLayout>
      </c:layout>
      <c:pieChart>
        <c:varyColors val="1"/>
        <c:ser>
          <c:idx val="0"/>
          <c:order val="0"/>
          <c:tx>
            <c:strRef>
              <c:f>BD_Resumen!$CG$303</c:f>
              <c:strCache>
                <c:ptCount val="1"/>
                <c:pt idx="0">
                  <c:v>Disposición al cambio (Pasado)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B-4DEE-BCD6-79F3BC8E3D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1B-4DEE-BCD6-79F3BC8E3D25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BD_Resumen!$CH$303:$CI$303</c:f>
              <c:strCache>
                <c:ptCount val="2"/>
                <c:pt idx="0">
                  <c:v>No cambiaron</c:v>
                </c:pt>
                <c:pt idx="1">
                  <c:v>Cambiaron</c:v>
                </c:pt>
              </c:strCache>
            </c:strRef>
          </c:cat>
          <c:val>
            <c:numRef>
              <c:f>BD_Resumen!$CH$304:$CI$304</c:f>
              <c:numCache>
                <c:formatCode>#,##0</c:formatCode>
                <c:ptCount val="2"/>
                <c:pt idx="0">
                  <c:v>615.80071174377122</c:v>
                </c:pt>
                <c:pt idx="1">
                  <c:v>208.19928825622773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1B-4DEE-BCD6-79F3BC8E3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Disposición al cambio (Futuro)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453352421856355E-2"/>
          <c:y val="0.12116238731028187"/>
          <c:w val="0.84377594846098769"/>
          <c:h val="0.80709003765833609"/>
        </c:manualLayout>
      </c:layout>
      <c:pieChart>
        <c:varyColors val="1"/>
        <c:ser>
          <c:idx val="0"/>
          <c:order val="0"/>
          <c:tx>
            <c:strRef>
              <c:f>BD_Resumen!$CG$327</c:f>
              <c:strCache>
                <c:ptCount val="1"/>
                <c:pt idx="0">
                  <c:v>Disposición al cambio (Futuro)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3-4526-A506-8639D8B7D3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53-4526-A506-8639D8B7D317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BD_Resumen!$CH$327:$CI$327</c:f>
              <c:strCache>
                <c:ptCount val="2"/>
                <c:pt idx="0">
                  <c:v>No cambiarán</c:v>
                </c:pt>
                <c:pt idx="1">
                  <c:v>Cambiarán</c:v>
                </c:pt>
              </c:strCache>
            </c:strRef>
          </c:cat>
          <c:val>
            <c:numRef>
              <c:f>BD_Resumen!$CH$328:$CI$328</c:f>
              <c:numCache>
                <c:formatCode>#,##0</c:formatCode>
                <c:ptCount val="2"/>
                <c:pt idx="0">
                  <c:v>601.13879003558611</c:v>
                </c:pt>
                <c:pt idx="1">
                  <c:v>222.86120996441272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53-4526-A506-8639D8B7D3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BD_Resumen!$CH$194</c:f>
              <c:strCache>
                <c:ptCount val="1"/>
                <c:pt idx="0">
                  <c:v>Llegada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BD_Resumen!$CG$195:$CG$218</c:f>
              <c:strCache>
                <c:ptCount val="24"/>
                <c:pt idx="0">
                  <c:v>0:00 - 1:00</c:v>
                </c:pt>
                <c:pt idx="1">
                  <c:v>1:00 - 2:00</c:v>
                </c:pt>
                <c:pt idx="2">
                  <c:v>2:00 - 3:00</c:v>
                </c:pt>
                <c:pt idx="3">
                  <c:v>3:00 - 4:00</c:v>
                </c:pt>
                <c:pt idx="4">
                  <c:v>4:00 - 5:00</c:v>
                </c:pt>
                <c:pt idx="5">
                  <c:v>5:00 - 6:00</c:v>
                </c:pt>
                <c:pt idx="6">
                  <c:v>6:00 - 7:00</c:v>
                </c:pt>
                <c:pt idx="7">
                  <c:v>7:00 - 8:00</c:v>
                </c:pt>
                <c:pt idx="8">
                  <c:v>8:00 - 9:00</c:v>
                </c:pt>
                <c:pt idx="9">
                  <c:v>9:00 - 10:00</c:v>
                </c:pt>
                <c:pt idx="10">
                  <c:v>10:00 - 11:00</c:v>
                </c:pt>
                <c:pt idx="11">
                  <c:v>11:00 - 12:00</c:v>
                </c:pt>
                <c:pt idx="12">
                  <c:v>12:00 - 13:00</c:v>
                </c:pt>
                <c:pt idx="13">
                  <c:v>13:00 - 14:00</c:v>
                </c:pt>
                <c:pt idx="14">
                  <c:v>14:00 - 15:00</c:v>
                </c:pt>
                <c:pt idx="15">
                  <c:v>15:00 - 16:00</c:v>
                </c:pt>
                <c:pt idx="16">
                  <c:v>16:00 - 17:00</c:v>
                </c:pt>
                <c:pt idx="17">
                  <c:v>17:00 - 18:00</c:v>
                </c:pt>
                <c:pt idx="18">
                  <c:v>18:00 - 19:00</c:v>
                </c:pt>
                <c:pt idx="19">
                  <c:v>19:00 - 20:00</c:v>
                </c:pt>
                <c:pt idx="20">
                  <c:v>20:00 - 21:00</c:v>
                </c:pt>
                <c:pt idx="21">
                  <c:v>21:00 - 22:00</c:v>
                </c:pt>
                <c:pt idx="22">
                  <c:v>22:00 - 23:00</c:v>
                </c:pt>
                <c:pt idx="23">
                  <c:v>23:00 - 0:00</c:v>
                </c:pt>
              </c:strCache>
            </c:strRef>
          </c:cat>
          <c:val>
            <c:numRef>
              <c:f>BD_Resumen!$CH$195:$CH$218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8.7971530249110312</c:v>
                </c:pt>
                <c:pt idx="5">
                  <c:v>111.43060498220629</c:v>
                </c:pt>
                <c:pt idx="6">
                  <c:v>278.57651245551574</c:v>
                </c:pt>
                <c:pt idx="7">
                  <c:v>202.33451957295341</c:v>
                </c:pt>
                <c:pt idx="8">
                  <c:v>149.55160142348734</c:v>
                </c:pt>
                <c:pt idx="9">
                  <c:v>61.580071174377224</c:v>
                </c:pt>
                <c:pt idx="10">
                  <c:v>2.9323843416370106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2.9323843416370106</c:v>
                </c:pt>
                <c:pt idx="18">
                  <c:v>5.8647686832740211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6-4186-9419-555A07B34847}"/>
            </c:ext>
          </c:extLst>
        </c:ser>
        <c:ser>
          <c:idx val="1"/>
          <c:order val="1"/>
          <c:tx>
            <c:strRef>
              <c:f>BD_Resumen!$CI$194</c:f>
              <c:strCache>
                <c:ptCount val="1"/>
                <c:pt idx="0">
                  <c:v>Salida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BD_Resumen!$CG$195:$CG$218</c:f>
              <c:strCache>
                <c:ptCount val="24"/>
                <c:pt idx="0">
                  <c:v>0:00 - 1:00</c:v>
                </c:pt>
                <c:pt idx="1">
                  <c:v>1:00 - 2:00</c:v>
                </c:pt>
                <c:pt idx="2">
                  <c:v>2:00 - 3:00</c:v>
                </c:pt>
                <c:pt idx="3">
                  <c:v>3:00 - 4:00</c:v>
                </c:pt>
                <c:pt idx="4">
                  <c:v>4:00 - 5:00</c:v>
                </c:pt>
                <c:pt idx="5">
                  <c:v>5:00 - 6:00</c:v>
                </c:pt>
                <c:pt idx="6">
                  <c:v>6:00 - 7:00</c:v>
                </c:pt>
                <c:pt idx="7">
                  <c:v>7:00 - 8:00</c:v>
                </c:pt>
                <c:pt idx="8">
                  <c:v>8:00 - 9:00</c:v>
                </c:pt>
                <c:pt idx="9">
                  <c:v>9:00 - 10:00</c:v>
                </c:pt>
                <c:pt idx="10">
                  <c:v>10:00 - 11:00</c:v>
                </c:pt>
                <c:pt idx="11">
                  <c:v>11:00 - 12:00</c:v>
                </c:pt>
                <c:pt idx="12">
                  <c:v>12:00 - 13:00</c:v>
                </c:pt>
                <c:pt idx="13">
                  <c:v>13:00 - 14:00</c:v>
                </c:pt>
                <c:pt idx="14">
                  <c:v>14:00 - 15:00</c:v>
                </c:pt>
                <c:pt idx="15">
                  <c:v>15:00 - 16:00</c:v>
                </c:pt>
                <c:pt idx="16">
                  <c:v>16:00 - 17:00</c:v>
                </c:pt>
                <c:pt idx="17">
                  <c:v>17:00 - 18:00</c:v>
                </c:pt>
                <c:pt idx="18">
                  <c:v>18:00 - 19:00</c:v>
                </c:pt>
                <c:pt idx="19">
                  <c:v>19:00 - 20:00</c:v>
                </c:pt>
                <c:pt idx="20">
                  <c:v>20:00 - 21:00</c:v>
                </c:pt>
                <c:pt idx="21">
                  <c:v>21:00 - 22:00</c:v>
                </c:pt>
                <c:pt idx="22">
                  <c:v>22:00 - 23:00</c:v>
                </c:pt>
                <c:pt idx="23">
                  <c:v>23:00 - 0:00</c:v>
                </c:pt>
              </c:strCache>
            </c:strRef>
          </c:cat>
          <c:val>
            <c:numRef>
              <c:f>BD_Resumen!$CI$195:$CI$218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5.8647686832740211</c:v>
                </c:pt>
                <c:pt idx="14">
                  <c:v>14.661921708185053</c:v>
                </c:pt>
                <c:pt idx="15">
                  <c:v>43.985765124555158</c:v>
                </c:pt>
                <c:pt idx="16">
                  <c:v>281.50889679715277</c:v>
                </c:pt>
                <c:pt idx="17">
                  <c:v>360.68327402135264</c:v>
                </c:pt>
                <c:pt idx="18">
                  <c:v>90.903914590747263</c:v>
                </c:pt>
                <c:pt idx="19">
                  <c:v>14.661921708185053</c:v>
                </c:pt>
                <c:pt idx="20">
                  <c:v>11.729537366548042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6-4186-9419-555A07B348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1044624"/>
        <c:axId val="1705053312"/>
      </c:barChart>
      <c:catAx>
        <c:axId val="201104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053312"/>
        <c:crosses val="autoZero"/>
        <c:auto val="1"/>
        <c:lblAlgn val="ctr"/>
        <c:lblOffset val="100"/>
        <c:noMultiLvlLbl val="0"/>
      </c:catAx>
      <c:valAx>
        <c:axId val="170505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104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5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BD_Resumen!$CJ$220</c:f>
              <c:strCache>
                <c:ptCount val="1"/>
                <c:pt idx="0">
                  <c:v>Modo Principal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6-4102-BC7B-DBBC2DE2B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26-4102-BC7B-DBBC2DE2B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26-4102-BC7B-DBBC2DE2B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6-4102-BC7B-DBBC2DE2BD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26-4102-BC7B-DBBC2DE2BD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26-4102-BC7B-DBBC2DE2BD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E26-4102-BC7B-DBBC2DE2BDA1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BD_Resumen!$CI$221:$CI$227</c:f>
              <c:strCache>
                <c:ptCount val="7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  <c:pt idx="6">
                  <c:v>A pie o silla de ruedas</c:v>
                </c:pt>
              </c:strCache>
            </c:strRef>
          </c:cat>
          <c:val>
            <c:numRef>
              <c:f>BD_Resumen!$CJ$221:$CJ$227</c:f>
              <c:numCache>
                <c:formatCode>#,##0</c:formatCode>
                <c:ptCount val="7"/>
                <c:pt idx="0">
                  <c:v>404.66903914590699</c:v>
                </c:pt>
                <c:pt idx="1">
                  <c:v>11.729537366548042</c:v>
                </c:pt>
                <c:pt idx="2">
                  <c:v>228.72597864768647</c:v>
                </c:pt>
                <c:pt idx="3">
                  <c:v>20.526690391459073</c:v>
                </c:pt>
                <c:pt idx="4">
                  <c:v>126.09252669039132</c:v>
                </c:pt>
                <c:pt idx="5">
                  <c:v>20.526690391459073</c:v>
                </c:pt>
                <c:pt idx="6">
                  <c:v>11.729537366548042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26-4102-BC7B-DBBC2DE2BD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13958482462415"/>
          <c:y val="0.24756579906678333"/>
          <c:w val="0.38467859699355761"/>
          <c:h val="0.6346716426071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BD_Resumen!$CJ$229</c:f>
              <c:strCache>
                <c:ptCount val="1"/>
                <c:pt idx="0">
                  <c:v>Modo Auxiliar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6-4666-A5E2-9B9C2CE71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56-4666-A5E2-9B9C2CE71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56-4666-A5E2-9B9C2CE71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56-4666-A5E2-9B9C2CE71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56-4666-A5E2-9B9C2CE71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56-4666-A5E2-9B9C2CE71A8E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BD_Resumen!$CI$230:$CI$236</c15:sqref>
                  </c15:fullRef>
                </c:ext>
              </c:extLst>
              <c:f>BD_Resumen!$CI$230:$CI$235</c:f>
              <c:strCache>
                <c:ptCount val="6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BD_Resumen!$CJ$230:$CJ$236</c15:sqref>
                  </c15:fullRef>
                </c:ext>
              </c:extLst>
              <c:f>BD_Resumen!$CJ$230:$CJ$235</c:f>
              <c:numCache>
                <c:formatCode>#,##0</c:formatCode>
                <c:ptCount val="6"/>
                <c:pt idx="0">
                  <c:v>193.53736654804248</c:v>
                </c:pt>
                <c:pt idx="1">
                  <c:v>0</c:v>
                </c:pt>
                <c:pt idx="2">
                  <c:v>0</c:v>
                </c:pt>
                <c:pt idx="3">
                  <c:v>2.9323843416370106</c:v>
                </c:pt>
                <c:pt idx="4">
                  <c:v>0</c:v>
                </c:pt>
                <c:pt idx="5">
                  <c:v>5.8647686832740211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BD_Resumen!$CJ$236</c15:sqref>
                  <c15:spPr xmlns:c15="http://schemas.microsoft.com/office/drawing/2012/chart"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6756-4666-A5E2-9B9C2CE71A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804867573371511"/>
          <c:y val="0.29289939345444804"/>
          <c:w val="0.3937695060844667"/>
          <c:h val="0.5440045129796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Disposición al</a:t>
            </a:r>
            <a:r>
              <a:rPr lang="en-US" sz="1400" baseline="0"/>
              <a:t> cambio - Pasado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BD_Resumen!$CG$282</c:f>
              <c:strCache>
                <c:ptCount val="1"/>
                <c:pt idx="0">
                  <c:v>Dejaron de usar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BD_Resumen!$CE$283:$CE$301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BD_Resumen!$CG$283:$CG$301</c:f>
              <c:numCache>
                <c:formatCode>#,##0</c:formatCode>
                <c:ptCount val="19"/>
                <c:pt idx="0">
                  <c:v>76.241992882562243</c:v>
                </c:pt>
                <c:pt idx="1">
                  <c:v>11.729537366548042</c:v>
                </c:pt>
                <c:pt idx="2">
                  <c:v>20.526690391459073</c:v>
                </c:pt>
                <c:pt idx="3">
                  <c:v>26.391459074733095</c:v>
                </c:pt>
                <c:pt idx="4">
                  <c:v>20.526690391459073</c:v>
                </c:pt>
                <c:pt idx="5">
                  <c:v>26.391459074733095</c:v>
                </c:pt>
                <c:pt idx="6">
                  <c:v>8.7971530249110312</c:v>
                </c:pt>
                <c:pt idx="7">
                  <c:v>0</c:v>
                </c:pt>
                <c:pt idx="8">
                  <c:v>0</c:v>
                </c:pt>
                <c:pt idx="9">
                  <c:v>5.8647686832740211</c:v>
                </c:pt>
                <c:pt idx="10">
                  <c:v>2.9323843416370106</c:v>
                </c:pt>
                <c:pt idx="11">
                  <c:v>5.8647686832740211</c:v>
                </c:pt>
                <c:pt idx="12">
                  <c:v>2.9323843416370106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F-40FB-BE08-9AE4BCC94D98}"/>
            </c:ext>
          </c:extLst>
        </c:ser>
        <c:ser>
          <c:idx val="1"/>
          <c:order val="1"/>
          <c:tx>
            <c:strRef>
              <c:f>BD_Resumen!$CH$282</c:f>
              <c:strCache>
                <c:ptCount val="1"/>
                <c:pt idx="0">
                  <c:v>No cambiaron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BD_Resumen!$CE$283:$CE$301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BD_Resumen!$CH$283:$CH$301</c:f>
              <c:numCache>
                <c:formatCode>#,##0</c:formatCode>
                <c:ptCount val="19"/>
                <c:pt idx="0">
                  <c:v>143.68683274021328</c:v>
                </c:pt>
                <c:pt idx="1">
                  <c:v>0</c:v>
                </c:pt>
                <c:pt idx="2">
                  <c:v>99.701067615658218</c:v>
                </c:pt>
                <c:pt idx="3">
                  <c:v>131.9572953736652</c:v>
                </c:pt>
                <c:pt idx="4">
                  <c:v>17.594306049822062</c:v>
                </c:pt>
                <c:pt idx="5">
                  <c:v>161.28113879003524</c:v>
                </c:pt>
                <c:pt idx="6">
                  <c:v>8.7971530249110312</c:v>
                </c:pt>
                <c:pt idx="7">
                  <c:v>5.8647686832740202</c:v>
                </c:pt>
                <c:pt idx="8">
                  <c:v>11.729537366548042</c:v>
                </c:pt>
                <c:pt idx="9">
                  <c:v>8.7971530249110312</c:v>
                </c:pt>
                <c:pt idx="10">
                  <c:v>11.729537366548042</c:v>
                </c:pt>
                <c:pt idx="11">
                  <c:v>0</c:v>
                </c:pt>
                <c:pt idx="12">
                  <c:v>11.72953736654804</c:v>
                </c:pt>
                <c:pt idx="13">
                  <c:v>0</c:v>
                </c:pt>
                <c:pt idx="14">
                  <c:v>0</c:v>
                </c:pt>
                <c:pt idx="15">
                  <c:v>2.9323843416370106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F-40FB-BE08-9AE4BCC94D98}"/>
            </c:ext>
          </c:extLst>
        </c:ser>
        <c:ser>
          <c:idx val="2"/>
          <c:order val="2"/>
          <c:tx>
            <c:strRef>
              <c:f>BD_Resumen!$CI$282</c:f>
              <c:strCache>
                <c:ptCount val="1"/>
                <c:pt idx="0">
                  <c:v>Cambiaron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BD_Resumen!$CE$283:$CE$301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BD_Resumen!$CI$283:$CI$301</c:f>
              <c:numCache>
                <c:formatCode>#,##0</c:formatCode>
                <c:ptCount val="19"/>
                <c:pt idx="0">
                  <c:v>26.391459074733092</c:v>
                </c:pt>
                <c:pt idx="1">
                  <c:v>11.729537366548042</c:v>
                </c:pt>
                <c:pt idx="2">
                  <c:v>23.459074733096088</c:v>
                </c:pt>
                <c:pt idx="3">
                  <c:v>52.782918149466184</c:v>
                </c:pt>
                <c:pt idx="4">
                  <c:v>5.864768683274022</c:v>
                </c:pt>
                <c:pt idx="5">
                  <c:v>43.985765124555172</c:v>
                </c:pt>
                <c:pt idx="6">
                  <c:v>2.932384341637011</c:v>
                </c:pt>
                <c:pt idx="7">
                  <c:v>2.932384341637011</c:v>
                </c:pt>
                <c:pt idx="8">
                  <c:v>2.932384341637011</c:v>
                </c:pt>
                <c:pt idx="9">
                  <c:v>2.932384341637011</c:v>
                </c:pt>
                <c:pt idx="10">
                  <c:v>2.932384341637011</c:v>
                </c:pt>
                <c:pt idx="11">
                  <c:v>14.661921708185053</c:v>
                </c:pt>
                <c:pt idx="12">
                  <c:v>5.864768683274022</c:v>
                </c:pt>
                <c:pt idx="13">
                  <c:v>2.9323843416370106</c:v>
                </c:pt>
                <c:pt idx="14">
                  <c:v>5.8647686832740211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F-40FB-BE08-9AE4BCC94D98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923150560"/>
        <c:axId val="1923151392"/>
      </c:barChart>
      <c:catAx>
        <c:axId val="19231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3151392"/>
        <c:crosses val="autoZero"/>
        <c:auto val="1"/>
        <c:lblAlgn val="ctr"/>
        <c:lblOffset val="100"/>
        <c:noMultiLvlLbl val="0"/>
      </c:catAx>
      <c:valAx>
        <c:axId val="19231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[Colaboradores]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31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BD_Resumen!$CI$2</c:f>
              <c:strCache>
                <c:ptCount val="1"/>
                <c:pt idx="0">
                  <c:v>Género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7-4703-9275-CBFEE28077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7-4703-9275-CBFEE28077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F7-4703-9275-CBFEE28077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2-428E-9519-1D4008FE194B}"/>
              </c:ext>
            </c:extLst>
          </c:dPt>
          <c:dLbls>
            <c:numFmt formatCode="0.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BD_Resumen!$CI$3:$CI$6</c:f>
              <c:strCache>
                <c:ptCount val="4"/>
                <c:pt idx="0">
                  <c:v>Hombre</c:v>
                </c:pt>
                <c:pt idx="1">
                  <c:v>Mujer</c:v>
                </c:pt>
                <c:pt idx="2">
                  <c:v>Prefiero no decir</c:v>
                </c:pt>
                <c:pt idx="3">
                  <c:v>No Binario</c:v>
                </c:pt>
              </c:strCache>
            </c:strRef>
          </c:cat>
          <c:val>
            <c:numRef>
              <c:f>BD_Resumen!$CJ$3:$CJ$6</c:f>
              <c:numCache>
                <c:formatCode>#,##0</c:formatCode>
                <c:ptCount val="4"/>
                <c:pt idx="0">
                  <c:v>551.28825622775742</c:v>
                </c:pt>
                <c:pt idx="1">
                  <c:v>269.77935943060481</c:v>
                </c:pt>
                <c:pt idx="2">
                  <c:v>2.9323843416370106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F7-4703-9275-CBFEE28077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Disposición al cambio - Futuro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BD_Resumen!$CG$306</c:f>
              <c:strCache>
                <c:ptCount val="1"/>
                <c:pt idx="0">
                  <c:v>Dejaran de usar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BD_Resumen!$CE$307:$CE$325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BD_Resumen!$CG$307:$CG$325</c:f>
              <c:numCache>
                <c:formatCode>#,##0</c:formatCode>
                <c:ptCount val="19"/>
                <c:pt idx="0">
                  <c:v>38.120996441281136</c:v>
                </c:pt>
                <c:pt idx="1">
                  <c:v>11.729537366548042</c:v>
                </c:pt>
                <c:pt idx="2">
                  <c:v>17.594306049822062</c:v>
                </c:pt>
                <c:pt idx="3">
                  <c:v>64.512455516014228</c:v>
                </c:pt>
                <c:pt idx="4">
                  <c:v>2.9323843416370106</c:v>
                </c:pt>
                <c:pt idx="5">
                  <c:v>32.256227758007114</c:v>
                </c:pt>
                <c:pt idx="6">
                  <c:v>8.7971530249110312</c:v>
                </c:pt>
                <c:pt idx="7">
                  <c:v>2.9323843416370106</c:v>
                </c:pt>
                <c:pt idx="8">
                  <c:v>2.9323843416370106</c:v>
                </c:pt>
                <c:pt idx="9">
                  <c:v>8.7971530249110312</c:v>
                </c:pt>
                <c:pt idx="10">
                  <c:v>5.8647686832740211</c:v>
                </c:pt>
                <c:pt idx="11">
                  <c:v>14.661921708185053</c:v>
                </c:pt>
                <c:pt idx="12">
                  <c:v>5.8647686832740211</c:v>
                </c:pt>
                <c:pt idx="13">
                  <c:v>2.9323843416370106</c:v>
                </c:pt>
                <c:pt idx="14">
                  <c:v>2.9323843416370106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0-4DF2-B892-38C596CDA951}"/>
            </c:ext>
          </c:extLst>
        </c:ser>
        <c:ser>
          <c:idx val="1"/>
          <c:order val="1"/>
          <c:tx>
            <c:strRef>
              <c:f>BD_Resumen!$CH$306</c:f>
              <c:strCache>
                <c:ptCount val="1"/>
                <c:pt idx="0">
                  <c:v>No cambiaran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BD_Resumen!$CE$307:$CE$325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BD_Resumen!$CH$307:$CH$325</c:f>
              <c:numCache>
                <c:formatCode>#,##0</c:formatCode>
                <c:ptCount val="19"/>
                <c:pt idx="0">
                  <c:v>131.95729537366523</c:v>
                </c:pt>
                <c:pt idx="1">
                  <c:v>0</c:v>
                </c:pt>
                <c:pt idx="2">
                  <c:v>105.56583629893224</c:v>
                </c:pt>
                <c:pt idx="3">
                  <c:v>120.22775800711716</c:v>
                </c:pt>
                <c:pt idx="4">
                  <c:v>20.526690391459073</c:v>
                </c:pt>
                <c:pt idx="5">
                  <c:v>173.01067615658332</c:v>
                </c:pt>
                <c:pt idx="6">
                  <c:v>2.932384341637011</c:v>
                </c:pt>
                <c:pt idx="7">
                  <c:v>5.8647686832740202</c:v>
                </c:pt>
                <c:pt idx="8">
                  <c:v>11.729537366548042</c:v>
                </c:pt>
                <c:pt idx="9">
                  <c:v>2.932384341637011</c:v>
                </c:pt>
                <c:pt idx="10">
                  <c:v>8.797153024911033</c:v>
                </c:pt>
                <c:pt idx="11">
                  <c:v>0</c:v>
                </c:pt>
                <c:pt idx="12">
                  <c:v>11.72953736654804</c:v>
                </c:pt>
                <c:pt idx="13">
                  <c:v>0</c:v>
                </c:pt>
                <c:pt idx="14">
                  <c:v>2.9323843416370106</c:v>
                </c:pt>
                <c:pt idx="15">
                  <c:v>2.9323843416370106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0-4DF2-B892-38C596CDA951}"/>
            </c:ext>
          </c:extLst>
        </c:ser>
        <c:ser>
          <c:idx val="2"/>
          <c:order val="2"/>
          <c:tx>
            <c:strRef>
              <c:f>BD_Resumen!$CI$306</c:f>
              <c:strCache>
                <c:ptCount val="1"/>
                <c:pt idx="0">
                  <c:v>Cambiaran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BD_Resumen!$CE$307:$CE$325</c:f>
              <c:strCache>
                <c:ptCount val="19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Automóvil conductor</c:v>
                </c:pt>
                <c:pt idx="5">
                  <c:v>Motocicleta conductor</c:v>
                </c:pt>
                <c:pt idx="6">
                  <c:v>Ruta institucional</c:v>
                </c:pt>
                <c:pt idx="7">
                  <c:v>Vehiculo institucional</c:v>
                </c:pt>
                <c:pt idx="8">
                  <c:v>Taxi</c:v>
                </c:pt>
                <c:pt idx="9">
                  <c:v>A pie</c:v>
                </c:pt>
                <c:pt idx="10">
                  <c:v>Bus intermunicipal</c:v>
                </c:pt>
                <c:pt idx="11">
                  <c:v>Automóvil pasajero</c:v>
                </c:pt>
                <c:pt idx="12">
                  <c:v>TPC</c:v>
                </c:pt>
                <c:pt idx="13">
                  <c:v>Patineta</c:v>
                </c:pt>
                <c:pt idx="14">
                  <c:v>Motocicleta pasajero</c:v>
                </c:pt>
                <c:pt idx="15">
                  <c:v>Alimentador</c:v>
                </c:pt>
                <c:pt idx="16">
                  <c:v>Transmicable</c:v>
                </c:pt>
                <c:pt idx="17">
                  <c:v>Bicitaxi</c:v>
                </c:pt>
                <c:pt idx="18">
                  <c:v>Provisional</c:v>
                </c:pt>
              </c:strCache>
            </c:strRef>
          </c:cat>
          <c:val>
            <c:numRef>
              <c:f>BD_Resumen!$CI$307:$CI$325</c:f>
              <c:numCache>
                <c:formatCode>#,##0</c:formatCode>
                <c:ptCount val="19"/>
                <c:pt idx="0">
                  <c:v>43.985765124555158</c:v>
                </c:pt>
                <c:pt idx="1">
                  <c:v>8.7971530249110312</c:v>
                </c:pt>
                <c:pt idx="2">
                  <c:v>17.594306049822062</c:v>
                </c:pt>
                <c:pt idx="3">
                  <c:v>8.7971530249110312</c:v>
                </c:pt>
                <c:pt idx="4">
                  <c:v>46.918149466192169</c:v>
                </c:pt>
                <c:pt idx="5">
                  <c:v>67.444839857651232</c:v>
                </c:pt>
                <c:pt idx="6">
                  <c:v>2.9323843416370106</c:v>
                </c:pt>
                <c:pt idx="7">
                  <c:v>2.9323843416370106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5.8647686832740211</c:v>
                </c:pt>
                <c:pt idx="12">
                  <c:v>2.9323843416370106</c:v>
                </c:pt>
                <c:pt idx="13">
                  <c:v>5.8647686832740211</c:v>
                </c:pt>
                <c:pt idx="14">
                  <c:v>2.9323843416370106</c:v>
                </c:pt>
                <c:pt idx="15">
                  <c:v>2.9323843416370106</c:v>
                </c:pt>
                <c:pt idx="16">
                  <c:v>2.9323843416370106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0-4DF2-B892-38C596CDA951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923150560"/>
        <c:axId val="1923151392"/>
      </c:barChart>
      <c:catAx>
        <c:axId val="19231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3151392"/>
        <c:crosses val="autoZero"/>
        <c:auto val="1"/>
        <c:lblAlgn val="ctr"/>
        <c:lblOffset val="100"/>
        <c:noMultiLvlLbl val="0"/>
      </c:catAx>
      <c:valAx>
        <c:axId val="19231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[Colaboradores]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31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BD_Resumen!$CE$394</c:f>
              <c:strCache>
                <c:ptCount val="1"/>
                <c:pt idx="0">
                  <c:v>Rango de Distancia auxiliar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1-48DE-9C5D-9CA9A696105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1-48DE-9C5D-9CA9A696105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B1-48DE-9C5D-9CA9A696105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B1-48DE-9C5D-9CA9A69610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BD_Resumen!$CE$395:$CE$399</c:f>
              <c:strCache>
                <c:ptCount val="5"/>
                <c:pt idx="0">
                  <c:v>Menos de 0.5 km</c:v>
                </c:pt>
                <c:pt idx="1">
                  <c:v>0.5 - 1 km</c:v>
                </c:pt>
                <c:pt idx="2">
                  <c:v>1 - 3 km</c:v>
                </c:pt>
                <c:pt idx="3">
                  <c:v>3 - 5 km</c:v>
                </c:pt>
                <c:pt idx="4">
                  <c:v>Más de 5 km</c:v>
                </c:pt>
              </c:strCache>
            </c:strRef>
          </c:cat>
          <c:val>
            <c:numRef>
              <c:f>BD_Resumen!$CF$395:$CF$399</c:f>
              <c:numCache>
                <c:formatCode>#,##0</c:formatCode>
                <c:ptCount val="5"/>
                <c:pt idx="0">
                  <c:v>5.8647686832740211</c:v>
                </c:pt>
                <c:pt idx="1">
                  <c:v>58.647686832740213</c:v>
                </c:pt>
                <c:pt idx="2">
                  <c:v>29.323843416370106</c:v>
                </c:pt>
                <c:pt idx="3">
                  <c:v>85.039145907473255</c:v>
                </c:pt>
                <c:pt idx="4">
                  <c:v>93.836298932384267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B1-48DE-9C5D-9CA9A69610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13222240"/>
        <c:axId val="1705047904"/>
      </c:barChart>
      <c:catAx>
        <c:axId val="8132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047904"/>
        <c:crosses val="autoZero"/>
        <c:auto val="1"/>
        <c:lblAlgn val="ctr"/>
        <c:lblOffset val="100"/>
        <c:noMultiLvlLbl val="0"/>
      </c:catAx>
      <c:valAx>
        <c:axId val="17050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2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BD_Resumen!$CE$404</c:f>
              <c:strCache>
                <c:ptCount val="1"/>
                <c:pt idx="0">
                  <c:v>Rango distancia viaje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7-4079-ACC7-BA9E7AE1EED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47-4079-ACC7-BA9E7AE1EED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47-4079-ACC7-BA9E7AE1EED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7-4079-ACC7-BA9E7AE1EE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BD_Resumen!$CE$405:$CE$409</c:f>
              <c:strCache>
                <c:ptCount val="5"/>
                <c:pt idx="0">
                  <c:v>Menos de 3 km</c:v>
                </c:pt>
                <c:pt idx="1">
                  <c:v>3 - 5 km</c:v>
                </c:pt>
                <c:pt idx="2">
                  <c:v>5 - 10 km</c:v>
                </c:pt>
                <c:pt idx="3">
                  <c:v>10 - 15 km</c:v>
                </c:pt>
                <c:pt idx="4">
                  <c:v>Más de 15 km</c:v>
                </c:pt>
              </c:strCache>
            </c:strRef>
          </c:cat>
          <c:val>
            <c:numRef>
              <c:f>BD_Resumen!$CF$405:$CF$409</c:f>
              <c:numCache>
                <c:formatCode>#,##0</c:formatCode>
                <c:ptCount val="5"/>
                <c:pt idx="0">
                  <c:v>20.526690391459073</c:v>
                </c:pt>
                <c:pt idx="1">
                  <c:v>8.7971530249110312</c:v>
                </c:pt>
                <c:pt idx="2">
                  <c:v>158.34875444839835</c:v>
                </c:pt>
                <c:pt idx="3">
                  <c:v>316.69750889679716</c:v>
                </c:pt>
                <c:pt idx="4">
                  <c:v>319.62989323843419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47-4079-ACC7-BA9E7AE1EE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13222240"/>
        <c:axId val="1705047904"/>
      </c:barChart>
      <c:catAx>
        <c:axId val="8132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047904"/>
        <c:crosses val="autoZero"/>
        <c:auto val="1"/>
        <c:lblAlgn val="ctr"/>
        <c:lblOffset val="100"/>
        <c:noMultiLvlLbl val="0"/>
      </c:catAx>
      <c:valAx>
        <c:axId val="17050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2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BD_Resumen!$CE$376</c:f>
              <c:strCache>
                <c:ptCount val="1"/>
                <c:pt idx="0">
                  <c:v>Rango de duración auxiliar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8-437C-8840-1DD12A09282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38-437C-8840-1DD12A0928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38-437C-8840-1DD12A0928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BD_Resumen!$CE$377:$CE$380</c:f>
              <c:strCache>
                <c:ptCount val="4"/>
                <c:pt idx="0">
                  <c:v>Menos de 15 minutos</c:v>
                </c:pt>
                <c:pt idx="1">
                  <c:v>15 - 30 minutos</c:v>
                </c:pt>
                <c:pt idx="2">
                  <c:v>30 - 60 minutos</c:v>
                </c:pt>
                <c:pt idx="3">
                  <c:v>Más de 60 minutos</c:v>
                </c:pt>
              </c:strCache>
            </c:strRef>
          </c:cat>
          <c:val>
            <c:numRef>
              <c:f>BD_Resumen!$CF$377:$CF$380</c:f>
              <c:numCache>
                <c:formatCode>#,##0</c:formatCode>
                <c:ptCount val="4"/>
                <c:pt idx="0">
                  <c:v>82.106761565836251</c:v>
                </c:pt>
                <c:pt idx="1">
                  <c:v>155.41637010676135</c:v>
                </c:pt>
                <c:pt idx="2">
                  <c:v>35.188612099644125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38-437C-8840-1DD12A0928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13222240"/>
        <c:axId val="1705047904"/>
      </c:barChart>
      <c:catAx>
        <c:axId val="8132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047904"/>
        <c:crosses val="autoZero"/>
        <c:auto val="1"/>
        <c:lblAlgn val="ctr"/>
        <c:lblOffset val="100"/>
        <c:noMultiLvlLbl val="0"/>
      </c:catAx>
      <c:valAx>
        <c:axId val="17050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2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BD_Resumen!$CE$385</c:f>
              <c:strCache>
                <c:ptCount val="1"/>
                <c:pt idx="0">
                  <c:v>Rango de duración viaje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2-4178-AEC7-6FAD989938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32-4178-AEC7-6FAD989938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032-4178-AEC7-6FAD989938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BD_Resumen!$CE$386:$CE$389</c:f>
              <c:strCache>
                <c:ptCount val="4"/>
                <c:pt idx="0">
                  <c:v>Menos de 30 minutos</c:v>
                </c:pt>
                <c:pt idx="1">
                  <c:v>30 - 60 minutos</c:v>
                </c:pt>
                <c:pt idx="2">
                  <c:v>60 - 120 minutos</c:v>
                </c:pt>
                <c:pt idx="3">
                  <c:v>Más de 120 minutos</c:v>
                </c:pt>
              </c:strCache>
            </c:strRef>
          </c:cat>
          <c:val>
            <c:numRef>
              <c:f>BD_Resumen!$CF$386:$CF$389</c:f>
              <c:numCache>
                <c:formatCode>#,##0</c:formatCode>
                <c:ptCount val="4"/>
                <c:pt idx="0">
                  <c:v>61.580071174377224</c:v>
                </c:pt>
                <c:pt idx="1">
                  <c:v>170.07829181494637</c:v>
                </c:pt>
                <c:pt idx="2">
                  <c:v>436.92526690391549</c:v>
                </c:pt>
                <c:pt idx="3">
                  <c:v>155.41637010676135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32-4178-AEC7-6FAD98993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13222240"/>
        <c:axId val="1705047904"/>
      </c:barChart>
      <c:catAx>
        <c:axId val="8132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047904"/>
        <c:crosses val="autoZero"/>
        <c:auto val="1"/>
        <c:lblAlgn val="ctr"/>
        <c:lblOffset val="100"/>
        <c:noMultiLvlLbl val="0"/>
      </c:catAx>
      <c:valAx>
        <c:axId val="17050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2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BD_Resumen!$CG$453</c:f>
              <c:strCache>
                <c:ptCount val="1"/>
                <c:pt idx="0">
                  <c:v>Huella de Carbono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3-451E-8B39-BC5EF8033E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F3-451E-8B39-BC5EF8033E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F3-451E-8B39-BC5EF8033E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3-451E-8B39-BC5EF8033E9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F3-451E-8B39-BC5EF8033E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EF3-451E-8B39-BC5EF8033E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EF3-451E-8B39-BC5EF8033E9F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BD_Resumen!$CF$454:$CF$460</c:f>
              <c:strCache>
                <c:ptCount val="7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  <c:pt idx="6">
                  <c:v>A pie o silla de ruedas</c:v>
                </c:pt>
              </c:strCache>
            </c:strRef>
          </c:cat>
          <c:val>
            <c:numRef>
              <c:f>BD_Resumen!$CG$454:$CG$460</c:f>
              <c:numCache>
                <c:formatCode>#,##0.0</c:formatCode>
                <c:ptCount val="7"/>
                <c:pt idx="0">
                  <c:v>117524.18227401242</c:v>
                </c:pt>
                <c:pt idx="1">
                  <c:v>0</c:v>
                </c:pt>
                <c:pt idx="2">
                  <c:v>314068.58658987278</c:v>
                </c:pt>
                <c:pt idx="3">
                  <c:v>9364.5310304285504</c:v>
                </c:pt>
                <c:pt idx="4">
                  <c:v>2178.9919860594573</c:v>
                </c:pt>
                <c:pt idx="5">
                  <c:v>8430.2589223008199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EF3-451E-8B39-BC5EF8033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13958482462415"/>
          <c:y val="0.24756579906678333"/>
          <c:w val="0.38467859699355761"/>
          <c:h val="0.6346716426071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BD_Resumen!$CH$453</c:f>
              <c:strCache>
                <c:ptCount val="1"/>
                <c:pt idx="0">
                  <c:v>Huella Energética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8-4ECB-8666-AE52CC51BB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68-4ECB-8666-AE52CC51BB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68-4ECB-8666-AE52CC51BB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8-4ECB-8666-AE52CC51BB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8-4ECB-8666-AE52CC51BB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8-4ECB-8666-AE52CC51BB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768-4ECB-8666-AE52CC51BBFD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BD_Resumen!$CF$454:$CF$460</c:f>
              <c:strCache>
                <c:ptCount val="7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  <c:pt idx="6">
                  <c:v>A pie o silla de ruedas</c:v>
                </c:pt>
              </c:strCache>
            </c:strRef>
          </c:cat>
          <c:val>
            <c:numRef>
              <c:f>BD_Resumen!$CH$454:$CH$460</c:f>
              <c:numCache>
                <c:formatCode>#,##0.0</c:formatCode>
                <c:ptCount val="7"/>
                <c:pt idx="0">
                  <c:v>14698.211569213727</c:v>
                </c:pt>
                <c:pt idx="1">
                  <c:v>0</c:v>
                </c:pt>
                <c:pt idx="2">
                  <c:v>40647.59326452214</c:v>
                </c:pt>
                <c:pt idx="3">
                  <c:v>1192.4648801794856</c:v>
                </c:pt>
                <c:pt idx="4">
                  <c:v>281.71861448772438</c:v>
                </c:pt>
                <c:pt idx="5">
                  <c:v>1105.6385635980321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68-4ECB-8666-AE52CC51BB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13958482462415"/>
          <c:y val="0.24756579906678333"/>
          <c:w val="0.38467859699355761"/>
          <c:h val="0.6346716426071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BD_Resumen!$CI$453</c:f>
              <c:strCache>
                <c:ptCount val="1"/>
                <c:pt idx="0">
                  <c:v>Huella Económica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B-4283-AEB1-F35673AED9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B-4283-AEB1-F35673AED9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B-4283-AEB1-F35673AED9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B-4283-AEB1-F35673AED9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B-4283-AEB1-F35673AED9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B-4283-AEB1-F35673AED9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B-4283-AEB1-F35673AED9B0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BD_Resumen!$CF$454:$CF$460</c:f>
              <c:strCache>
                <c:ptCount val="7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  <c:pt idx="6">
                  <c:v>A pie o silla de ruedas</c:v>
                </c:pt>
              </c:strCache>
            </c:strRef>
          </c:cat>
          <c:val>
            <c:numRef>
              <c:f>BD_Resumen!$CI$454:$CI$460</c:f>
              <c:numCache>
                <c:formatCode>#,##0.0</c:formatCode>
                <c:ptCount val="7"/>
                <c:pt idx="0">
                  <c:v>952545131.90035617</c:v>
                </c:pt>
                <c:pt idx="1">
                  <c:v>0</c:v>
                </c:pt>
                <c:pt idx="2">
                  <c:v>900673969.55405807</c:v>
                </c:pt>
                <c:pt idx="3">
                  <c:v>23277266.903914589</c:v>
                </c:pt>
                <c:pt idx="4">
                  <c:v>76788292.429971233</c:v>
                </c:pt>
                <c:pt idx="5">
                  <c:v>150583800.71174374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EB-4283-AEB1-F35673AED9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13958482462415"/>
          <c:y val="0.24756579906678333"/>
          <c:w val="0.38467859699355761"/>
          <c:h val="0.6346716426071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pieChart>
        <c:varyColors val="1"/>
        <c:ser>
          <c:idx val="0"/>
          <c:order val="0"/>
          <c:tx>
            <c:strRef>
              <c:f>BD_Resumen!$CJ$220</c:f>
              <c:strCache>
                <c:ptCount val="1"/>
                <c:pt idx="0">
                  <c:v>Modo Principal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B-4001-B11D-4E6B00A0AB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DB-4001-B11D-4E6B00A0AB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DB-4001-B11D-4E6B00A0AB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DB-4001-B11D-4E6B00A0AB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2DB-4001-B11D-4E6B00A0AB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2DB-4001-B11D-4E6B00A0AB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2DB-4001-B11D-4E6B00A0AB03}"/>
              </c:ext>
            </c:extLst>
          </c:dPt>
          <c:dLbls>
            <c:numFmt formatCode="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BD_Resumen!$CI$221:$CI$227</c:f>
              <c:strCache>
                <c:ptCount val="7"/>
                <c:pt idx="0">
                  <c:v>Transporte Público</c:v>
                </c:pt>
                <c:pt idx="1">
                  <c:v>Teletrabajo</c:v>
                </c:pt>
                <c:pt idx="2">
                  <c:v>Conductor Transporte Privado</c:v>
                </c:pt>
                <c:pt idx="3">
                  <c:v>Vehículo institucional</c:v>
                </c:pt>
                <c:pt idx="4">
                  <c:v>Bicicleta y patineta</c:v>
                </c:pt>
                <c:pt idx="5">
                  <c:v>Pasajero Transporte Privado</c:v>
                </c:pt>
                <c:pt idx="6">
                  <c:v>A pie o silla de ruedas</c:v>
                </c:pt>
              </c:strCache>
            </c:strRef>
          </c:cat>
          <c:val>
            <c:numRef>
              <c:f>BD_Resumen!$CJ$221:$CJ$227</c:f>
              <c:numCache>
                <c:formatCode>#,##0</c:formatCode>
                <c:ptCount val="7"/>
                <c:pt idx="0">
                  <c:v>404.66903914590699</c:v>
                </c:pt>
                <c:pt idx="1">
                  <c:v>11.729537366548042</c:v>
                </c:pt>
                <c:pt idx="2">
                  <c:v>228.72597864768647</c:v>
                </c:pt>
                <c:pt idx="3">
                  <c:v>20.526690391459073</c:v>
                </c:pt>
                <c:pt idx="4">
                  <c:v>126.09252669039132</c:v>
                </c:pt>
                <c:pt idx="5">
                  <c:v>20.526690391459073</c:v>
                </c:pt>
                <c:pt idx="6">
                  <c:v>11.729537366548042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DB-4001-B11D-4E6B00A0AB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13958482462415"/>
          <c:y val="0.24756579906678333"/>
          <c:w val="0.38467859699355761"/>
          <c:h val="0.6346716426071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54481205200227167"/>
          <c:h val="0.80487641723356007"/>
        </c:manualLayout>
      </c:layout>
      <c:doughnutChart>
        <c:varyColors val="1"/>
        <c:ser>
          <c:idx val="0"/>
          <c:order val="0"/>
          <c:tx>
            <c:strRef>
              <c:f>BD_Resumen!$CI$8</c:f>
              <c:strCache>
                <c:ptCount val="1"/>
                <c:pt idx="0">
                  <c:v>Rango Edad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2C-4421-B46C-0B6A5EAD6F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2C-4421-B46C-0B6A5EAD6F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2C-4421-B46C-0B6A5EAD6F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2C-4421-B46C-0B6A5EAD6F7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2C-4421-B46C-0B6A5EAD6F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42C-4421-B46C-0B6A5EAD6F7F}"/>
              </c:ext>
            </c:extLst>
          </c:dPt>
          <c:dLbls>
            <c:numFmt formatCode="0.0%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BD_Resumen!$CI$9:$CI$14</c:f>
              <c:strCache>
                <c:ptCount val="6"/>
                <c:pt idx="0">
                  <c:v>Menor de 18 años</c:v>
                </c:pt>
                <c:pt idx="1">
                  <c:v>18 - 29</c:v>
                </c:pt>
                <c:pt idx="2">
                  <c:v>30 - 39</c:v>
                </c:pt>
                <c:pt idx="3">
                  <c:v>40 - 49</c:v>
                </c:pt>
                <c:pt idx="4">
                  <c:v>50 - 59</c:v>
                </c:pt>
                <c:pt idx="5">
                  <c:v>Mayor de 60 años</c:v>
                </c:pt>
              </c:strCache>
            </c:strRef>
          </c:cat>
          <c:val>
            <c:numRef>
              <c:f>BD_Resumen!$CJ$9:$CJ$14</c:f>
              <c:numCache>
                <c:formatCode>#,##0</c:formatCode>
                <c:ptCount val="6"/>
                <c:pt idx="0">
                  <c:v>0</c:v>
                </c:pt>
                <c:pt idx="1">
                  <c:v>108.4982206405694</c:v>
                </c:pt>
                <c:pt idx="2">
                  <c:v>225.79359430604958</c:v>
                </c:pt>
                <c:pt idx="3">
                  <c:v>281.50889679715266</c:v>
                </c:pt>
                <c:pt idx="4">
                  <c:v>167.14590747330942</c:v>
                </c:pt>
                <c:pt idx="5">
                  <c:v>41.053380782918147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C-4421-B46C-0B6A5EAD6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77306205538610584"/>
          <c:h val="0.69869337899647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BD_Resumen!$CI$28</c:f>
              <c:strCache>
                <c:ptCount val="1"/>
                <c:pt idx="0">
                  <c:v>Estrato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1-4DA0-8DA6-33A53EE4734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91-4DA0-8DA6-33A53EE473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91-4DA0-8DA6-33A53EE4734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1-4DA0-8DA6-33A53EE4734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1-4DA0-8DA6-33A53EE4734C}"/>
              </c:ext>
            </c:extLst>
          </c:dPt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BD_Resumen!$CI$29:$CI$34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BD_Resumen!$CJ$29:$CJ$34</c:f>
              <c:numCache>
                <c:formatCode>#,##0</c:formatCode>
                <c:ptCount val="6"/>
                <c:pt idx="0">
                  <c:v>117.29537366548035</c:v>
                </c:pt>
                <c:pt idx="1">
                  <c:v>307.90035587188578</c:v>
                </c:pt>
                <c:pt idx="2">
                  <c:v>260.98220640569377</c:v>
                </c:pt>
                <c:pt idx="3">
                  <c:v>108.49822064056939</c:v>
                </c:pt>
                <c:pt idx="4">
                  <c:v>17.594306049822062</c:v>
                </c:pt>
                <c:pt idx="5">
                  <c:v>11.729537366548042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91-4DA0-8DA6-33A53EE473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5447856"/>
        <c:axId val="2015192320"/>
      </c:barChart>
      <c:catAx>
        <c:axId val="170544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5192320"/>
        <c:crosses val="autoZero"/>
        <c:auto val="1"/>
        <c:lblAlgn val="ctr"/>
        <c:lblOffset val="100"/>
        <c:noMultiLvlLbl val="0"/>
      </c:catAx>
      <c:valAx>
        <c:axId val="201519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44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213442617918369E-2"/>
          <c:y val="0.18244444444444446"/>
          <c:w val="0.77306205538610584"/>
          <c:h val="0.698693378996474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BD_Resumen!$CI$36</c:f>
              <c:strCache>
                <c:ptCount val="1"/>
                <c:pt idx="0">
                  <c:v>Nivel de ingresos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9-4023-8361-2AEE6040FE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A9-4023-8361-2AEE6040FE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A9-4023-8361-2AEE6040FE8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9-4023-8361-2AEE6040FE8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9-4023-8361-2AEE6040FE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BD_Resumen!$CI$37:$CI$42</c:f>
              <c:strCache>
                <c:ptCount val="6"/>
                <c:pt idx="0">
                  <c:v>Menos de 1 SMMLV</c:v>
                </c:pt>
                <c:pt idx="1">
                  <c:v>Entre 1 y 3 SMMLV</c:v>
                </c:pt>
                <c:pt idx="2">
                  <c:v>Entre 3 y 5 SMMLV</c:v>
                </c:pt>
                <c:pt idx="3">
                  <c:v>Entre 5 y 8 SMMLV</c:v>
                </c:pt>
                <c:pt idx="4">
                  <c:v>Entre 8 y 10 SMMLV</c:v>
                </c:pt>
                <c:pt idx="5">
                  <c:v>Más de 10 SMMLV</c:v>
                </c:pt>
              </c:strCache>
            </c:strRef>
          </c:cat>
          <c:val>
            <c:numRef>
              <c:f>BD_Resumen!$CJ$37:$CJ$42</c:f>
              <c:numCache>
                <c:formatCode>#,##0</c:formatCode>
                <c:ptCount val="6"/>
                <c:pt idx="0">
                  <c:v>64.512455516014228</c:v>
                </c:pt>
                <c:pt idx="1">
                  <c:v>477.97864768683218</c:v>
                </c:pt>
                <c:pt idx="2">
                  <c:v>149.55160142348748</c:v>
                </c:pt>
                <c:pt idx="3">
                  <c:v>99.701067615658346</c:v>
                </c:pt>
                <c:pt idx="4">
                  <c:v>26.391459074733095</c:v>
                </c:pt>
                <c:pt idx="5">
                  <c:v>5.8647686832740211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A9-4023-8361-2AEE6040FE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5447856"/>
        <c:axId val="2015192320"/>
      </c:barChart>
      <c:catAx>
        <c:axId val="170544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5192320"/>
        <c:crosses val="autoZero"/>
        <c:auto val="1"/>
        <c:lblAlgn val="ctr"/>
        <c:lblOffset val="100"/>
        <c:noMultiLvlLbl val="0"/>
      </c:catAx>
      <c:valAx>
        <c:axId val="20151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544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1.3992301445980636E-2"/>
          <c:y val="8.9565162615569585E-2"/>
          <c:w val="0.9768661430916592"/>
          <c:h val="0.52235235120455159"/>
        </c:manualLayout>
      </c:layout>
      <c:ofPieChart>
        <c:ofPieType val="pie"/>
        <c:varyColors val="1"/>
        <c:ser>
          <c:idx val="0"/>
          <c:order val="0"/>
          <c:tx>
            <c:strRef>
              <c:f>BD_Resumen!$CI$76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4-42A3-96B7-00577526CD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84-42A3-96B7-00577526CD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84-42A3-96B7-00577526CD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84-42A3-96B7-00577526CD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84-42A3-96B7-00577526CD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884-42A3-96B7-00577526CD4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884-42A3-96B7-00577526CD4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884-42A3-96B7-00577526CD4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884-42A3-96B7-00577526CD4A}"/>
              </c:ext>
            </c:extLst>
          </c:dPt>
          <c:dLbls>
            <c:dLbl>
              <c:idx val="0"/>
              <c:numFmt formatCode="#,##0;;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>
                          <a:lumMod val="9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84-42A3-96B7-00577526CD4A}"/>
                </c:ext>
              </c:extLst>
            </c:dLbl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BD_Resumen!$CI$77:$CI$84</c:f>
              <c:strCache>
                <c:ptCount val="8"/>
                <c:pt idx="0">
                  <c:v>Ninguna</c:v>
                </c:pt>
                <c:pt idx="1">
                  <c:v>Discapacidad visual</c:v>
                </c:pt>
                <c:pt idx="2">
                  <c:v>Discapacidad física</c:v>
                </c:pt>
                <c:pt idx="3">
                  <c:v>Discapacidad auditiva</c:v>
                </c:pt>
                <c:pt idx="4">
                  <c:v>Sordoceguera</c:v>
                </c:pt>
                <c:pt idx="5">
                  <c:v>Discapacidad intelectual</c:v>
                </c:pt>
                <c:pt idx="6">
                  <c:v>Discapacidad psicosocial (mental)</c:v>
                </c:pt>
                <c:pt idx="7">
                  <c:v>Discapacidad múltiple</c:v>
                </c:pt>
              </c:strCache>
            </c:strRef>
          </c:cat>
          <c:val>
            <c:numRef>
              <c:f>BD_Resumen!$CJ$77:$CJ$84</c:f>
              <c:numCache>
                <c:formatCode>#,##0</c:formatCode>
                <c:ptCount val="8"/>
                <c:pt idx="0">
                  <c:v>812.27046263345267</c:v>
                </c:pt>
                <c:pt idx="1">
                  <c:v>2.9323843416370106</c:v>
                </c:pt>
                <c:pt idx="2">
                  <c:v>2.9323843416370106</c:v>
                </c:pt>
                <c:pt idx="3">
                  <c:v>2.9323843416370106</c:v>
                </c:pt>
                <c:pt idx="4">
                  <c:v>0</c:v>
                </c:pt>
                <c:pt idx="5">
                  <c:v>0</c:v>
                </c:pt>
                <c:pt idx="6">
                  <c:v>2.9323843416370106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884-42A3-96B7-00577526CD4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7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914878956700001E-2"/>
          <c:y val="0.58695148279946707"/>
          <c:w val="0.78621463825275362"/>
          <c:h val="0.394298526427890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BD_Resumen!$CE$132</c:f>
              <c:strCache>
                <c:ptCount val="1"/>
                <c:pt idx="0">
                  <c:v>Localidad residencia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BD_Resumen!$CE$133:$CE$153</c15:sqref>
                  </c15:fullRef>
                </c:ext>
              </c:extLst>
              <c:f>BD_Resumen!$CE$135:$CE$153</c:f>
              <c:strCache>
                <c:ptCount val="19"/>
                <c:pt idx="0">
                  <c:v>Engativá</c:v>
                </c:pt>
                <c:pt idx="1">
                  <c:v>Usaquén</c:v>
                </c:pt>
                <c:pt idx="2">
                  <c:v>No resido en Bogotá</c:v>
                </c:pt>
                <c:pt idx="3">
                  <c:v>Teusaquillo</c:v>
                </c:pt>
                <c:pt idx="4">
                  <c:v>Fontibón</c:v>
                </c:pt>
                <c:pt idx="5">
                  <c:v>Puente Aranda</c:v>
                </c:pt>
                <c:pt idx="6">
                  <c:v>Chapinero</c:v>
                </c:pt>
                <c:pt idx="7">
                  <c:v>Barrios Unidos</c:v>
                </c:pt>
                <c:pt idx="8">
                  <c:v>San Cristóbal</c:v>
                </c:pt>
                <c:pt idx="9">
                  <c:v>Ciudad Bolívar</c:v>
                </c:pt>
                <c:pt idx="10">
                  <c:v>Rafael Uribe Uribe</c:v>
                </c:pt>
                <c:pt idx="11">
                  <c:v>Tunjuelito</c:v>
                </c:pt>
                <c:pt idx="12">
                  <c:v>Bosa</c:v>
                </c:pt>
                <c:pt idx="13">
                  <c:v>Los Mártires</c:v>
                </c:pt>
                <c:pt idx="14">
                  <c:v>Usme</c:v>
                </c:pt>
                <c:pt idx="15">
                  <c:v>Antonio Nariño</c:v>
                </c:pt>
                <c:pt idx="16">
                  <c:v>Santa Fe</c:v>
                </c:pt>
                <c:pt idx="17">
                  <c:v>La Candelaria</c:v>
                </c:pt>
                <c:pt idx="18">
                  <c:v>Sumapaz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BD_Resumen!$CF$133:$CF$153</c15:sqref>
                  </c15:fullRef>
                </c:ext>
              </c:extLst>
              <c:f>BD_Resumen!$CF$135:$CF$153</c:f>
              <c:numCache>
                <c:formatCode>#,##0</c:formatCode>
                <c:ptCount val="19"/>
                <c:pt idx="0">
                  <c:v>55.715302491103202</c:v>
                </c:pt>
                <c:pt idx="1">
                  <c:v>43.985765124555158</c:v>
                </c:pt>
                <c:pt idx="2">
                  <c:v>90.903914590747263</c:v>
                </c:pt>
                <c:pt idx="3">
                  <c:v>23.459074733096084</c:v>
                </c:pt>
                <c:pt idx="4">
                  <c:v>67.444839857651232</c:v>
                </c:pt>
                <c:pt idx="5">
                  <c:v>43.985765124555158</c:v>
                </c:pt>
                <c:pt idx="6">
                  <c:v>8.7971530249110312</c:v>
                </c:pt>
                <c:pt idx="7">
                  <c:v>0</c:v>
                </c:pt>
                <c:pt idx="8">
                  <c:v>43.985765124555158</c:v>
                </c:pt>
                <c:pt idx="9">
                  <c:v>111.43060498220629</c:v>
                </c:pt>
                <c:pt idx="10">
                  <c:v>23.459074733096084</c:v>
                </c:pt>
                <c:pt idx="11">
                  <c:v>11.729537366548042</c:v>
                </c:pt>
                <c:pt idx="12">
                  <c:v>55.715302491103202</c:v>
                </c:pt>
                <c:pt idx="13">
                  <c:v>2.9323843416370106</c:v>
                </c:pt>
                <c:pt idx="14">
                  <c:v>41.053380782918147</c:v>
                </c:pt>
                <c:pt idx="15">
                  <c:v>5.8647686832740211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8-43B5-BABB-51EBE615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8514752"/>
        <c:axId val="1925849328"/>
      </c:barChart>
      <c:catAx>
        <c:axId val="1838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5849328"/>
        <c:crosses val="autoZero"/>
        <c:auto val="1"/>
        <c:lblAlgn val="ctr"/>
        <c:lblOffset val="100"/>
        <c:noMultiLvlLbl val="0"/>
      </c:catAx>
      <c:valAx>
        <c:axId val="19258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8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Sede de trabajo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BD_Resumen!$CE$155</c:f>
              <c:strCache>
                <c:ptCount val="1"/>
                <c:pt idx="0">
                  <c:v>Sede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BD_Resumen!$CF$156:$CF$185</c15:sqref>
                  </c15:fullRef>
                </c:ext>
              </c:extLst>
              <c:f>(BD_Resumen!$CF$156:$CF$161,BD_Resumen!$CF$166:$CF$185)</c:f>
              <c:strCache>
                <c:ptCount val="6"/>
                <c:pt idx="0">
                  <c:v>Sede Operativa - Sede secundaria - Calle 22d # 120-40 - Fontibón</c:v>
                </c:pt>
                <c:pt idx="1">
                  <c:v>Sede Administrativa - Sede principal - Calle 26 #69-76 Edificio Elemento Torre 1 - Piso 3 - Engativá</c:v>
                </c:pt>
                <c:pt idx="2">
                  <c:v>Sede Produccion - Sede secundaria -  Parque Minero Industrial “El Mochuelo”. Km 3 vía a Pasquilla - Ciudad Bolívar</c:v>
                </c:pt>
                <c:pt idx="3">
                  <c:v>Otra*</c:v>
                </c:pt>
                <c:pt idx="4">
                  <c:v>Lugar de residencia</c:v>
                </c:pt>
                <c:pt idx="5">
                  <c:v>UIZ Norte - Sede secundaria - Calle 193 # 19 - 43 - Usaquén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BD_Resumen!$CG$156:$CG$165</c15:sqref>
                  </c15:fullRef>
                </c:ext>
              </c:extLst>
              <c:f>BD_Resumen!$CG$156:$CG$161</c:f>
              <c:numCache>
                <c:formatCode>#,##0</c:formatCode>
                <c:ptCount val="6"/>
                <c:pt idx="0">
                  <c:v>401.7366548042711</c:v>
                </c:pt>
                <c:pt idx="1">
                  <c:v>225.79359430604944</c:v>
                </c:pt>
                <c:pt idx="2">
                  <c:v>126.09252669039131</c:v>
                </c:pt>
                <c:pt idx="3">
                  <c:v>46.918149466192169</c:v>
                </c:pt>
                <c:pt idx="4">
                  <c:v>14.661921708185053</c:v>
                </c:pt>
                <c:pt idx="5">
                  <c:v>8.7971530249110312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6-4E5D-863A-7CB85991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8514752"/>
        <c:axId val="1925849328"/>
      </c:barChart>
      <c:catAx>
        <c:axId val="1838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5849328"/>
        <c:crosses val="autoZero"/>
        <c:auto val="1"/>
        <c:lblAlgn val="ctr"/>
        <c:lblOffset val="100"/>
        <c:noMultiLvlLbl val="0"/>
      </c:catAx>
      <c:valAx>
        <c:axId val="19258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8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Duración vs Distancia por modo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BD_Resumen!$CG$414</c:f>
              <c:strCache>
                <c:ptCount val="1"/>
                <c:pt idx="0">
                  <c:v>Distancia viaje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BD_Resumen!$CE$415:$CE$431</c15:sqref>
                  </c15:fullRef>
                </c:ext>
              </c:extLst>
              <c:f>(BD_Resumen!$CE$415:$CE$418,BD_Resumen!$CE$420:$CE$427)</c:f>
              <c:strCache>
                <c:ptCount val="12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Motocicleta conductor</c:v>
                </c:pt>
                <c:pt idx="5">
                  <c:v>Ruta institucional</c:v>
                </c:pt>
                <c:pt idx="6">
                  <c:v>Vehiculo institucional</c:v>
                </c:pt>
                <c:pt idx="7">
                  <c:v>Taxi</c:v>
                </c:pt>
                <c:pt idx="8">
                  <c:v>A pie</c:v>
                </c:pt>
                <c:pt idx="9">
                  <c:v>Bus intermunicipal</c:v>
                </c:pt>
                <c:pt idx="10">
                  <c:v>Automóvil pasajero</c:v>
                </c:pt>
                <c:pt idx="11">
                  <c:v>TPC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BD_Resumen!$CG$415:$CG$431</c15:sqref>
                  </c15:fullRef>
                </c:ext>
              </c:extLst>
              <c:f>(BD_Resumen!$CG$415:$CG$418,BD_Resumen!$CG$420:$CG$427)</c:f>
              <c:numCache>
                <c:formatCode>#,##0.0</c:formatCode>
                <c:ptCount val="12"/>
                <c:pt idx="0">
                  <c:v>19.177864017241408</c:v>
                </c:pt>
                <c:pt idx="1">
                  <c:v>0</c:v>
                </c:pt>
                <c:pt idx="2">
                  <c:v>12.822592380952393</c:v>
                </c:pt>
                <c:pt idx="3">
                  <c:v>13.340368822906965</c:v>
                </c:pt>
                <c:pt idx="4">
                  <c:v>16.890500691558461</c:v>
                </c:pt>
                <c:pt idx="5">
                  <c:v>21.484207000000005</c:v>
                </c:pt>
                <c:pt idx="6">
                  <c:v>15.212159000000003</c:v>
                </c:pt>
                <c:pt idx="7">
                  <c:v>11.274202500000001</c:v>
                </c:pt>
                <c:pt idx="8">
                  <c:v>2.4083333333333332</c:v>
                </c:pt>
                <c:pt idx="9">
                  <c:v>18.044696999999999</c:v>
                </c:pt>
                <c:pt idx="10">
                  <c:v>7.9766664000000009</c:v>
                </c:pt>
                <c:pt idx="11">
                  <c:v>19.089364572649576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C-4BF0-B946-0DE740C8F7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13200240"/>
        <c:axId val="817470464"/>
      </c:barChart>
      <c:lineChart>
        <c:grouping val="stacked"/>
        <c:varyColors val="0"/>
        <c:ser>
          <c:idx val="1"/>
          <c:order val="1"/>
          <c:tx>
            <c:strRef>
              <c:f>BD_Resumen!$CH$414</c:f>
              <c:strCache>
                <c:ptCount val="1"/>
                <c:pt idx="0">
                  <c:v>Duración viaje</c:v>
                </c:pt>
              </c:strCache>
            </c:strRef>
          </c:tx>
          <c:spPr>
            <a:ln w="317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0">
                <a:noFill/>
              </a:ln>
              <a:effectLst/>
            </c:spPr>
          </c:marker>
          <c:dLbls>
            <c:numFmt formatCode="#,##0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BD_Resumen!$CE$415:$CE$431</c15:sqref>
                  </c15:fullRef>
                </c:ext>
              </c:extLst>
              <c:f>(BD_Resumen!$CE$415:$CE$418,BD_Resumen!$CE$420:$CE$427)</c:f>
              <c:strCache>
                <c:ptCount val="12"/>
                <c:pt idx="0">
                  <c:v>Transmilenio</c:v>
                </c:pt>
                <c:pt idx="1">
                  <c:v>Teletrabajo</c:v>
                </c:pt>
                <c:pt idx="2">
                  <c:v>Bicicleta</c:v>
                </c:pt>
                <c:pt idx="3">
                  <c:v>SITP</c:v>
                </c:pt>
                <c:pt idx="4">
                  <c:v>Motocicleta conductor</c:v>
                </c:pt>
                <c:pt idx="5">
                  <c:v>Ruta institucional</c:v>
                </c:pt>
                <c:pt idx="6">
                  <c:v>Vehiculo institucional</c:v>
                </c:pt>
                <c:pt idx="7">
                  <c:v>Taxi</c:v>
                </c:pt>
                <c:pt idx="8">
                  <c:v>A pie</c:v>
                </c:pt>
                <c:pt idx="9">
                  <c:v>Bus intermunicipal</c:v>
                </c:pt>
                <c:pt idx="10">
                  <c:v>Automóvil pasajero</c:v>
                </c:pt>
                <c:pt idx="11">
                  <c:v>TPC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BD_Resumen!$CH$415:$CH$431</c15:sqref>
                  </c15:fullRef>
                </c:ext>
              </c:extLst>
              <c:f>(BD_Resumen!$CH$415:$CH$418,BD_Resumen!$CH$420:$CH$427)</c:f>
              <c:numCache>
                <c:formatCode>#,##0.0</c:formatCode>
                <c:ptCount val="12"/>
                <c:pt idx="0">
                  <c:v>114.88793103448295</c:v>
                </c:pt>
                <c:pt idx="1">
                  <c:v>0</c:v>
                </c:pt>
                <c:pt idx="2">
                  <c:v>69.880952380952465</c:v>
                </c:pt>
                <c:pt idx="3">
                  <c:v>104.32539682539701</c:v>
                </c:pt>
                <c:pt idx="4">
                  <c:v>64.67857142857153</c:v>
                </c:pt>
                <c:pt idx="5">
                  <c:v>88.125000000000028</c:v>
                </c:pt>
                <c:pt idx="6">
                  <c:v>93.333333333333329</c:v>
                </c:pt>
                <c:pt idx="7">
                  <c:v>45.999999999999993</c:v>
                </c:pt>
                <c:pt idx="8">
                  <c:v>42.499999999999993</c:v>
                </c:pt>
                <c:pt idx="9">
                  <c:v>139.50000000000003</c:v>
                </c:pt>
                <c:pt idx="10">
                  <c:v>57.70000000000001</c:v>
                </c:pt>
                <c:pt idx="11">
                  <c:v>90.833333333333314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BF0-B946-0DE740C8F7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5239376"/>
        <c:axId val="375122912"/>
      </c:lineChart>
      <c:catAx>
        <c:axId val="8132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7470464"/>
        <c:crosses val="autoZero"/>
        <c:auto val="1"/>
        <c:lblAlgn val="ctr"/>
        <c:lblOffset val="100"/>
        <c:noMultiLvlLbl val="0"/>
      </c:catAx>
      <c:valAx>
        <c:axId val="8174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Distancia [km</a:t>
                </a:r>
                <a:r>
                  <a:rPr lang="es-ES"/>
                  <a:t>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3200240"/>
        <c:crosses val="autoZero"/>
        <c:crossBetween val="between"/>
      </c:valAx>
      <c:valAx>
        <c:axId val="3751229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Duración [min]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25239376"/>
        <c:crosses val="max"/>
        <c:crossBetween val="between"/>
      </c:valAx>
      <c:catAx>
        <c:axId val="162523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122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 paperSize="9" orientation="landscape"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sunburst" uniqueId="{8BD53342-3268-4DAD-92E3-B829F2CB73AA}" formatIdx="0"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900"/>
                </a:pPr>
                <a:endParaRPr lang="es-ES" sz="9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0"/>
            <cx:separator>, </cx:separator>
          </cx:dataLabels>
          <cx:dataId val="0"/>
          <cx:layoutPr/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_xlchart.v1.4</cx:f>
      </cx:numDim>
    </cx:data>
  </cx:chartData>
  <cx:chart>
    <cx:title pos="t" align="ctr" overlay="0">
      <cx:tx>
        <cx:txData>
          <cx:v>Etnia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Etnia</a:t>
          </a:r>
        </a:p>
      </cx:txPr>
    </cx:title>
    <cx:plotArea>
      <cx:plotAreaRegion>
        <cx:series layoutId="treemap" uniqueId="{E823F36E-4548-4E0F-A01C-1D005D1F0CF7}" formatIdx="0">
          <cx:tx>
            <cx:txData>
              <cx:f>_xlchart.v1.2</cx:f>
              <cx:v>Etnia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900"/>
                </a:pPr>
                <a:endParaRPr lang="es-ES" sz="9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0"/>
          </cx:dataLabels>
          <cx:dataId val="0"/>
          <cx:layoutPr/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/>
          </a:pPr>
          <a:endParaRPr lang="es-ES" sz="1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spcBef>
                <a:spcPts val="0"/>
              </a:spcBef>
              <a:spcAft>
                <a:spcPts val="0"/>
              </a:spcAft>
            </a:pPr>
            <a:r>
              <a:rPr lang="es-ES" sz="1400" b="0" i="0" baseline="0">
                <a:solidFill>
                  <a:srgbClr val="595959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Relación de Modo Principal y Modo Auxiliar </a:t>
            </a:r>
            <a:endParaRPr lang="es-CO" sz="1400">
              <a:effectLst/>
            </a:endParaRPr>
          </a:p>
        </cx:rich>
      </cx:tx>
    </cx:title>
    <cx:plotArea>
      <cx:plotAreaRegion>
        <cx:series layoutId="sunburst" uniqueId="{8BD53342-3268-4DAD-92E3-B829F2CB73AA}" formatIdx="0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/>
                </a:pPr>
                <a:endParaRPr lang="es-ES" sz="800" b="0" i="0" u="none" strike="noStrike" baseline="0">
                  <a:solidFill>
                    <a:srgbClr val="FFFFFF"/>
                  </a:solidFill>
                  <a:latin typeface="Calibri"/>
                  <a:cs typeface="Calibri"/>
                </a:endParaRPr>
              </a:p>
            </cx:txPr>
            <cx:visibility seriesName="0" categoryName="1" value="0"/>
          </cx:dataLabels>
          <cx:dataId val="0"/>
          <cx:layoutPr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13" Type="http://schemas.openxmlformats.org/officeDocument/2006/relationships/hyperlink" Target="#'5 Plan de Acci&#243;n -Estrategias '!A1"/><Relationship Id="rId3" Type="http://schemas.openxmlformats.org/officeDocument/2006/relationships/image" Target="../media/image2.jpg"/><Relationship Id="rId7" Type="http://schemas.openxmlformats.org/officeDocument/2006/relationships/hyperlink" Target="#'2 Equipo PIMS'!A1"/><Relationship Id="rId12" Type="http://schemas.openxmlformats.org/officeDocument/2006/relationships/image" Target="../media/image7.jpg"/><Relationship Id="rId2" Type="http://schemas.openxmlformats.org/officeDocument/2006/relationships/hyperlink" Target="#'1 Datos Entidad'!A1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11" Type="http://schemas.openxmlformats.org/officeDocument/2006/relationships/hyperlink" Target="#'6 Evaluaci&#243;n y seguimiento'!A1"/><Relationship Id="rId5" Type="http://schemas.openxmlformats.org/officeDocument/2006/relationships/image" Target="../media/image3.jpg"/><Relationship Id="rId10" Type="http://schemas.openxmlformats.org/officeDocument/2006/relationships/image" Target="../media/image6.jpg"/><Relationship Id="rId4" Type="http://schemas.openxmlformats.org/officeDocument/2006/relationships/hyperlink" Target="#'4 Diagn&#243;stico'!A1"/><Relationship Id="rId9" Type="http://schemas.openxmlformats.org/officeDocument/2006/relationships/hyperlink" Target="#'3 Estrategia de Comunicaci&#243;n'!A1"/><Relationship Id="rId14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Inicio!A1"/><Relationship Id="rId1" Type="http://schemas.openxmlformats.org/officeDocument/2006/relationships/image" Target="../media/image9.jp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hyperlink" Target="#'2 Equipo PIM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2.png"/><Relationship Id="rId2" Type="http://schemas.openxmlformats.org/officeDocument/2006/relationships/hyperlink" Target="#Inicio!A1"/><Relationship Id="rId1" Type="http://schemas.openxmlformats.org/officeDocument/2006/relationships/image" Target="../media/image13.jpg"/><Relationship Id="rId6" Type="http://schemas.openxmlformats.org/officeDocument/2006/relationships/hyperlink" Target="#'1 Datos Entidad'!A1"/><Relationship Id="rId5" Type="http://schemas.openxmlformats.org/officeDocument/2006/relationships/image" Target="../media/image11.png"/><Relationship Id="rId4" Type="http://schemas.openxmlformats.org/officeDocument/2006/relationships/hyperlink" Target="#'3 Estrategia de Comunicaci&#243;n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2.png"/><Relationship Id="rId2" Type="http://schemas.openxmlformats.org/officeDocument/2006/relationships/hyperlink" Target="#Inicio!A1"/><Relationship Id="rId1" Type="http://schemas.openxmlformats.org/officeDocument/2006/relationships/image" Target="../media/image14.jpg"/><Relationship Id="rId6" Type="http://schemas.openxmlformats.org/officeDocument/2006/relationships/hyperlink" Target="#'2 Equipo PIMS'!A1"/><Relationship Id="rId5" Type="http://schemas.openxmlformats.org/officeDocument/2006/relationships/image" Target="../media/image11.png"/><Relationship Id="rId4" Type="http://schemas.openxmlformats.org/officeDocument/2006/relationships/hyperlink" Target="#'4 Diagn&#243;stico'!A1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image" Target="../media/image12.png"/><Relationship Id="rId7" Type="http://schemas.microsoft.com/office/2014/relationships/chartEx" Target="../charts/chartEx2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2.xml"/><Relationship Id="rId33" Type="http://schemas.openxmlformats.org/officeDocument/2006/relationships/hyperlink" Target="#'3 Estrategia de Comunicaci&#243;n'!A1"/><Relationship Id="rId38" Type="http://schemas.openxmlformats.org/officeDocument/2006/relationships/chart" Target="../charts/chart28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7.xml"/><Relationship Id="rId29" Type="http://schemas.openxmlformats.org/officeDocument/2006/relationships/hyperlink" Target="#Inicio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9.xml"/><Relationship Id="rId24" Type="http://schemas.openxmlformats.org/officeDocument/2006/relationships/chart" Target="../charts/chart21.xml"/><Relationship Id="rId32" Type="http://schemas.openxmlformats.org/officeDocument/2006/relationships/image" Target="../media/image11.png"/><Relationship Id="rId37" Type="http://schemas.openxmlformats.org/officeDocument/2006/relationships/chart" Target="../charts/chart27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0.xml"/><Relationship Id="rId28" Type="http://schemas.openxmlformats.org/officeDocument/2006/relationships/image" Target="../media/image16.png"/><Relationship Id="rId36" Type="http://schemas.openxmlformats.org/officeDocument/2006/relationships/chart" Target="../charts/chart26.xml"/><Relationship Id="rId10" Type="http://schemas.openxmlformats.org/officeDocument/2006/relationships/chart" Target="../charts/chart8.xml"/><Relationship Id="rId19" Type="http://schemas.microsoft.com/office/2014/relationships/chartEx" Target="../charts/chartEx3.xml"/><Relationship Id="rId31" Type="http://schemas.openxmlformats.org/officeDocument/2006/relationships/hyperlink" Target="#'5 Plan de Acci&#243;n -Estrategias '!A1"/><Relationship Id="rId4" Type="http://schemas.microsoft.com/office/2014/relationships/chartEx" Target="../charts/chartEx1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image" Target="../media/image17.png"/><Relationship Id="rId35" Type="http://schemas.openxmlformats.org/officeDocument/2006/relationships/chart" Target="../charts/chart25.xml"/><Relationship Id="rId8" Type="http://schemas.openxmlformats.org/officeDocument/2006/relationships/chart" Target="../charts/chart6.xml"/><Relationship Id="rId3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2.png"/><Relationship Id="rId2" Type="http://schemas.openxmlformats.org/officeDocument/2006/relationships/hyperlink" Target="#Inicio!A1"/><Relationship Id="rId1" Type="http://schemas.openxmlformats.org/officeDocument/2006/relationships/image" Target="../media/image18.jpg"/><Relationship Id="rId6" Type="http://schemas.openxmlformats.org/officeDocument/2006/relationships/hyperlink" Target="#'4 Diagn&#243;stico'!A1"/><Relationship Id="rId5" Type="http://schemas.openxmlformats.org/officeDocument/2006/relationships/image" Target="../media/image11.png"/><Relationship Id="rId4" Type="http://schemas.openxmlformats.org/officeDocument/2006/relationships/hyperlink" Target="#'6 Evaluaci&#243;n y seguimiento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Inicio!A1"/><Relationship Id="rId1" Type="http://schemas.openxmlformats.org/officeDocument/2006/relationships/image" Target="../media/image19.jpg"/><Relationship Id="rId6" Type="http://schemas.openxmlformats.org/officeDocument/2006/relationships/image" Target="../media/image12.png"/><Relationship Id="rId5" Type="http://schemas.openxmlformats.org/officeDocument/2006/relationships/hyperlink" Target="#'5 Plan de Acci&#243;n -Estrategias '!A1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11546</xdr:colOff>
      <xdr:row>13</xdr:row>
      <xdr:rowOff>34636</xdr:rowOff>
    </xdr:from>
    <xdr:to>
      <xdr:col>11</xdr:col>
      <xdr:colOff>773873</xdr:colOff>
      <xdr:row>14</xdr:row>
      <xdr:rowOff>440269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08D590-D835-4061-BC68-C019EF84D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746" y="5863936"/>
          <a:ext cx="7658427" cy="869183"/>
        </a:xfrm>
        <a:prstGeom prst="rect">
          <a:avLst/>
        </a:prstGeom>
      </xdr:spPr>
    </xdr:pic>
    <xdr:clientData/>
  </xdr:twoCellAnchor>
  <xdr:twoCellAnchor editAs="oneCell">
    <xdr:from>
      <xdr:col>3</xdr:col>
      <xdr:colOff>80730</xdr:colOff>
      <xdr:row>5</xdr:row>
      <xdr:rowOff>22998</xdr:rowOff>
    </xdr:from>
    <xdr:to>
      <xdr:col>5</xdr:col>
      <xdr:colOff>21312</xdr:colOff>
      <xdr:row>8</xdr:row>
      <xdr:rowOff>9762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7F4614-6086-4634-B62E-0415E55D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9821" y="2251271"/>
          <a:ext cx="1418400" cy="1418400"/>
        </a:xfrm>
        <a:prstGeom prst="rect">
          <a:avLst/>
        </a:prstGeom>
      </xdr:spPr>
    </xdr:pic>
    <xdr:clientData/>
  </xdr:twoCellAnchor>
  <xdr:twoCellAnchor editAs="oneCell">
    <xdr:from>
      <xdr:col>3</xdr:col>
      <xdr:colOff>34453</xdr:colOff>
      <xdr:row>9</xdr:row>
      <xdr:rowOff>28106</xdr:rowOff>
    </xdr:from>
    <xdr:to>
      <xdr:col>4</xdr:col>
      <xdr:colOff>713944</xdr:colOff>
      <xdr:row>11</xdr:row>
      <xdr:rowOff>291961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0E9A02-7C5E-4C42-BD3B-14C13CAD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153" y="4047656"/>
          <a:ext cx="1416091" cy="1419555"/>
        </a:xfrm>
        <a:prstGeom prst="rect">
          <a:avLst/>
        </a:prstGeom>
      </xdr:spPr>
    </xdr:pic>
    <xdr:clientData/>
  </xdr:twoCellAnchor>
  <xdr:twoCellAnchor editAs="oneCell">
    <xdr:from>
      <xdr:col>2</xdr:col>
      <xdr:colOff>22817</xdr:colOff>
      <xdr:row>0</xdr:row>
      <xdr:rowOff>427181</xdr:rowOff>
    </xdr:from>
    <xdr:to>
      <xdr:col>11</xdr:col>
      <xdr:colOff>785144</xdr:colOff>
      <xdr:row>3</xdr:row>
      <xdr:rowOff>441796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A43B86-4146-41A3-91C5-FDB0F201A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017" y="427181"/>
          <a:ext cx="7658427" cy="1405265"/>
        </a:xfrm>
        <a:prstGeom prst="rect">
          <a:avLst/>
        </a:prstGeom>
      </xdr:spPr>
    </xdr:pic>
    <xdr:clientData/>
  </xdr:twoCellAnchor>
  <xdr:twoCellAnchor editAs="oneCell">
    <xdr:from>
      <xdr:col>6</xdr:col>
      <xdr:colOff>34272</xdr:colOff>
      <xdr:row>5</xdr:row>
      <xdr:rowOff>22719</xdr:rowOff>
    </xdr:from>
    <xdr:to>
      <xdr:col>7</xdr:col>
      <xdr:colOff>713763</xdr:colOff>
      <xdr:row>8</xdr:row>
      <xdr:rowOff>9483</xdr:rowOff>
    </xdr:to>
    <xdr:pic>
      <xdr:nvPicPr>
        <xdr:cNvPr id="6" name="Imagen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3546FFB-968B-409C-B3A5-4A34FA35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672" y="2257919"/>
          <a:ext cx="1416091" cy="1421864"/>
        </a:xfrm>
        <a:prstGeom prst="rect">
          <a:avLst/>
        </a:prstGeom>
      </xdr:spPr>
    </xdr:pic>
    <xdr:clientData/>
  </xdr:twoCellAnchor>
  <xdr:twoCellAnchor editAs="oneCell">
    <xdr:from>
      <xdr:col>9</xdr:col>
      <xdr:colOff>22646</xdr:colOff>
      <xdr:row>5</xdr:row>
      <xdr:rowOff>11092</xdr:rowOff>
    </xdr:from>
    <xdr:to>
      <xdr:col>10</xdr:col>
      <xdr:colOff>702137</xdr:colOff>
      <xdr:row>7</xdr:row>
      <xdr:rowOff>505856</xdr:rowOff>
    </xdr:to>
    <xdr:pic>
      <xdr:nvPicPr>
        <xdr:cNvPr id="7" name="Imagen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E41B39-9250-42E0-969A-692AA3424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746" y="2246292"/>
          <a:ext cx="1416091" cy="1421864"/>
        </a:xfrm>
        <a:prstGeom prst="rect">
          <a:avLst/>
        </a:prstGeom>
      </xdr:spPr>
    </xdr:pic>
    <xdr:clientData/>
  </xdr:twoCellAnchor>
  <xdr:twoCellAnchor editAs="oneCell">
    <xdr:from>
      <xdr:col>9</xdr:col>
      <xdr:colOff>22544</xdr:colOff>
      <xdr:row>9</xdr:row>
      <xdr:rowOff>34092</xdr:rowOff>
    </xdr:from>
    <xdr:to>
      <xdr:col>10</xdr:col>
      <xdr:colOff>702035</xdr:colOff>
      <xdr:row>11</xdr:row>
      <xdr:rowOff>297947</xdr:rowOff>
    </xdr:to>
    <xdr:pic>
      <xdr:nvPicPr>
        <xdr:cNvPr id="8" name="Imagen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0AA14BB-2F7D-481D-B26C-9474AFE70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644" y="4053642"/>
          <a:ext cx="1416091" cy="1419555"/>
        </a:xfrm>
        <a:prstGeom prst="rect">
          <a:avLst/>
        </a:prstGeom>
      </xdr:spPr>
    </xdr:pic>
    <xdr:clientData/>
  </xdr:twoCellAnchor>
  <xdr:twoCellAnchor editAs="oneCell">
    <xdr:from>
      <xdr:col>6</xdr:col>
      <xdr:colOff>16112</xdr:colOff>
      <xdr:row>9</xdr:row>
      <xdr:rowOff>27652</xdr:rowOff>
    </xdr:from>
    <xdr:to>
      <xdr:col>7</xdr:col>
      <xdr:colOff>701953</xdr:colOff>
      <xdr:row>11</xdr:row>
      <xdr:rowOff>291507</xdr:rowOff>
    </xdr:to>
    <xdr:pic>
      <xdr:nvPicPr>
        <xdr:cNvPr id="9" name="Imagen 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5BC8763-C8B4-4976-8743-FED192B6F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3512" y="4047202"/>
          <a:ext cx="1422441" cy="1419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542643</xdr:colOff>
      <xdr:row>0</xdr:row>
      <xdr:rowOff>190499</xdr:rowOff>
    </xdr:from>
    <xdr:to>
      <xdr:col>11</xdr:col>
      <xdr:colOff>430696</xdr:colOff>
      <xdr:row>2</xdr:row>
      <xdr:rowOff>475954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D5E070-18EB-4B93-8B64-AF47FBC9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843" y="190499"/>
          <a:ext cx="7653196" cy="142845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396875</xdr:rowOff>
    </xdr:from>
    <xdr:to>
      <xdr:col>2</xdr:col>
      <xdr:colOff>458327</xdr:colOff>
      <xdr:row>2</xdr:row>
      <xdr:rowOff>333875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F7BDC2-F7D4-FD16-2F14-481F895E9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96875"/>
          <a:ext cx="1347327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634999</xdr:colOff>
      <xdr:row>1</xdr:row>
      <xdr:rowOff>444500</xdr:rowOff>
    </xdr:from>
    <xdr:to>
      <xdr:col>13</xdr:col>
      <xdr:colOff>6606</xdr:colOff>
      <xdr:row>3</xdr:row>
      <xdr:rowOff>21500</xdr:rowOff>
    </xdr:to>
    <xdr:pic>
      <xdr:nvPicPr>
        <xdr:cNvPr id="9" name="Imag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ADB467-AAA5-5500-0A68-789B3015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4" y="1016000"/>
          <a:ext cx="1136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610374</xdr:colOff>
      <xdr:row>0</xdr:row>
      <xdr:rowOff>213499</xdr:rowOff>
    </xdr:from>
    <xdr:to>
      <xdr:col>12</xdr:col>
      <xdr:colOff>848553</xdr:colOff>
      <xdr:row>1</xdr:row>
      <xdr:rowOff>361999</xdr:rowOff>
    </xdr:to>
    <xdr:pic>
      <xdr:nvPicPr>
        <xdr:cNvPr id="11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912F82-7FBB-289D-9D9B-7D555CE77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8499" y="213499"/>
          <a:ext cx="1111304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140608</xdr:colOff>
      <xdr:row>0</xdr:row>
      <xdr:rowOff>172355</xdr:rowOff>
    </xdr:from>
    <xdr:to>
      <xdr:col>10</xdr:col>
      <xdr:colOff>217832</xdr:colOff>
      <xdr:row>4</xdr:row>
      <xdr:rowOff>7537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455889-C49B-41F6-BA70-73021D67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0894" y="172355"/>
          <a:ext cx="7329831" cy="1440825"/>
        </a:xfrm>
        <a:prstGeom prst="rect">
          <a:avLst/>
        </a:prstGeom>
      </xdr:spPr>
    </xdr:pic>
    <xdr:clientData/>
  </xdr:twoCellAnchor>
  <xdr:twoCellAnchor editAs="oneCell">
    <xdr:from>
      <xdr:col>1</xdr:col>
      <xdr:colOff>716642</xdr:colOff>
      <xdr:row>0</xdr:row>
      <xdr:rowOff>317500</xdr:rowOff>
    </xdr:from>
    <xdr:to>
      <xdr:col>3</xdr:col>
      <xdr:colOff>594398</xdr:colOff>
      <xdr:row>3</xdr:row>
      <xdr:rowOff>9571</xdr:rowOff>
    </xdr:to>
    <xdr:pic>
      <xdr:nvPicPr>
        <xdr:cNvPr id="12" name="Imagen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0C164F-2D71-4341-A2AF-5E001AF3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28" y="317500"/>
          <a:ext cx="1347327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269553</xdr:colOff>
      <xdr:row>2</xdr:row>
      <xdr:rowOff>31429</xdr:rowOff>
    </xdr:from>
    <xdr:to>
      <xdr:col>11</xdr:col>
      <xdr:colOff>670768</xdr:colOff>
      <xdr:row>4</xdr:row>
      <xdr:rowOff>62001</xdr:rowOff>
    </xdr:to>
    <xdr:pic>
      <xdr:nvPicPr>
        <xdr:cNvPr id="17" name="Imagen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1C4FDE-1788-4988-93DE-0E3829439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339" y="956715"/>
          <a:ext cx="1136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0</xdr:row>
      <xdr:rowOff>154214</xdr:rowOff>
    </xdr:from>
    <xdr:to>
      <xdr:col>11</xdr:col>
      <xdr:colOff>621447</xdr:colOff>
      <xdr:row>1</xdr:row>
      <xdr:rowOff>411571</xdr:rowOff>
    </xdr:to>
    <xdr:pic>
      <xdr:nvPicPr>
        <xdr:cNvPr id="18" name="Imagen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00C6BEA-58D3-4FB7-B8B0-C2DFB41F6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8714" y="154214"/>
          <a:ext cx="1111304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417283</xdr:colOff>
      <xdr:row>0</xdr:row>
      <xdr:rowOff>199570</xdr:rowOff>
    </xdr:from>
    <xdr:to>
      <xdr:col>11</xdr:col>
      <xdr:colOff>583294</xdr:colOff>
      <xdr:row>2</xdr:row>
      <xdr:rowOff>485025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430EE4-2B62-4C1B-AB4E-E469D4F1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483" y="199570"/>
          <a:ext cx="7608211" cy="1428455"/>
        </a:xfrm>
        <a:prstGeom prst="rect">
          <a:avLst/>
        </a:prstGeom>
      </xdr:spPr>
    </xdr:pic>
    <xdr:clientData/>
  </xdr:twoCellAnchor>
  <xdr:twoCellAnchor editAs="oneCell">
    <xdr:from>
      <xdr:col>0</xdr:col>
      <xdr:colOff>498929</xdr:colOff>
      <xdr:row>0</xdr:row>
      <xdr:rowOff>326571</xdr:rowOff>
    </xdr:from>
    <xdr:to>
      <xdr:col>2</xdr:col>
      <xdr:colOff>376685</xdr:colOff>
      <xdr:row>2</xdr:row>
      <xdr:rowOff>263571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C91FEF-5B36-44A2-B72C-F8FA32F5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29" y="326571"/>
          <a:ext cx="1347327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641482</xdr:colOff>
      <xdr:row>1</xdr:row>
      <xdr:rowOff>376144</xdr:rowOff>
    </xdr:from>
    <xdr:to>
      <xdr:col>13</xdr:col>
      <xdr:colOff>62982</xdr:colOff>
      <xdr:row>2</xdr:row>
      <xdr:rowOff>524644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2DAFD5-77AC-446F-9903-4E880E77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411" y="947644"/>
          <a:ext cx="1136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616857</xdr:colOff>
      <xdr:row>0</xdr:row>
      <xdr:rowOff>145143</xdr:rowOff>
    </xdr:from>
    <xdr:to>
      <xdr:col>13</xdr:col>
      <xdr:colOff>13661</xdr:colOff>
      <xdr:row>1</xdr:row>
      <xdr:rowOff>293643</xdr:rowOff>
    </xdr:to>
    <xdr:pic>
      <xdr:nvPicPr>
        <xdr:cNvPr id="8" name="Imag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929F892-C76A-42FB-A2FB-6E20029F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7786" y="145143"/>
          <a:ext cx="1111304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5</xdr:row>
      <xdr:rowOff>279399</xdr:rowOff>
    </xdr:from>
    <xdr:to>
      <xdr:col>9</xdr:col>
      <xdr:colOff>209834</xdr:colOff>
      <xdr:row>5</xdr:row>
      <xdr:rowOff>2146560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61946E-37FC-EE43-5122-48B619F5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83199" y="2573866"/>
          <a:ext cx="2038635" cy="186716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46</xdr:row>
      <xdr:rowOff>0</xdr:rowOff>
    </xdr:from>
    <xdr:to>
      <xdr:col>17</xdr:col>
      <xdr:colOff>0</xdr:colOff>
      <xdr:row>66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4" name="Modo_Auxiliar 1">
              <a:extLst>
                <a:ext uri="{FF2B5EF4-FFF2-40B4-BE49-F238E27FC236}">
                  <a16:creationId xmlns:a16="http://schemas.microsoft.com/office/drawing/2014/main" id="{F24549ED-0E01-49A8-9355-10538DAF728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Auxilia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49421" y="10019944"/>
              <a:ext cx="4215925" cy="38456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0</xdr:colOff>
      <xdr:row>6</xdr:row>
      <xdr:rowOff>0</xdr:rowOff>
    </xdr:from>
    <xdr:to>
      <xdr:col>4</xdr:col>
      <xdr:colOff>0</xdr:colOff>
      <xdr:row>38</xdr:row>
      <xdr:rowOff>19050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4A80256-A252-439C-93D2-40B07FA76F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3808</xdr:colOff>
      <xdr:row>6</xdr:row>
      <xdr:rowOff>34637</xdr:rowOff>
    </xdr:from>
    <xdr:to>
      <xdr:col>6</xdr:col>
      <xdr:colOff>3809</xdr:colOff>
      <xdr:row>21</xdr:row>
      <xdr:rowOff>18236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6764BB18-B04F-49F7-B4C9-1ECA2161A3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0</xdr:colOff>
      <xdr:row>20</xdr:row>
      <xdr:rowOff>187492</xdr:rowOff>
    </xdr:from>
    <xdr:to>
      <xdr:col>6</xdr:col>
      <xdr:colOff>0</xdr:colOff>
      <xdr:row>38</xdr:row>
      <xdr:rowOff>19050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916EF513-68C0-4744-B224-EAD594333A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1945</xdr:colOff>
      <xdr:row>38</xdr:row>
      <xdr:rowOff>0</xdr:rowOff>
    </xdr:from>
    <xdr:to>
      <xdr:col>4</xdr:col>
      <xdr:colOff>0</xdr:colOff>
      <xdr:row>66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66" name="Gráfico 165">
              <a:extLst>
                <a:ext uri="{FF2B5EF4-FFF2-40B4-BE49-F238E27FC236}">
                  <a16:creationId xmlns:a16="http://schemas.microsoft.com/office/drawing/2014/main" id="{0AAA9A9F-A617-4A1B-A4BF-E61C76143A8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54670" y="8439150"/>
              <a:ext cx="4979630" cy="533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0</xdr:colOff>
      <xdr:row>38</xdr:row>
      <xdr:rowOff>0</xdr:rowOff>
    </xdr:from>
    <xdr:to>
      <xdr:col>6</xdr:col>
      <xdr:colOff>0</xdr:colOff>
      <xdr:row>52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25F9D08B-47D4-4203-9CEC-D69AC75C36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</xdr:col>
      <xdr:colOff>0</xdr:colOff>
      <xdr:row>52</xdr:row>
      <xdr:rowOff>0</xdr:rowOff>
    </xdr:from>
    <xdr:to>
      <xdr:col>6</xdr:col>
      <xdr:colOff>0</xdr:colOff>
      <xdr:row>66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BCC72380-A0D8-4BBD-BCD9-1694D025C7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2</xdr:col>
      <xdr:colOff>1945</xdr:colOff>
      <xdr:row>66</xdr:row>
      <xdr:rowOff>0</xdr:rowOff>
    </xdr:from>
    <xdr:to>
      <xdr:col>4</xdr:col>
      <xdr:colOff>0</xdr:colOff>
      <xdr:row>90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69" name="Gráfico 168">
              <a:extLst>
                <a:ext uri="{FF2B5EF4-FFF2-40B4-BE49-F238E27FC236}">
                  <a16:creationId xmlns:a16="http://schemas.microsoft.com/office/drawing/2014/main" id="{F1025EBE-E5DA-4621-8A25-C6765D04C915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54670" y="13773150"/>
              <a:ext cx="4979630" cy="457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1</xdr:colOff>
      <xdr:row>66</xdr:row>
      <xdr:rowOff>0</xdr:rowOff>
    </xdr:from>
    <xdr:to>
      <xdr:col>6</xdr:col>
      <xdr:colOff>1</xdr:colOff>
      <xdr:row>90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DCC41407-D266-49F6-97C4-F07FDC99DA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</xdr:col>
      <xdr:colOff>0</xdr:colOff>
      <xdr:row>90</xdr:row>
      <xdr:rowOff>0</xdr:rowOff>
    </xdr:from>
    <xdr:to>
      <xdr:col>6</xdr:col>
      <xdr:colOff>0</xdr:colOff>
      <xdr:row>109</xdr:row>
      <xdr:rowOff>1780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BD502814-0425-4EF2-B5C2-A4AD47AEBC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</xdr:col>
      <xdr:colOff>0</xdr:colOff>
      <xdr:row>109</xdr:row>
      <xdr:rowOff>1780</xdr:rowOff>
    </xdr:from>
    <xdr:to>
      <xdr:col>6</xdr:col>
      <xdr:colOff>0</xdr:colOff>
      <xdr:row>130</xdr:row>
      <xdr:rowOff>53340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6E78D61D-A041-46AB-9357-053FB8313B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14</xdr:col>
      <xdr:colOff>0</xdr:colOff>
      <xdr:row>6</xdr:row>
      <xdr:rowOff>0</xdr:rowOff>
    </xdr:from>
    <xdr:to>
      <xdr:col>18</xdr:col>
      <xdr:colOff>828</xdr:colOff>
      <xdr:row>29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F933F714-E2DC-4A3C-9DC6-8232E1D55D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2764</xdr:colOff>
      <xdr:row>6</xdr:row>
      <xdr:rowOff>0</xdr:rowOff>
    </xdr:from>
    <xdr:to>
      <xdr:col>12</xdr:col>
      <xdr:colOff>0</xdr:colOff>
      <xdr:row>22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C3DF875F-AA8D-42C4-B4F9-D28F8B79AB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12</xdr:col>
      <xdr:colOff>0</xdr:colOff>
      <xdr:row>6</xdr:row>
      <xdr:rowOff>0</xdr:rowOff>
    </xdr:from>
    <xdr:to>
      <xdr:col>14</xdr:col>
      <xdr:colOff>0</xdr:colOff>
      <xdr:row>22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806C85E1-E3F1-46AD-BDB0-D54CB469B9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2764</xdr:colOff>
      <xdr:row>22</xdr:row>
      <xdr:rowOff>0</xdr:rowOff>
    </xdr:from>
    <xdr:to>
      <xdr:col>12</xdr:col>
      <xdr:colOff>0</xdr:colOff>
      <xdr:row>38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60CDA8BE-9D69-4314-B3AB-CA74FDDCF5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0</xdr:colOff>
      <xdr:row>22</xdr:row>
      <xdr:rowOff>0</xdr:rowOff>
    </xdr:from>
    <xdr:to>
      <xdr:col>14</xdr:col>
      <xdr:colOff>0</xdr:colOff>
      <xdr:row>38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887CEB79-1E3C-4275-AD51-EFC2BBA04E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</xdr:col>
      <xdr:colOff>0</xdr:colOff>
      <xdr:row>6</xdr:row>
      <xdr:rowOff>1</xdr:rowOff>
    </xdr:from>
    <xdr:to>
      <xdr:col>2</xdr:col>
      <xdr:colOff>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9" name="Año 1">
              <a:extLst>
                <a:ext uri="{FF2B5EF4-FFF2-40B4-BE49-F238E27FC236}">
                  <a16:creationId xmlns:a16="http://schemas.microsoft.com/office/drawing/2014/main" id="{C7FD3D4D-7B62-4958-9395-91EE79E31A46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2328730"/>
              <a:ext cx="2107962" cy="9614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17</xdr:row>
      <xdr:rowOff>1475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8" name="Género">
              <a:extLst>
                <a:ext uri="{FF2B5EF4-FFF2-40B4-BE49-F238E27FC236}">
                  <a16:creationId xmlns:a16="http://schemas.microsoft.com/office/drawing/2014/main" id="{3BA538BE-B102-462F-93FE-C6A0F6160523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éne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3290131"/>
              <a:ext cx="2107962" cy="11551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25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0" name="Rango Edad">
              <a:extLst>
                <a:ext uri="{FF2B5EF4-FFF2-40B4-BE49-F238E27FC236}">
                  <a16:creationId xmlns:a16="http://schemas.microsoft.com/office/drawing/2014/main" id="{9EE68D8D-CEA1-4E3B-8F2C-EC9EBA1DE011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E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4443813"/>
              <a:ext cx="2107962" cy="15382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25</xdr:row>
      <xdr:rowOff>1</xdr:rowOff>
    </xdr:from>
    <xdr:to>
      <xdr:col>2</xdr:col>
      <xdr:colOff>0</xdr:colOff>
      <xdr:row>34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1" name="Etnia">
              <a:extLst>
                <a:ext uri="{FF2B5EF4-FFF2-40B4-BE49-F238E27FC236}">
                  <a16:creationId xmlns:a16="http://schemas.microsoft.com/office/drawing/2014/main" id="{5E84B25E-85F2-499D-8916-5A01C397796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n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5982057"/>
              <a:ext cx="2107962" cy="17305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34</xdr:row>
      <xdr:rowOff>1</xdr:rowOff>
    </xdr:from>
    <xdr:to>
      <xdr:col>2</xdr:col>
      <xdr:colOff>0</xdr:colOff>
      <xdr:row>41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2" name="Discapacidad 1">
              <a:extLst>
                <a:ext uri="{FF2B5EF4-FFF2-40B4-BE49-F238E27FC236}">
                  <a16:creationId xmlns:a16="http://schemas.microsoft.com/office/drawing/2014/main" id="{A8EF160A-6F55-40DF-8D7E-81A73CF75F4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capac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7712580"/>
              <a:ext cx="2107962" cy="13459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41</xdr:row>
      <xdr:rowOff>1</xdr:rowOff>
    </xdr:from>
    <xdr:to>
      <xdr:col>2</xdr:col>
      <xdr:colOff>0</xdr:colOff>
      <xdr:row>50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3" name="Estrato 1">
              <a:extLst>
                <a:ext uri="{FF2B5EF4-FFF2-40B4-BE49-F238E27FC236}">
                  <a16:creationId xmlns:a16="http://schemas.microsoft.com/office/drawing/2014/main" id="{255A09AB-C3C2-4CFF-99BD-8725EF925F14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ra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9058543"/>
              <a:ext cx="2107962" cy="17305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50</xdr:row>
      <xdr:rowOff>1</xdr:rowOff>
    </xdr:from>
    <xdr:to>
      <xdr:col>2</xdr:col>
      <xdr:colOff>0</xdr:colOff>
      <xdr:row>59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4" name="Ingresos 1">
              <a:extLst>
                <a:ext uri="{FF2B5EF4-FFF2-40B4-BE49-F238E27FC236}">
                  <a16:creationId xmlns:a16="http://schemas.microsoft.com/office/drawing/2014/main" id="{0D97DD35-ECE1-46BA-800E-658E081A78F2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10789066"/>
              <a:ext cx="2107962" cy="1730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82</xdr:row>
      <xdr:rowOff>189023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5" name="Localidad_Residencia 1">
              <a:extLst>
                <a:ext uri="{FF2B5EF4-FFF2-40B4-BE49-F238E27FC236}">
                  <a16:creationId xmlns:a16="http://schemas.microsoft.com/office/drawing/2014/main" id="{03DD852A-D377-4627-8E38-8B0D993852C0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idad_Residenci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12519589"/>
              <a:ext cx="2107962" cy="46114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0</xdr:colOff>
      <xdr:row>106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6" name="Sede_Trabajo 1">
              <a:extLst>
                <a:ext uri="{FF2B5EF4-FFF2-40B4-BE49-F238E27FC236}">
                  <a16:creationId xmlns:a16="http://schemas.microsoft.com/office/drawing/2014/main" id="{44F85A2C-3EC5-4386-9AC7-8F037BB5264A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_Trabaj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6393" y="17134318"/>
              <a:ext cx="2107962" cy="4422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29</xdr:row>
      <xdr:rowOff>0</xdr:rowOff>
    </xdr:from>
    <xdr:to>
      <xdr:col>15</xdr:col>
      <xdr:colOff>0</xdr:colOff>
      <xdr:row>52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7" name="Franja_llegada">
              <a:extLst>
                <a:ext uri="{FF2B5EF4-FFF2-40B4-BE49-F238E27FC236}">
                  <a16:creationId xmlns:a16="http://schemas.microsoft.com/office/drawing/2014/main" id="{F4D0E514-4709-4C72-8508-782C53457CD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ranja_lleg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41458" y="6751178"/>
              <a:ext cx="2107963" cy="4422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52</xdr:row>
      <xdr:rowOff>0</xdr:rowOff>
    </xdr:from>
    <xdr:to>
      <xdr:col>15</xdr:col>
      <xdr:colOff>0</xdr:colOff>
      <xdr:row>74</xdr:row>
      <xdr:rowOff>189023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1" name="Franja_Salida">
              <a:extLst>
                <a:ext uri="{FF2B5EF4-FFF2-40B4-BE49-F238E27FC236}">
                  <a16:creationId xmlns:a16="http://schemas.microsoft.com/office/drawing/2014/main" id="{DDC3056C-8C76-4D63-8B0E-E88047602A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ranja_Sali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41458" y="11173626"/>
              <a:ext cx="2107963" cy="4419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0</xdr:colOff>
      <xdr:row>29</xdr:row>
      <xdr:rowOff>0</xdr:rowOff>
    </xdr:from>
    <xdr:to>
      <xdr:col>17</xdr:col>
      <xdr:colOff>1948</xdr:colOff>
      <xdr:row>46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2" name="Modo_Principal 1">
              <a:extLst>
                <a:ext uri="{FF2B5EF4-FFF2-40B4-BE49-F238E27FC236}">
                  <a16:creationId xmlns:a16="http://schemas.microsoft.com/office/drawing/2014/main" id="{3F269471-AFE5-4F27-BA49-BD238B56476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Principa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49421" y="6751178"/>
              <a:ext cx="4217873" cy="32687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0</xdr:colOff>
      <xdr:row>29</xdr:row>
      <xdr:rowOff>1</xdr:rowOff>
    </xdr:from>
    <xdr:to>
      <xdr:col>18</xdr:col>
      <xdr:colOff>828</xdr:colOff>
      <xdr:row>39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3" name="Modo_Principal_Grupo 1">
              <a:extLst>
                <a:ext uri="{FF2B5EF4-FFF2-40B4-BE49-F238E27FC236}">
                  <a16:creationId xmlns:a16="http://schemas.microsoft.com/office/drawing/2014/main" id="{961FAE56-4685-40A7-B3E0-DAD17D1C7C6D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Principal_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65346" y="6751179"/>
              <a:ext cx="2108790" cy="19228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0</xdr:colOff>
      <xdr:row>46</xdr:row>
      <xdr:rowOff>1</xdr:rowOff>
    </xdr:from>
    <xdr:to>
      <xdr:col>18</xdr:col>
      <xdr:colOff>828</xdr:colOff>
      <xdr:row>56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5" name="Modo_Auxiliar_Grupo 1">
              <a:extLst>
                <a:ext uri="{FF2B5EF4-FFF2-40B4-BE49-F238E27FC236}">
                  <a16:creationId xmlns:a16="http://schemas.microsoft.com/office/drawing/2014/main" id="{790F9D3A-DAAD-4AD7-B465-FF7C7C8C1524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Auxiliar_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65346" y="10019945"/>
              <a:ext cx="2108790" cy="19228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0</xdr:colOff>
      <xdr:row>66</xdr:row>
      <xdr:rowOff>0</xdr:rowOff>
    </xdr:from>
    <xdr:to>
      <xdr:col>17</xdr:col>
      <xdr:colOff>0</xdr:colOff>
      <xdr:row>85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0" name="Modo_Anterior 1">
              <a:extLst>
                <a:ext uri="{FF2B5EF4-FFF2-40B4-BE49-F238E27FC236}">
                  <a16:creationId xmlns:a16="http://schemas.microsoft.com/office/drawing/2014/main" id="{9821782F-0646-46E1-A08B-16633E141BF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Anteri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49421" y="13865551"/>
              <a:ext cx="4215925" cy="36533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0</xdr:colOff>
      <xdr:row>66</xdr:row>
      <xdr:rowOff>1</xdr:rowOff>
    </xdr:from>
    <xdr:to>
      <xdr:col>18</xdr:col>
      <xdr:colOff>828</xdr:colOff>
      <xdr:row>75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1" name="Anterior_Grupo 1">
              <a:extLst>
                <a:ext uri="{FF2B5EF4-FFF2-40B4-BE49-F238E27FC236}">
                  <a16:creationId xmlns:a16="http://schemas.microsoft.com/office/drawing/2014/main" id="{EFA12503-2FCC-4AAA-A6FE-CFB2FBD824DD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terior_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65346" y="13865552"/>
              <a:ext cx="2108790" cy="1730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12310</xdr:colOff>
      <xdr:row>85</xdr:row>
      <xdr:rowOff>0</xdr:rowOff>
    </xdr:from>
    <xdr:to>
      <xdr:col>17</xdr:col>
      <xdr:colOff>0</xdr:colOff>
      <xdr:row>105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2" name="Modo_Futuro 1">
              <a:extLst>
                <a:ext uri="{FF2B5EF4-FFF2-40B4-BE49-F238E27FC236}">
                  <a16:creationId xmlns:a16="http://schemas.microsoft.com/office/drawing/2014/main" id="{E95403B8-E315-4FD7-A5C3-85BFBD9E00BA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o_Futur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61731" y="17518879"/>
              <a:ext cx="4203615" cy="38456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0</xdr:colOff>
      <xdr:row>85</xdr:row>
      <xdr:rowOff>1</xdr:rowOff>
    </xdr:from>
    <xdr:to>
      <xdr:col>18</xdr:col>
      <xdr:colOff>828</xdr:colOff>
      <xdr:row>95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4" name="Futuro_Grupo 1">
              <a:extLst>
                <a:ext uri="{FF2B5EF4-FFF2-40B4-BE49-F238E27FC236}">
                  <a16:creationId xmlns:a16="http://schemas.microsoft.com/office/drawing/2014/main" id="{3C417F21-1920-4409-995D-4E9C4774063D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uturo_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65346" y="17518880"/>
              <a:ext cx="2108790" cy="19228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2764</xdr:colOff>
      <xdr:row>69</xdr:row>
      <xdr:rowOff>0</xdr:rowOff>
    </xdr:from>
    <xdr:to>
      <xdr:col>12</xdr:col>
      <xdr:colOff>0</xdr:colOff>
      <xdr:row>91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2DA97B7D-3BD6-4BC8-9121-0F3118CA07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10</xdr:col>
      <xdr:colOff>2764</xdr:colOff>
      <xdr:row>91</xdr:row>
      <xdr:rowOff>0</xdr:rowOff>
    </xdr:from>
    <xdr:to>
      <xdr:col>12</xdr:col>
      <xdr:colOff>0</xdr:colOff>
      <xdr:row>113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5257DDA4-9318-4DD4-8135-058676A0E5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6</xdr:col>
      <xdr:colOff>0</xdr:colOff>
      <xdr:row>23</xdr:row>
      <xdr:rowOff>189023</xdr:rowOff>
    </xdr:from>
    <xdr:to>
      <xdr:col>10</xdr:col>
      <xdr:colOff>2764</xdr:colOff>
      <xdr:row>41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1C28E4D6-354B-472E-85C9-71A7B3E905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6</xdr:col>
      <xdr:colOff>0</xdr:colOff>
      <xdr:row>41</xdr:row>
      <xdr:rowOff>0</xdr:rowOff>
    </xdr:from>
    <xdr:to>
      <xdr:col>8</xdr:col>
      <xdr:colOff>828</xdr:colOff>
      <xdr:row>69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8" name="Gráfico 107">
              <a:extLst>
                <a:ext uri="{FF2B5EF4-FFF2-40B4-BE49-F238E27FC236}">
                  <a16:creationId xmlns:a16="http://schemas.microsoft.com/office/drawing/2014/main" id="{6C3A6296-113B-47D0-89A7-8D6315009D94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30050" y="9010650"/>
              <a:ext cx="4096578" cy="533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828</xdr:colOff>
      <xdr:row>41</xdr:row>
      <xdr:rowOff>0</xdr:rowOff>
    </xdr:from>
    <xdr:to>
      <xdr:col>10</xdr:col>
      <xdr:colOff>2764</xdr:colOff>
      <xdr:row>55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A17ADF9A-F115-40AA-8BB7-40543BF7E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8</xdr:col>
      <xdr:colOff>828</xdr:colOff>
      <xdr:row>55</xdr:row>
      <xdr:rowOff>0</xdr:rowOff>
    </xdr:from>
    <xdr:to>
      <xdr:col>10</xdr:col>
      <xdr:colOff>2764</xdr:colOff>
      <xdr:row>69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794C45DA-2F74-4362-924D-DDC6CCCEAA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6</xdr:col>
      <xdr:colOff>0</xdr:colOff>
      <xdr:row>69</xdr:row>
      <xdr:rowOff>0</xdr:rowOff>
    </xdr:from>
    <xdr:to>
      <xdr:col>10</xdr:col>
      <xdr:colOff>2764</xdr:colOff>
      <xdr:row>91</xdr:row>
      <xdr:rowOff>0</xdr:rowOff>
    </xdr:to>
    <xdr:graphicFrame macro="">
      <xdr:nvGraphicFramePr>
        <xdr:cNvPr id="111" name="Chart 137">
          <a:extLst>
            <a:ext uri="{FF2B5EF4-FFF2-40B4-BE49-F238E27FC236}">
              <a16:creationId xmlns:a16="http://schemas.microsoft.com/office/drawing/2014/main" id="{0056056E-50F6-4098-A352-82CD4CBE10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6</xdr:col>
      <xdr:colOff>0</xdr:colOff>
      <xdr:row>91</xdr:row>
      <xdr:rowOff>0</xdr:rowOff>
    </xdr:from>
    <xdr:to>
      <xdr:col>10</xdr:col>
      <xdr:colOff>2764</xdr:colOff>
      <xdr:row>113</xdr:row>
      <xdr:rowOff>0</xdr:rowOff>
    </xdr:to>
    <xdr:graphicFrame macro="">
      <xdr:nvGraphicFramePr>
        <xdr:cNvPr id="112" name="Chart 137">
          <a:extLst>
            <a:ext uri="{FF2B5EF4-FFF2-40B4-BE49-F238E27FC236}">
              <a16:creationId xmlns:a16="http://schemas.microsoft.com/office/drawing/2014/main" id="{2AED3BBF-0199-49D7-890E-6928AFC150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12</xdr:col>
      <xdr:colOff>0</xdr:colOff>
      <xdr:row>55</xdr:row>
      <xdr:rowOff>0</xdr:rowOff>
    </xdr:from>
    <xdr:to>
      <xdr:col>14</xdr:col>
      <xdr:colOff>0</xdr:colOff>
      <xdr:row>69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68B7B2A2-18EA-4398-8EF5-357D3EDE12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10</xdr:col>
      <xdr:colOff>2764</xdr:colOff>
      <xdr:row>55</xdr:row>
      <xdr:rowOff>0</xdr:rowOff>
    </xdr:from>
    <xdr:to>
      <xdr:col>12</xdr:col>
      <xdr:colOff>0</xdr:colOff>
      <xdr:row>69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2767A230-0955-4721-812A-8E5C7CA299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12</xdr:col>
      <xdr:colOff>0</xdr:colOff>
      <xdr:row>41</xdr:row>
      <xdr:rowOff>0</xdr:rowOff>
    </xdr:from>
    <xdr:to>
      <xdr:col>14</xdr:col>
      <xdr:colOff>0</xdr:colOff>
      <xdr:row>55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38ABF6E9-9CF0-4D45-96DC-8DEC79980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10</xdr:col>
      <xdr:colOff>2764</xdr:colOff>
      <xdr:row>41</xdr:row>
      <xdr:rowOff>0</xdr:rowOff>
    </xdr:from>
    <xdr:to>
      <xdr:col>12</xdr:col>
      <xdr:colOff>0</xdr:colOff>
      <xdr:row>55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64854984-1213-4BAE-ACEE-9AE976C039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127000</xdr:colOff>
      <xdr:row>0</xdr:row>
      <xdr:rowOff>142875</xdr:rowOff>
    </xdr:from>
    <xdr:to>
      <xdr:col>9</xdr:col>
      <xdr:colOff>1314099</xdr:colOff>
      <xdr:row>3</xdr:row>
      <xdr:rowOff>206246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2669903-21BC-1C1F-B3C0-41220CE2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573000" y="142875"/>
          <a:ext cx="7675529" cy="1438781"/>
        </a:xfrm>
        <a:prstGeom prst="rect">
          <a:avLst/>
        </a:prstGeom>
      </xdr:spPr>
    </xdr:pic>
    <xdr:clientData/>
  </xdr:twoCellAnchor>
  <xdr:twoCellAnchor editAs="oneCell">
    <xdr:from>
      <xdr:col>5</xdr:col>
      <xdr:colOff>603250</xdr:colOff>
      <xdr:row>0</xdr:row>
      <xdr:rowOff>254000</xdr:rowOff>
    </xdr:from>
    <xdr:to>
      <xdr:col>5</xdr:col>
      <xdr:colOff>1964299</xdr:colOff>
      <xdr:row>2</xdr:row>
      <xdr:rowOff>402811</xdr:rowOff>
    </xdr:to>
    <xdr:pic>
      <xdr:nvPicPr>
        <xdr:cNvPr id="6" name="Imagen 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6EED5885-3BC9-F15D-7D04-4220AAF6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890250" y="254000"/>
          <a:ext cx="1353429" cy="1079086"/>
        </a:xfrm>
        <a:prstGeom prst="rect">
          <a:avLst/>
        </a:prstGeom>
      </xdr:spPr>
    </xdr:pic>
    <xdr:clientData/>
  </xdr:twoCellAnchor>
  <xdr:twoCellAnchor editAs="oneCell">
    <xdr:from>
      <xdr:col>9</xdr:col>
      <xdr:colOff>1834375</xdr:colOff>
      <xdr:row>2</xdr:row>
      <xdr:rowOff>104001</xdr:rowOff>
    </xdr:from>
    <xdr:to>
      <xdr:col>10</xdr:col>
      <xdr:colOff>817090</xdr:colOff>
      <xdr:row>3</xdr:row>
      <xdr:rowOff>363626</xdr:rowOff>
    </xdr:to>
    <xdr:pic>
      <xdr:nvPicPr>
        <xdr:cNvPr id="7" name="Imagen 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6558872-17BB-4E7C-A3B1-16FC9264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7375" y="1024751"/>
          <a:ext cx="1136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1809750</xdr:colOff>
      <xdr:row>0</xdr:row>
      <xdr:rowOff>222250</xdr:rowOff>
    </xdr:from>
    <xdr:to>
      <xdr:col>10</xdr:col>
      <xdr:colOff>762054</xdr:colOff>
      <xdr:row>2</xdr:row>
      <xdr:rowOff>21500</xdr:rowOff>
    </xdr:to>
    <xdr:pic>
      <xdr:nvPicPr>
        <xdr:cNvPr id="8" name="Imagen 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C53C0A20-1A68-4F9A-8B58-373910A1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2750" y="222250"/>
          <a:ext cx="1111304" cy="720000"/>
        </a:xfrm>
        <a:prstGeom prst="rect">
          <a:avLst/>
        </a:prstGeom>
      </xdr:spPr>
    </xdr:pic>
    <xdr:clientData/>
  </xdr:twoCellAnchor>
  <xdr:oneCellAnchor>
    <xdr:from>
      <xdr:col>6</xdr:col>
      <xdr:colOff>1624852</xdr:colOff>
      <xdr:row>55</xdr:row>
      <xdr:rowOff>9525</xdr:rowOff>
    </xdr:from>
    <xdr:ext cx="1054712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32F737B-863B-6367-FC90-771E552A8BF6}"/>
            </a:ext>
          </a:extLst>
        </xdr:cNvPr>
        <xdr:cNvSpPr txBox="1"/>
      </xdr:nvSpPr>
      <xdr:spPr>
        <a:xfrm>
          <a:off x="13839264" y="11708466"/>
          <a:ext cx="1054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Modo Principal</a:t>
          </a:r>
        </a:p>
      </xdr:txBody>
    </xdr:sp>
    <xdr:clientData/>
  </xdr:oneCellAnchor>
  <xdr:oneCellAnchor>
    <xdr:from>
      <xdr:col>7</xdr:col>
      <xdr:colOff>915071</xdr:colOff>
      <xdr:row>66</xdr:row>
      <xdr:rowOff>224</xdr:rowOff>
    </xdr:from>
    <xdr:ext cx="990784" cy="264560"/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7EF4E936-228B-4543-BD68-78CCFE8A37DA}"/>
            </a:ext>
          </a:extLst>
        </xdr:cNvPr>
        <xdr:cNvSpPr txBox="1"/>
      </xdr:nvSpPr>
      <xdr:spPr>
        <a:xfrm>
          <a:off x="15247395" y="13794665"/>
          <a:ext cx="99078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Modo Auxiliar</a:t>
          </a:r>
        </a:p>
      </xdr:txBody>
    </xdr:sp>
    <xdr:clientData/>
  </xdr:oneCellAnchor>
  <xdr:twoCellAnchor editAs="absolute">
    <xdr:from>
      <xdr:col>12</xdr:col>
      <xdr:colOff>0</xdr:colOff>
      <xdr:row>91</xdr:row>
      <xdr:rowOff>0</xdr:rowOff>
    </xdr:from>
    <xdr:to>
      <xdr:col>14</xdr:col>
      <xdr:colOff>1936</xdr:colOff>
      <xdr:row>105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97B4FF61-4937-4A58-AC95-C887110BE2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12</xdr:col>
      <xdr:colOff>0</xdr:colOff>
      <xdr:row>106</xdr:row>
      <xdr:rowOff>0</xdr:rowOff>
    </xdr:from>
    <xdr:to>
      <xdr:col>14</xdr:col>
      <xdr:colOff>1936</xdr:colOff>
      <xdr:row>120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E8659EFF-CF00-492D-9D99-BFE616B74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12</xdr:col>
      <xdr:colOff>0</xdr:colOff>
      <xdr:row>121</xdr:row>
      <xdr:rowOff>0</xdr:rowOff>
    </xdr:from>
    <xdr:to>
      <xdr:col>14</xdr:col>
      <xdr:colOff>1936</xdr:colOff>
      <xdr:row>135</xdr:row>
      <xdr:rowOff>85725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E92CE114-7E37-42CF-85F9-248602CE7C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12</xdr:col>
      <xdr:colOff>0</xdr:colOff>
      <xdr:row>76</xdr:row>
      <xdr:rowOff>0</xdr:rowOff>
    </xdr:from>
    <xdr:to>
      <xdr:col>14</xdr:col>
      <xdr:colOff>1936</xdr:colOff>
      <xdr:row>90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613663B1-D708-4D6B-9F83-85D06D16FD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761996</xdr:colOff>
      <xdr:row>0</xdr:row>
      <xdr:rowOff>190498</xdr:rowOff>
    </xdr:from>
    <xdr:to>
      <xdr:col>7</xdr:col>
      <xdr:colOff>272677</xdr:colOff>
      <xdr:row>3</xdr:row>
      <xdr:rowOff>242569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CB86C4-A573-4ABF-B0EE-E643F63F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925" y="190498"/>
          <a:ext cx="763868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263071</xdr:colOff>
      <xdr:row>0</xdr:row>
      <xdr:rowOff>317498</xdr:rowOff>
    </xdr:from>
    <xdr:to>
      <xdr:col>2</xdr:col>
      <xdr:colOff>703255</xdr:colOff>
      <xdr:row>3</xdr:row>
      <xdr:rowOff>9569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1F3AC5-A9FC-4896-94A3-07501156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57" y="317498"/>
          <a:ext cx="1347327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414695</xdr:colOff>
      <xdr:row>1</xdr:row>
      <xdr:rowOff>448715</xdr:rowOff>
    </xdr:from>
    <xdr:to>
      <xdr:col>7</xdr:col>
      <xdr:colOff>1550695</xdr:colOff>
      <xdr:row>3</xdr:row>
      <xdr:rowOff>243429</xdr:rowOff>
    </xdr:to>
    <xdr:pic>
      <xdr:nvPicPr>
        <xdr:cNvPr id="13" name="Imagen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48816F-8126-4AE7-8921-1F124B253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624" y="911358"/>
          <a:ext cx="1136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390070</xdr:colOff>
      <xdr:row>0</xdr:row>
      <xdr:rowOff>108857</xdr:rowOff>
    </xdr:from>
    <xdr:to>
      <xdr:col>7</xdr:col>
      <xdr:colOff>1501374</xdr:colOff>
      <xdr:row>1</xdr:row>
      <xdr:rowOff>366214</xdr:rowOff>
    </xdr:to>
    <xdr:pic>
      <xdr:nvPicPr>
        <xdr:cNvPr id="14" name="Imag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43E4651-3549-4585-A1B9-BB972FE7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9" y="108857"/>
          <a:ext cx="1111304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57728</xdr:colOff>
      <xdr:row>0</xdr:row>
      <xdr:rowOff>161636</xdr:rowOff>
    </xdr:from>
    <xdr:to>
      <xdr:col>7</xdr:col>
      <xdr:colOff>1260397</xdr:colOff>
      <xdr:row>3</xdr:row>
      <xdr:rowOff>216181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76239E16-AE4C-412D-88C4-6E3102D95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028" y="161636"/>
          <a:ext cx="7660619" cy="144519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0</xdr:row>
      <xdr:rowOff>285750</xdr:rowOff>
    </xdr:from>
    <xdr:to>
      <xdr:col>3</xdr:col>
      <xdr:colOff>2061702</xdr:colOff>
      <xdr:row>2</xdr:row>
      <xdr:rowOff>445000</xdr:rowOff>
    </xdr:to>
    <xdr:pic>
      <xdr:nvPicPr>
        <xdr:cNvPr id="49" name="Imagen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D6FFA1-625F-45C0-A89A-875CCF2BA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285750"/>
          <a:ext cx="1347327" cy="1086350"/>
        </a:xfrm>
        <a:prstGeom prst="rect">
          <a:avLst/>
        </a:prstGeom>
      </xdr:spPr>
    </xdr:pic>
    <xdr:clientData/>
  </xdr:twoCellAnchor>
  <xdr:twoCellAnchor editAs="oneCell">
    <xdr:from>
      <xdr:col>7</xdr:col>
      <xdr:colOff>1405750</xdr:colOff>
      <xdr:row>2</xdr:row>
      <xdr:rowOff>8751</xdr:rowOff>
    </xdr:from>
    <xdr:to>
      <xdr:col>8</xdr:col>
      <xdr:colOff>382750</xdr:colOff>
      <xdr:row>3</xdr:row>
      <xdr:rowOff>268376</xdr:rowOff>
    </xdr:to>
    <xdr:pic>
      <xdr:nvPicPr>
        <xdr:cNvPr id="50" name="Imagen 4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728D67-CC58-46F4-945D-BD7A1ECD6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9000" y="935851"/>
          <a:ext cx="1129650" cy="723175"/>
        </a:xfrm>
        <a:prstGeom prst="rect">
          <a:avLst/>
        </a:prstGeom>
      </xdr:spPr>
    </xdr:pic>
    <xdr:clientData/>
  </xdr:twoCellAnchor>
  <xdr:twoCellAnchor editAs="oneCell">
    <xdr:from>
      <xdr:col>7</xdr:col>
      <xdr:colOff>1381125</xdr:colOff>
      <xdr:row>0</xdr:row>
      <xdr:rowOff>127000</xdr:rowOff>
    </xdr:from>
    <xdr:to>
      <xdr:col>8</xdr:col>
      <xdr:colOff>333429</xdr:colOff>
      <xdr:row>1</xdr:row>
      <xdr:rowOff>386625</xdr:rowOff>
    </xdr:to>
    <xdr:pic>
      <xdr:nvPicPr>
        <xdr:cNvPr id="51" name="Imagen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C23B50F-7BDB-47BD-85A4-A291B137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75" y="127000"/>
          <a:ext cx="1104954" cy="7231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" refreshedDate="45911.455533449072" createdVersion="6" refreshedVersion="8" minRefreshableVersion="3" recordCount="281" xr:uid="{66CED2BE-CF9A-440F-B899-8FA4025EE7D9}">
  <cacheSource type="worksheet">
    <worksheetSource name="BD_Resumen"/>
  </cacheSource>
  <cacheFields count="60">
    <cacheField name="ID" numFmtId="0">
      <sharedItems containsSemiMixedTypes="0" containsString="0" containsNumber="1" containsInteger="1" minValue="1" maxValue="313"/>
    </cacheField>
    <cacheField name="Año" numFmtId="0">
      <sharedItems containsSemiMixedTypes="0" containsString="0" containsNumber="1" containsInteger="1" minValue="2022" maxValue="2025" count="3">
        <n v="2025"/>
        <n v="2023" u="1"/>
        <n v="2022" u="1"/>
      </sharedItems>
    </cacheField>
    <cacheField name="Género" numFmtId="0">
      <sharedItems containsBlank="1" count="5">
        <s v="Mujer"/>
        <s v="Hombre"/>
        <s v="Prefiero no decir"/>
        <s v="No binario" u="1"/>
        <m u="1"/>
      </sharedItems>
    </cacheField>
    <cacheField name="Edad" numFmtId="0">
      <sharedItems containsSemiMixedTypes="0" containsString="0" containsNumber="1" containsInteger="1" minValue="21" maxValue="67"/>
    </cacheField>
    <cacheField name="Rango Edad" numFmtId="0">
      <sharedItems containsBlank="1" count="7">
        <s v="30 - 39"/>
        <s v="50 - 59"/>
        <s v="40 - 49"/>
        <s v="18 - 29"/>
        <s v="Mayor de 60 años"/>
        <m u="1"/>
        <s v="Menor de 18 años" u="1"/>
      </sharedItems>
    </cacheField>
    <cacheField name="Etnia" numFmtId="0">
      <sharedItems containsBlank="1" count="7">
        <s v="No me identifico con ninguna"/>
        <s v="Mestizo/a"/>
        <s v="Blanco/a"/>
        <s v="Afrodescendiente"/>
        <s v="Indígena"/>
        <m u="1"/>
        <s v="Raizal" u="1"/>
      </sharedItems>
    </cacheField>
    <cacheField name="Discapacidad" numFmtId="0">
      <sharedItems containsBlank="1" count="8">
        <s v="Ninguna"/>
        <s v="Discapacidad visual"/>
        <s v="Discapacidad física"/>
        <s v="Discapacidad psicosocial (mental)"/>
        <s v="Discapacidad auditiva"/>
        <m u="1"/>
        <s v="Discapacidad múltiple" u="1"/>
        <s v="Discapacidad intelectual" u="1"/>
      </sharedItems>
    </cacheField>
    <cacheField name="Estrato" numFmtId="0">
      <sharedItems containsBlank="1" count="7">
        <s v="Estrato 5"/>
        <s v="Estrato 3"/>
        <s v="Estrato 4"/>
        <s v="Estrato 6"/>
        <s v="Estrato 2"/>
        <s v="Estrato 1"/>
        <m u="1"/>
      </sharedItems>
    </cacheField>
    <cacheField name="Ingresos" numFmtId="0">
      <sharedItems containsBlank="1" count="7">
        <s v="Entre 3 y 5 SMMLV"/>
        <s v="Entre 5 y 8 SMMLV"/>
        <s v="Entre 8 y 10 SMMLV"/>
        <s v="Entre 1 y 3 SMMLV"/>
        <s v="Menos de 1 SMMLV"/>
        <s v="Más de 10 SMMLV"/>
        <m u="1"/>
      </sharedItems>
    </cacheField>
    <cacheField name="Ciudad_Residencia" numFmtId="0">
      <sharedItems/>
    </cacheField>
    <cacheField name="Localidad_Residencia" numFmtId="0">
      <sharedItems containsBlank="1" count="21">
        <s v="Usaquén"/>
        <s v="No resido en Bogotá"/>
        <s v="Engativá"/>
        <s v="Suba"/>
        <s v="Kennedy"/>
        <s v="San Cristóbal"/>
        <s v="Puente Aranda"/>
        <s v="Antonio Nariño"/>
        <s v="Teusaquillo"/>
        <s v="Fontibón"/>
        <s v="Bosa"/>
        <s v="Ciudad Bolívar"/>
        <s v="Rafael Uribe Uribe"/>
        <s v="Los Mártires"/>
        <s v="Usme"/>
        <s v="Tunjuelito"/>
        <s v="Chapinero"/>
        <s v="La Candelaria" u="1"/>
        <s v="Santa Fe" u="1"/>
        <s v="Barrios Unidos" u="1"/>
        <m u="1"/>
      </sharedItems>
    </cacheField>
    <cacheField name="Sede_Trabajo" numFmtId="0">
      <sharedItems containsBlank="1" count="70">
        <s v="Sede Administrativa - Sede principal - Calle 26 #69-76 Edificio Elemento Torre 1 - Piso 3 - Engativá"/>
        <s v="Sede Operativa - Sede secundaria - Calle 22d # 120-40 - Fontibón"/>
        <s v="Sede Produccion - Sede secundaria -  Parque Minero Industrial “El Mochuelo”. Km 3 vía a Pasquilla - Ciudad Bolívar"/>
        <s v="Otra*"/>
        <s v="Lugar de residencia"/>
        <s v="UIZ Norte - Sede secundaria - Calle 193 # 19 - 43 - Usaquén"/>
        <s v="Nivel Central - Sede principal - AC 26 # 57 - 83 - Teusaquillo" u="1"/>
        <s v="Centro de Comando, Control, Comunicaciones y Computo (C4)  - Sede secundaria - CL 20 # 68 A - 06 - Puente Aranda" u="1"/>
        <s v="Cárcel Distrital de Varones y Anexo de Mujeres - Sede secundaria - KR 8 # 1 C - 50 Sur - San Cristóbal" u="1"/>
        <s v="Casa de Justicia Ciudad Jardín Suba  - Sede secundaria - KR 59 # 131 A - 15 - Suba" u="1"/>
        <s v="Centro Especial de Reclusión - CER - Sede secundaria - KR 41 A # 6 - 60 - Puente Aranda" u="1"/>
        <s v="Casa de Justicia Usaquén - Sede secundaria - AV KR 45 # 159 A - 82 - Usaquén" u="1"/>
        <s v="Casa de Justicia San Cristóbal - Sede secundaria - DG 31 C Sur # 3 - 67 Este - San Cristóbal" u="1"/>
        <s v="Casa de Justicia Chapinero - Sede secundaria - CL 63 # 9-76 - Chapinero" u="1"/>
        <s v="Casa de Justicia Mártires  - Sede secundaria - KR 21 # 14 - 75 - Los Mártires" u="1"/>
        <s v="Casa de Justicia Usme - Sede secundaria - CL 137 C Sur # 13 - 51 - Usme" u="1"/>
        <s v="Casa de Justicia Barrios Unidos - Sede secundaria - CL 68 # 53 - 34 - Barrios Unidos" u="1"/>
        <s v="Casa de Justicia Bosa Centro - Sede secundaria - KR 81 D # 59 A - 59 Sur - Bosa" u="1"/>
        <s v="Centro de Servicios Judiciales para Adolescentes - CESPA - Sede secundaria - CL12 # 30 - 35  - Puente Aranda" u="1"/>
        <s v="Casa de Justicia Kennedy  - Sede secundaria - KR 72 # 36 - 57 Sur - Kennedy" u="1"/>
        <s v="Centro de Traslado por Protección (CTP)  - Sede secundaria - KR 39 # 10-75  - Puente Aranda" u="1"/>
        <s v="Bodega Archivo Álamos - Sede secundaria - TV 93 # 51 - 98 Bodega 13 - Engativá" u="1"/>
        <s v="Casa de Justicia Fontibón - Sede secundaria - CL 17 # 98 - 71 - Fontibón" u="1"/>
        <s v="Casa de Justicia Ciudad Bolívar - Sede secundaria - DG 62 Sur # 20 F- 20 - Ciudad Bolívar" u="1"/>
        <s v="Bodega Fontibón - Sede secundaria - AC 17 # 132 - 18  - Fontibón" u="1"/>
        <s v="Casa de Justicia Restaurativa Santa Fe  - Sede secundaria - KR 4 # 23-28  - Santa Fe" u="1"/>
        <s v="Casa de Justicia Suba La Campiña  - Sede secundaria - CL 139 # 98 A - 26 - Suba" u="1"/>
        <s v="Centro de Justicia Juvenil y Restaurativo la Victoria - Sede secundaria - CL 37 Bis B Sur # 3 - 25 - San Cristóbal" u="1"/>
        <s v="Casa de Justicia Tunjuelito  - Sede secundaria - CL 51 Sur # 7 - 35 - Tunjuelito" u="1"/>
        <s v="Casa de Justicia Engativá - Sede secundaria - TV 113 B # 66 - 54 - Engativá" u="1"/>
        <s v="Ayudas Diagnósticas Sura Calle 113 - KR 9 # 113 - 52, LC 304 - Usaquén" u="1"/>
        <m u="1"/>
        <s v="Sede Guacamayas - Sede secundaria - DG. 34D # 3D - 30 sur - San Cristóbal" u="1"/>
        <s v="Sede y Centro Empresarial Salitre - Sede principal - CL. 26 # 68D - 35 - Fontibón" u="1"/>
        <s v="IPS Salud Sura Calle 100 - CL 100 # 19 A - 35 - Chapinero" u="1"/>
        <s v="Ayudas Diagnósticas Clínica de la Mujer - KR 19 C # 91 - 08 - Chapinero" u="1"/>
        <s v="Sede Principal - Sede principal - KR 7 # 156 - 10, Piso 31, Torre Krystal - Usaquén" u="1"/>
        <s v="IPS Sura Olaya - AV Caracas # 26 A-79 Sur - Rafael Uribe Uribe" u="1"/>
        <s v="Innovalab - Sede secundaria - KR. 15 # 93 A - 10 - Chapinero" u="1"/>
        <s v="Sede Centro - Sede secundaria - KR. 9 # 16 - 13 - Los Mártires" u="1"/>
        <s v="Sede y Centro Empresarial Kennedy - Sede secundaria - KR. 68 # 30 - 15 S - Kennedy" u="1"/>
        <s v="Auto Sura Calle 137 - AV 19 # 137 -21 - Usaquén" u="1"/>
        <s v="Sede y Centro Empresarial Cedritos - Sede secundaria - KR. 19 # 140 - 19 - Usaquén" u="1"/>
        <s v="Observatorio Astronómico Nacional de Colombia - Sede secundaria - KR 8 # 7 - 26 - La Candelaria" u="1"/>
        <s v="Complejo cultural Casa Gaitán - Sede secundaria - CL 42 # 15 - 23 - Teusaquillo" u="1"/>
        <s v="Ayudas Diagnósticas Sura Calle 49 - KR 14 # 49 - 83, LC 2 - Chapinero" u="1"/>
        <s v="IPS Salud Sura Usaquén - CL 119 A # 7 - 74 - Usaquén" u="1"/>
        <s v="Fórmula1" f="1"/>
        <s v="Sede y Centro Empresarial Chapinero - Sede secundaria - CL. 67 # 8 - 32 - Chapinero" u="1"/>
        <s v="IPS Sura Chapinero - KR 7 # 54 - 27, Piso 1 - Chapinero" u="1"/>
        <s v="Centro de Arbitraje y Conciliación - Sede secundaria - CL. 76 # 11 - 52 - Chapinero" u="1"/>
        <s v="Sede para el encuentro Calle 104 - AV 19 # 104 - 37 - Usaquén" u="1"/>
        <s v="Ayudas Diagnósticas Sura Central de Procesamiento - Cl 25 D # 96 B - 70 - Fontibón" u="1"/>
        <s v="Punto de Vista Santa Bárbara - KR 19 No. 120 - 71 - Usaquén" u="1"/>
        <s v="ALMACÉN GENERAL - Sede secundaria - Av. Carrera 30 # 12 A - 01 Sur - Antonio Nariño" u="1"/>
        <s v="Ciudad Universitaria - Sede principal - KR 30 # 45 - 03 - Teusaquillo" u="1"/>
        <s v="Sede Administrativa - Sede principal - AV. 1 mayo #  1-40 sur - San Cristóbal" u="1"/>
        <s v="Ayudas Diagnósticas Sura Plaza Central - KR 65 # 11 - 50 - Puente Aranda" u="1"/>
        <s v="Sede para el encuentro Calle 125 - CL 125 # 19 – 24 Piso 4 - Usaquén" u="1"/>
        <s v="IPS Country - KR. 16 A 84 – 05 Piso 3 - Chapinero" u="1"/>
        <s v="Sede Norte - Sede secundaria - KR. 15 # 94 - 84 - Chapinero" u="1"/>
        <s v="Sede para el encuentro CEM Calle 26 - CL 26 No 68 b - 85 - Fontibón" u="1"/>
        <s v="SEDE CALLE 13 - Sede principal - Calle 13 # 37 - 35 - Puente Aranda" u="1"/>
        <s v="PALOQUEMAO - Sede secundaria - Carrera 28 A # 17 A - 20 - Los Mártires" u="1"/>
        <s v="IPS Sura Plaza Central - Salud en Casa - KR 65 # 11 - 50 - Puente Aranda" u="1"/>
        <s v="Campus Santa Rosa - Sede secundaria - KR 59 # 43 - 05 - Teusaquillo" u="1"/>
        <s v="Centro Agropecuario Marengo - Sede secundaria -  - Mosquera" u="1"/>
        <s v="PATIO MUTIS 2 - Sede secundaria - Av. Mutis con Carrera 95 - Fontibón" u="1"/>
        <s v="VILLA ALSACIA - Sede secundaria - Calle 12 # 69 A - 25 Bodega 10 - Santa Fe" u="1"/>
        <s v="DEPÓSITO DE ARCHIVO ÁLAMOS  - Sede secundaria - Calle 64 # 92 - 38 - Engativá" u="1"/>
      </sharedItems>
    </cacheField>
    <cacheField name="Hora_Salida_Residencia" numFmtId="170">
      <sharedItems containsSemiMixedTypes="0" containsNonDate="0" containsDate="1" containsString="0" minDate="1899-12-30T00:00:00" maxDate="1899-12-30T17:06:00"/>
    </cacheField>
    <cacheField name="Hora_Llegada_Trabajo" numFmtId="170">
      <sharedItems containsSemiMixedTypes="0" containsNonDate="0" containsDate="1" containsString="0" minDate="1899-12-30T00:00:00" maxDate="1899-12-30T18:30:00"/>
    </cacheField>
    <cacheField name="Franja_llegada" numFmtId="170">
      <sharedItems containsBlank="1" count="22">
        <s v="9:00 - 10:00"/>
        <s v="7:00 - 8:00"/>
        <s v="8:00 - 9:00"/>
        <s v="6:00 - 7:00"/>
        <s v="10:00 - 11:00"/>
        <s v="5:00 - 6:00"/>
        <s v="17:00 - 18:00"/>
        <s v="18:00 - 19:00"/>
        <s v="4:00 - 5:00"/>
        <s v="14:00 - 15:00" u="1"/>
        <s v="11:00 - 12:00" u="1"/>
        <s v="16:00 - 17:00" u="1"/>
        <s v="19:00 - 20:00" u="1"/>
        <s v="20:00 - 21:00" u="1"/>
        <s v="0:00 - 1:00" u="1"/>
        <s v="13:00 - 14:00" u="1"/>
        <s v="21:00 - 22:00" u="1"/>
        <s v="23:00 - 24:00" u="1"/>
        <s v="1:00 - 2:00" u="1"/>
        <s v="" u="1"/>
        <m u="1"/>
        <s v="12:00 - 13:00" u="1"/>
      </sharedItems>
    </cacheField>
    <cacheField name="Hora_Salida_Trabajo" numFmtId="170">
      <sharedItems containsSemiMixedTypes="0" containsNonDate="0" containsDate="1" containsString="0" minDate="1899-12-30T00:00:00" maxDate="1899-12-30T20:00:00"/>
    </cacheField>
    <cacheField name="Franja_Salida" numFmtId="170">
      <sharedItems containsBlank="1" count="22">
        <s v="17:00 - 18:00"/>
        <s v="16:00 - 17:00"/>
        <s v="15:00 - 16:00"/>
        <s v="18:00 - 19:00"/>
        <s v="14:00 - 15:00"/>
        <s v="20:00 - 21:00"/>
        <s v="13:00 - 14:00"/>
        <s v="19:00 - 20:00"/>
        <s v="12:00 - 13:00" u="1"/>
        <s v="11:00 - 12:00" u="1"/>
        <s v="22:00 - 23:00" u="1"/>
        <s v="21:00 - 22:00" u="1"/>
        <s v="5:00 - 6:00" u="1"/>
        <s v="9:00 - 10:00" u="1"/>
        <s v="7:00 - 8:00" u="1"/>
        <s v="6:00 - 7:00" u="1"/>
        <s v="" u="1"/>
        <m u="1"/>
        <s v="8:00 - 9:00" u="1"/>
        <s v="23:00 - 24:00" u="1"/>
        <s v="4:00 - 5:00" u="1"/>
        <s v="10:00 - 11:00" u="1"/>
      </sharedItems>
    </cacheField>
    <cacheField name="Hora_Llegada_Residencia" numFmtId="170">
      <sharedItems containsSemiMixedTypes="0" containsNonDate="0" containsDate="1" containsString="0" minDate="1899-12-30T00:00:00" maxDate="1899-12-30T21:20:00"/>
    </cacheField>
    <cacheField name="Modo_Principal" numFmtId="0">
      <sharedItems containsMixedTypes="1" containsNumber="1" containsInteger="1" minValue="0" maxValue="0" count="17">
        <s v="Transmilenio"/>
        <s v="Automóvil, camioneta o campero como conductor"/>
        <s v="SITP - Zonal"/>
        <s v="Bus Intermunicipal"/>
        <s v="A pie o silla de ruedas"/>
        <s v="Bicicleta"/>
        <s v="Motocicleta como conductor"/>
        <s v="Automóvil, camioneta o campero como pasajero"/>
        <s v="Trabajo desde el lugar de residencia, o teletrabajo"/>
        <s v="Taxi"/>
        <s v="Transporte Público Colectivo (TPC), ejecutivos"/>
        <s v="Patineta"/>
        <s v="Ruta Institucional"/>
        <s v="Motocicleta como pasajero"/>
        <s v="Vehículo Institucional"/>
        <s v="Alimentador"/>
        <n v="0" u="1"/>
      </sharedItems>
    </cacheField>
    <cacheField name="Energetico_Principal" numFmtId="0">
      <sharedItems containsBlank="1" count="8">
        <s v=""/>
        <s v="Gasolina"/>
        <s v="Propulsión humana"/>
        <s v="Gas Natural Vehicular - GNV"/>
        <s v="Electricidad"/>
        <s v="No sabe" u="1"/>
        <s v="Diésel" u="1"/>
        <m u="1"/>
      </sharedItems>
    </cacheField>
    <cacheField name="Modo_Principal_Grupo" numFmtId="0">
      <sharedItems containsBlank="1" count="9">
        <s v="Transporte Público"/>
        <s v="Conductor Transporte Privado"/>
        <s v="A pie o silla de ruedas"/>
        <s v="Bicicleta y patineta"/>
        <s v="Pasajero Transporte Privado"/>
        <s v="Teletrabajo"/>
        <s v="Vehículo institucional"/>
        <m u="1"/>
        <s v="Trabajo desde el lugar de residencia, o teletrabajo" u="1"/>
      </sharedItems>
    </cacheField>
    <cacheField name="Modo_Auxiliar" numFmtId="0">
      <sharedItems containsBlank="1" count="19">
        <s v=""/>
        <s v="Alimentador"/>
        <s v="A pie o silla de ruedas"/>
        <s v="Bicitaxi"/>
        <s v="SITP - Zonal"/>
        <s v="Transmilenio"/>
        <s v="Taxi"/>
        <s v="Bus Intermunicipal"/>
        <s v="Transporte Público Colectivo (TPC), ejecutivos"/>
        <s v="Motocicleta como pasajero"/>
        <s v="Transmicable"/>
        <s v="Ruta Institucional"/>
        <s v="Bicicleta" u="1"/>
        <s v="Motocicleta como conductor" u="1"/>
        <s v="Automóvil, camioneta o campero como conductor" u="1"/>
        <s v="Automóvil, camioneta o campero como pasajero" u="1"/>
        <s v="Patineta" u="1"/>
        <s v="Vehículo Institucional" u="1"/>
        <m u="1"/>
      </sharedItems>
    </cacheField>
    <cacheField name="Modo_Auxiliar_Grupo" numFmtId="0">
      <sharedItems containsBlank="1" count="8">
        <s v=""/>
        <s v="Transporte Público"/>
        <s v="A pie o silla de ruedas"/>
        <s v="Pasajero Transporte Privado"/>
        <s v="Vehículo institucional"/>
        <s v="Bicicleta y patineta" u="1"/>
        <s v="Conductor Transporte Privado" u="1"/>
        <m u="1"/>
      </sharedItems>
    </cacheField>
    <cacheField name="Energetico_Auxiliar" numFmtId="0">
      <sharedItems/>
    </cacheField>
    <cacheField name="Modo_Anterior" numFmtId="0">
      <sharedItems containsBlank="1" count="19">
        <s v="Transmilenio"/>
        <s v="Automóvil, camioneta o campero como conductor"/>
        <s v="SITP - Zonal"/>
        <s v="Motocicleta como conductor"/>
        <s v="Trabajo desde el lugar de residencia, o teletrabajo"/>
        <s v="Bicicleta"/>
        <s v="Automóvil, camioneta o campero como pasajero"/>
        <s v="Bus Intermunicipal"/>
        <s v="Taxi"/>
        <s v="A pie o silla de ruedas"/>
        <s v="Transporte Público Colectivo (TPC), ejecutivos"/>
        <s v="Ruta Institucional"/>
        <s v="Vehículo Institucional"/>
        <s v="Alimentador"/>
        <s v="Transmicable" u="1"/>
        <s v="Patineta" u="1"/>
        <s v="Motocicleta como pasajero" u="1"/>
        <s v="Bicitaxi" u="1"/>
        <m u="1"/>
      </sharedItems>
    </cacheField>
    <cacheField name="Anterior_Grupo" numFmtId="0">
      <sharedItems containsBlank="1" count="8">
        <s v="Transporte Público"/>
        <s v="Conductor Transporte Privado"/>
        <s v="Teletrabajo"/>
        <s v="Bicicleta y patineta"/>
        <s v="Pasajero Transporte Privado"/>
        <s v="A pie o silla de ruedas"/>
        <s v="Vehículo institucional"/>
        <m u="1"/>
      </sharedItems>
    </cacheField>
    <cacheField name="Pasado_Cambia" numFmtId="2">
      <sharedItems containsSemiMixedTypes="0" containsString="0" containsNumber="1" minValue="0" maxValue="2.9323843416370106"/>
    </cacheField>
    <cacheField name="Modo_Futuro" numFmtId="0">
      <sharedItems containsBlank="1" count="19">
        <s v="Transmilenio"/>
        <s v="Automóvil, camioneta o campero como conductor"/>
        <s v="SITP - Zonal"/>
        <s v="Motocicleta como conductor"/>
        <s v="Bicicleta"/>
        <s v="Automóvil, camioneta o campero como pasajero"/>
        <s v="Bus Intermunicipal"/>
        <s v="Trabajo desde el lugar de residencia, o teletrabajo"/>
        <s v="Taxi"/>
        <s v="A pie o silla de ruedas"/>
        <s v="Motocicleta como pasajero"/>
        <s v="Vehículo Institucional"/>
        <s v="Patineta"/>
        <s v="Transporte Público Colectivo (TPC), ejecutivos"/>
        <s v="Transmicable"/>
        <s v="Ruta Institucional"/>
        <s v="Alimentador"/>
        <s v="Bicitaxi" u="1"/>
        <m u="1"/>
      </sharedItems>
    </cacheField>
    <cacheField name="Futuro_Grupo" numFmtId="0">
      <sharedItems containsBlank="1" count="8">
        <s v="Transporte Público"/>
        <s v="Conductor Transporte Privado"/>
        <s v="Bicicleta y patineta"/>
        <s v="Pasajero Transporte Privado"/>
        <s v="Teletrabajo"/>
        <s v="A pie o silla de ruedas"/>
        <s v="Vehículo institucional"/>
        <m u="1"/>
      </sharedItems>
    </cacheField>
    <cacheField name="Futuro_Cambia" numFmtId="2">
      <sharedItems containsSemiMixedTypes="0" containsString="0" containsNumber="1" minValue="0" maxValue="2.9323843416370106"/>
    </cacheField>
    <cacheField name="Horas_Laborales" numFmtId="1">
      <sharedItems containsSemiMixedTypes="0" containsString="0" containsNumber="1" minValue="0.16666666666666607" maxValue="14.333333333333336"/>
    </cacheField>
    <cacheField name="Duracion_Auxiliar_Promedio" numFmtId="167">
      <sharedItems containsSemiMixedTypes="0" containsString="0" containsNumber="1" minValue="0" maxValue="50"/>
    </cacheField>
    <cacheField name="Dur_Aux_Prm_" numFmtId="1">
      <sharedItems containsSemiMixedTypes="0" containsString="0" containsNumber="1" minValue="0" maxValue="146.61921708185054"/>
    </cacheField>
    <cacheField name="Rango Duracion auxiliar" numFmtId="167">
      <sharedItems containsBlank="1" count="6">
        <s v=""/>
        <s v="15 - 30 minutos"/>
        <s v="Menos de 15 minutos"/>
        <s v="30 - 60 minutos"/>
        <m u="1"/>
        <s v="Más de 60 minutos" u="1"/>
      </sharedItems>
    </cacheField>
    <cacheField name="Duracion_Promedio" numFmtId="1">
      <sharedItems containsSemiMixedTypes="0" containsString="0" containsNumber="1" minValue="0" maxValue="219.99999999999997"/>
    </cacheField>
    <cacheField name="Dur_Prm_" numFmtId="1">
      <sharedItems containsSemiMixedTypes="0" containsString="0" containsNumber="1" minValue="0" maxValue="645.12455516014222"/>
    </cacheField>
    <cacheField name="Rango Duración Viaje" numFmtId="1">
      <sharedItems containsBlank="1" count="5">
        <s v="60 - 120 minutos"/>
        <s v="Más de 120 minutos"/>
        <s v="30 - 60 minutos"/>
        <s v="Menos de 30 minutos"/>
        <m u="1"/>
      </sharedItems>
    </cacheField>
    <cacheField name="Viajes" numFmtId="2">
      <sharedItems containsSemiMixedTypes="0" containsString="0" containsNumber="1" minValue="0" maxValue="5.8647686832740211"/>
    </cacheField>
    <cacheField name="Viajes Auxiliares" numFmtId="2">
      <sharedItems containsSemiMixedTypes="0" containsString="0" containsNumber="1" minValue="0" maxValue="5.8647686832740211"/>
    </cacheField>
    <cacheField name="Distancia_Auxiliar_Promedio" numFmtId="165">
      <sharedItems containsMixedTypes="1" containsNumber="1" minValue="0.42500000000000004" maxValue="20.504999999999999"/>
    </cacheField>
    <cacheField name="Dist_Aux_Prm_" numFmtId="165">
      <sharedItems containsSemiMixedTypes="0" containsString="0" containsNumber="1" minValue="0" maxValue="60.128540925266897"/>
    </cacheField>
    <cacheField name="Rango Distancia Auxiliar" numFmtId="165">
      <sharedItems containsBlank="1" count="7">
        <s v=""/>
        <s v="Más de 5 km"/>
        <s v="0.5 - 1 km"/>
        <s v="3 - 5 km"/>
        <s v="1 - 3 km"/>
        <s v="Menos de 0.5 km"/>
        <m u="1"/>
      </sharedItems>
    </cacheField>
    <cacheField name="Distancia_Promedio" numFmtId="165">
      <sharedItems containsSemiMixedTypes="0" containsString="0" containsNumber="1" minValue="0" maxValue="42.999248000000009"/>
    </cacheField>
    <cacheField name="Dist_Prm_" numFmtId="165">
      <sharedItems containsSemiMixedTypes="0" containsString="0" containsNumber="1" minValue="0" maxValue="126.09032153736656"/>
    </cacheField>
    <cacheField name="Rango Distancia Viaje" numFmtId="43">
      <sharedItems containsBlank="1" count="6">
        <s v="10 - 15 km"/>
        <s v="Más de 15 km"/>
        <s v="5 - 10 km"/>
        <s v="Menos de 3 km"/>
        <s v="3 - 5 km"/>
        <m u="1"/>
      </sharedItems>
    </cacheField>
    <cacheField name="Emision_Anual" numFmtId="165">
      <sharedItems containsSemiMixedTypes="0" containsString="0" containsNumber="1" minValue="0" maxValue="3328.2552890644611"/>
    </cacheField>
    <cacheField name="Huella_Carbono" numFmtId="165">
      <sharedItems containsSemiMixedTypes="0" containsString="0" containsNumber="1" minValue="0" maxValue="9759.7236946231878"/>
    </cacheField>
    <cacheField name="Consumo_Anual" numFmtId="165">
      <sharedItems containsSemiMixedTypes="0" containsString="0" containsNumber="1" minValue="0" maxValue="436.88784461538461"/>
    </cacheField>
    <cacheField name="Huella_Energetica" numFmtId="165">
      <sharedItems containsSemiMixedTypes="0" containsString="0" containsNumber="1" minValue="0" maxValue="1281.1230746016972"/>
    </cacheField>
    <cacheField name="Tiempo_Transporte_Anual" numFmtId="165">
      <sharedItems containsSemiMixedTypes="0" containsString="0" containsNumber="1" minValue="0" maxValue="74.8611111111111"/>
    </cacheField>
    <cacheField name="Huella_Calidad_Vida" numFmtId="165">
      <sharedItems containsSemiMixedTypes="0" containsString="0" containsNumber="1" minValue="0" maxValue="219.52155001977061"/>
    </cacheField>
    <cacheField name="Gasto_Transporte_Anual" numFmtId="164">
      <sharedItems containsSemiMixedTypes="0" containsString="0" containsNumber="1" minValue="0" maxValue="29400000"/>
    </cacheField>
    <cacheField name="Huella_economica" numFmtId="164">
      <sharedItems containsSemiMixedTypes="0" containsString="0" containsNumber="1" minValue="0" maxValue="86212099.644128114"/>
    </cacheField>
    <cacheField name="Porcentaje_Ingreso" numFmtId="166">
      <sharedItems containsSemiMixedTypes="0" containsString="0" containsNumber="1" minValue="0" maxValue="1.2250000000000001"/>
    </cacheField>
    <cacheField name="Huella_equidad_" numFmtId="166">
      <sharedItems containsSemiMixedTypes="0" containsString="0" containsNumber="1" minValue="0" maxValue="3.592170818505338"/>
    </cacheField>
    <cacheField name="Tiempo_Actividad_Diaria" numFmtId="1">
      <sharedItems containsSemiMixedTypes="0" containsString="0" containsNumber="1" minValue="0" maxValue="340"/>
    </cacheField>
    <cacheField name="Actividad_Fisica_" numFmtId="1">
      <sharedItems containsSemiMixedTypes="0" containsString="0" containsNumber="1" minValue="0" maxValue="997.0106761565836"/>
    </cacheField>
    <cacheField name="Sedentario" numFmtId="2">
      <sharedItems containsSemiMixedTypes="0" containsString="0" containsNumber="1" minValue="0" maxValue="2.9323843416370106"/>
    </cacheField>
    <cacheField name="Colaboradores" numFmtId="2">
      <sharedItems containsSemiMixedTypes="0" containsString="0" containsNumber="1" minValue="2.9323843416370106" maxValue="2.9323843416370106"/>
    </cacheField>
    <cacheField name="Invalidez" numFmtId="1">
      <sharedItems/>
    </cacheField>
  </cacheFields>
  <calculatedItems count="1">
    <calculatedItem>
      <pivotArea cacheIndex="1" outline="0" fieldPosition="0">
        <references count="1">
          <reference field="11" count="1">
            <x v="47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 pivotCacheId="159458847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n v="1"/>
    <x v="0"/>
    <x v="0"/>
    <n v="39"/>
    <x v="0"/>
    <x v="0"/>
    <x v="0"/>
    <x v="0"/>
    <x v="0"/>
    <s v="Bogotá D.C."/>
    <x v="0"/>
    <x v="0"/>
    <d v="1899-12-30T08:30:00"/>
    <d v="1899-12-30T09:30:00"/>
    <x v="0"/>
    <d v="1899-12-30T17:00:00"/>
    <x v="0"/>
    <d v="1899-12-30T18:30:00"/>
    <x v="0"/>
    <x v="0"/>
    <x v="0"/>
    <x v="0"/>
    <x v="0"/>
    <s v=""/>
    <x v="0"/>
    <x v="0"/>
    <n v="0"/>
    <x v="0"/>
    <x v="0"/>
    <n v="0"/>
    <n v="7.5000000000000018"/>
    <n v="0"/>
    <n v="0"/>
    <x v="0"/>
    <n v="74.999999999999972"/>
    <n v="219.92882562277572"/>
    <x v="0"/>
    <n v="5.8647686832740211"/>
    <n v="0"/>
    <s v=""/>
    <n v="0"/>
    <x v="0"/>
    <n v="14.006523000000001"/>
    <n v="41.072508725978651"/>
    <x v="0"/>
    <n v="66.975556677144226"/>
    <n v="196.39807367247985"/>
    <n v="8.2490339783653859"/>
    <n v="24.189338071790313"/>
    <n v="25.520833333333325"/>
    <n v="74.836892052194514"/>
    <n v="1254400"/>
    <n v="3678382.9181494662"/>
    <n v="2.6133333333333335E-2"/>
    <n v="7.6632977461447219E-2"/>
    <n v="0"/>
    <n v="0"/>
    <n v="2.9323843416370106"/>
    <n v="2.9323843416370106"/>
    <s v=""/>
  </r>
  <r>
    <n v="2"/>
    <x v="0"/>
    <x v="1"/>
    <n v="53"/>
    <x v="1"/>
    <x v="0"/>
    <x v="0"/>
    <x v="1"/>
    <x v="1"/>
    <s v="Funza"/>
    <x v="1"/>
    <x v="0"/>
    <d v="1899-12-30T05:00:00"/>
    <d v="1899-12-30T07:00:00"/>
    <x v="1"/>
    <d v="1899-12-30T16:30:00"/>
    <x v="1"/>
    <d v="1899-12-30T19:00:00"/>
    <x v="1"/>
    <x v="1"/>
    <x v="1"/>
    <x v="0"/>
    <x v="0"/>
    <s v=""/>
    <x v="1"/>
    <x v="1"/>
    <n v="0"/>
    <x v="1"/>
    <x v="1"/>
    <n v="0"/>
    <n v="9.5"/>
    <n v="0"/>
    <n v="0"/>
    <x v="0"/>
    <n v="134.99999999999997"/>
    <n v="395.87188612099635"/>
    <x v="1"/>
    <n v="5.8647686832740211"/>
    <n v="0"/>
    <s v=""/>
    <n v="0"/>
    <x v="0"/>
    <n v="14.877213999999995"/>
    <n v="43.625709380782901"/>
    <x v="0"/>
    <n v="793.35272781379979"/>
    <n v="2326.4151164361956"/>
    <n v="104.14049799999997"/>
    <n v="305.37996566548031"/>
    <n v="45.937499999999993"/>
    <n v="134.70640569395016"/>
    <n v="7284219.1780821923"/>
    <n v="21360130.258860234"/>
    <n v="9.3387425360028101E-2"/>
    <n v="0.27384782383154149"/>
    <n v="0"/>
    <n v="0"/>
    <n v="2.9323843416370106"/>
    <n v="2.9323843416370106"/>
    <s v=""/>
  </r>
  <r>
    <n v="3"/>
    <x v="0"/>
    <x v="1"/>
    <n v="36"/>
    <x v="0"/>
    <x v="0"/>
    <x v="0"/>
    <x v="2"/>
    <x v="0"/>
    <s v="Bogotá D.C."/>
    <x v="0"/>
    <x v="1"/>
    <d v="1899-12-30T07:00:00"/>
    <d v="1899-12-30T09:00:00"/>
    <x v="0"/>
    <d v="1899-12-30T17:00:00"/>
    <x v="0"/>
    <d v="1899-12-30T19:00:00"/>
    <x v="0"/>
    <x v="0"/>
    <x v="0"/>
    <x v="1"/>
    <x v="1"/>
    <s v=""/>
    <x v="0"/>
    <x v="0"/>
    <n v="0"/>
    <x v="0"/>
    <x v="0"/>
    <n v="0"/>
    <n v="8"/>
    <n v="22.5"/>
    <n v="65.978647686832744"/>
    <x v="1"/>
    <n v="119.99999999999993"/>
    <n v="351.88612099644104"/>
    <x v="0"/>
    <n v="5.8647686832740211"/>
    <n v="5.8647686832740211"/>
    <n v="6.1087499999999997"/>
    <n v="17.913202846975086"/>
    <x v="1"/>
    <n v="19.537368000000001"/>
    <n v="57.291072"/>
    <x v="1"/>
    <n v="126.2938044888527"/>
    <n v="370.34197472887763"/>
    <n v="15.554956706184443"/>
    <n v="45.613111480056872"/>
    <n v="40.833333333333307"/>
    <n v="119.73902728351119"/>
    <n v="3920000"/>
    <n v="11494946.619217081"/>
    <n v="8.1666666666666665E-2"/>
    <n v="0.23947805456702254"/>
    <n v="45"/>
    <n v="131.95729537366549"/>
    <n v="0"/>
    <n v="2.9323843416370106"/>
    <s v=""/>
  </r>
  <r>
    <n v="4"/>
    <x v="0"/>
    <x v="0"/>
    <n v="44"/>
    <x v="2"/>
    <x v="1"/>
    <x v="1"/>
    <x v="1"/>
    <x v="0"/>
    <s v="Bogotá D.C."/>
    <x v="2"/>
    <x v="0"/>
    <d v="1899-12-30T06:00:00"/>
    <d v="1899-12-30T07:10:00"/>
    <x v="1"/>
    <d v="1899-12-30T16:40:00"/>
    <x v="1"/>
    <d v="1899-12-30T18:00:00"/>
    <x v="2"/>
    <x v="0"/>
    <x v="0"/>
    <x v="2"/>
    <x v="2"/>
    <s v=""/>
    <x v="2"/>
    <x v="0"/>
    <n v="0"/>
    <x v="2"/>
    <x v="0"/>
    <n v="0"/>
    <n v="9.5"/>
    <n v="10"/>
    <n v="29.323843416370106"/>
    <x v="2"/>
    <n v="75"/>
    <n v="219.9288256227758"/>
    <x v="0"/>
    <n v="5.8647686832740211"/>
    <n v="5.8647686832740211"/>
    <n v="0.56666666666666665"/>
    <n v="1.6616844602609726"/>
    <x v="2"/>
    <n v="14.4"/>
    <n v="42.226334519572951"/>
    <x v="0"/>
    <n v="199.40088405797101"/>
    <n v="584.72003012017115"/>
    <n v="24.559178743961354"/>
    <n v="72.016951192256784"/>
    <n v="25.520833333333332"/>
    <n v="74.836892052194543"/>
    <n v="940800"/>
    <n v="2758787.1886120997"/>
    <n v="1.9599999999999999E-2"/>
    <n v="5.7474733096085404E-2"/>
    <n v="20"/>
    <n v="58.647686832740213"/>
    <n v="2.9323843416370106"/>
    <n v="2.9323843416370106"/>
    <s v=""/>
  </r>
  <r>
    <n v="5"/>
    <x v="0"/>
    <x v="0"/>
    <n v="31"/>
    <x v="0"/>
    <x v="0"/>
    <x v="0"/>
    <x v="3"/>
    <x v="2"/>
    <s v="Bogotá D.C."/>
    <x v="0"/>
    <x v="0"/>
    <d v="1899-12-30T07:30:00"/>
    <d v="1899-12-30T09:00:00"/>
    <x v="0"/>
    <d v="1899-12-30T16:30:00"/>
    <x v="1"/>
    <d v="1899-12-30T17:30:00"/>
    <x v="0"/>
    <x v="0"/>
    <x v="0"/>
    <x v="3"/>
    <x v="1"/>
    <s v=""/>
    <x v="1"/>
    <x v="1"/>
    <n v="2.9323843416370106"/>
    <x v="0"/>
    <x v="0"/>
    <n v="0"/>
    <n v="7.5"/>
    <n v="10"/>
    <n v="29.323843416370106"/>
    <x v="2"/>
    <n v="74.999999999999972"/>
    <n v="219.92882562277572"/>
    <x v="0"/>
    <n v="5.8647686832740211"/>
    <n v="5.8647686832740211"/>
    <n v="3"/>
    <n v="8.7971530249110312"/>
    <x v="3"/>
    <n v="14.006523000000001"/>
    <n v="41.072508725978651"/>
    <x v="0"/>
    <n v="81.467527892473584"/>
    <n v="238.89410314376593"/>
    <n v="10.374155291466348"/>
    <n v="30.421010534406655"/>
    <n v="25.520833333333325"/>
    <n v="74.836892052194514"/>
    <n v="2146200"/>
    <n v="6293483.2740213517"/>
    <n v="1.9872222222222222E-2"/>
    <n v="5.8272993277975478E-2"/>
    <n v="0"/>
    <n v="0"/>
    <n v="2.9323843416370106"/>
    <n v="2.9323843416370106"/>
    <s v=""/>
  </r>
  <r>
    <n v="6"/>
    <x v="0"/>
    <x v="0"/>
    <n v="52"/>
    <x v="1"/>
    <x v="0"/>
    <x v="0"/>
    <x v="1"/>
    <x v="3"/>
    <s v="Bogotá D.C."/>
    <x v="3"/>
    <x v="0"/>
    <d v="1899-12-30T05:45:00"/>
    <d v="1899-12-30T07:00:00"/>
    <x v="1"/>
    <d v="1899-12-30T16:30:00"/>
    <x v="1"/>
    <d v="1899-12-30T18:10:00"/>
    <x v="2"/>
    <x v="0"/>
    <x v="0"/>
    <x v="2"/>
    <x v="2"/>
    <s v=""/>
    <x v="2"/>
    <x v="0"/>
    <n v="0"/>
    <x v="2"/>
    <x v="0"/>
    <n v="0"/>
    <n v="9.5"/>
    <n v="12.5"/>
    <n v="36.654804270462634"/>
    <x v="2"/>
    <n v="87.5"/>
    <n v="256.58362989323842"/>
    <x v="0"/>
    <n v="5.8647686832740211"/>
    <n v="5.8647686832740211"/>
    <n v="0.70833333333333326"/>
    <n v="2.0771055753262155"/>
    <x v="2"/>
    <n v="11.012028000000001"/>
    <n v="32.291498476868327"/>
    <x v="0"/>
    <n v="198.03044102137198"/>
    <n v="580.70136441854277"/>
    <n v="24.390388341384863"/>
    <n v="71.521992858722868"/>
    <n v="29.774305555555554"/>
    <n v="87.309707394226962"/>
    <n v="1254400"/>
    <n v="3678382.9181494662"/>
    <n v="5.226666666666667E-2"/>
    <n v="0.15326595492289444"/>
    <n v="25"/>
    <n v="73.309608540925268"/>
    <n v="2.9323843416370106"/>
    <n v="2.9323843416370106"/>
    <s v=""/>
  </r>
  <r>
    <n v="7"/>
    <x v="0"/>
    <x v="1"/>
    <n v="30"/>
    <x v="0"/>
    <x v="0"/>
    <x v="0"/>
    <x v="2"/>
    <x v="0"/>
    <s v="Bogotá D.C."/>
    <x v="3"/>
    <x v="0"/>
    <d v="1899-12-30T07:00:00"/>
    <d v="1899-12-30T09:00:00"/>
    <x v="0"/>
    <d v="1899-12-30T17:00:00"/>
    <x v="0"/>
    <d v="1899-12-30T18:30:00"/>
    <x v="0"/>
    <x v="0"/>
    <x v="0"/>
    <x v="4"/>
    <x v="1"/>
    <s v=""/>
    <x v="1"/>
    <x v="1"/>
    <n v="2.9323843416370106"/>
    <x v="0"/>
    <x v="0"/>
    <n v="0"/>
    <n v="8"/>
    <n v="15"/>
    <n v="43.985765124555158"/>
    <x v="1"/>
    <n v="104.99999999999999"/>
    <n v="307.90035587188606"/>
    <x v="0"/>
    <n v="5.8647686832740211"/>
    <n v="5.8647686832740211"/>
    <n v="4.1500000000000004"/>
    <n v="12.169395017793596"/>
    <x v="3"/>
    <n v="11.012028000000001"/>
    <n v="32.291498476868327"/>
    <x v="0"/>
    <n v="84.429592523362473"/>
    <n v="247.58001508630133"/>
    <n v="10.398757577515331"/>
    <n v="30.49315389278517"/>
    <n v="35.729166666666664"/>
    <n v="104.77164887307235"/>
    <n v="1705200"/>
    <n v="5000301.7793594301"/>
    <n v="3.5525000000000001E-2"/>
    <n v="0.10417295373665481"/>
    <n v="0"/>
    <n v="0"/>
    <n v="2.9323843416370106"/>
    <n v="2.9323843416370106"/>
    <s v=""/>
  </r>
  <r>
    <n v="8"/>
    <x v="0"/>
    <x v="1"/>
    <n v="35"/>
    <x v="0"/>
    <x v="1"/>
    <x v="0"/>
    <x v="1"/>
    <x v="1"/>
    <s v="Bogotá D.C."/>
    <x v="4"/>
    <x v="1"/>
    <d v="1899-12-30T07:00:00"/>
    <d v="1899-12-30T08:30:00"/>
    <x v="2"/>
    <d v="1899-12-30T16:00:00"/>
    <x v="1"/>
    <d v="1899-12-30T17:45:00"/>
    <x v="2"/>
    <x v="0"/>
    <x v="0"/>
    <x v="1"/>
    <x v="1"/>
    <s v=""/>
    <x v="3"/>
    <x v="1"/>
    <n v="2.9323843416370106"/>
    <x v="3"/>
    <x v="1"/>
    <n v="2.9323843416370106"/>
    <n v="7.4999999999999982"/>
    <n v="15"/>
    <n v="43.985765124555158"/>
    <x v="1"/>
    <n v="97.500000000000057"/>
    <n v="285.90747330960869"/>
    <x v="0"/>
    <n v="5.8647686832740211"/>
    <n v="5.8647686832740211"/>
    <n v="4.0724999999999998"/>
    <n v="11.942135231316724"/>
    <x v="3"/>
    <n v="6.6812049999999914"/>
    <n v="19.591860925266879"/>
    <x v="2"/>
    <n v="37.343116152621796"/>
    <n v="109.50436907388028"/>
    <n v="4.5993590689503634"/>
    <n v="13.487088515356225"/>
    <n v="33.17708333333335"/>
    <n v="97.287959667852945"/>
    <n v="588000"/>
    <n v="1724241.9928825621"/>
    <n v="7.5384615384615382E-3"/>
    <n v="2.2105666575417463E-2"/>
    <n v="30"/>
    <n v="87.971530249110316"/>
    <n v="0"/>
    <n v="2.9323843416370106"/>
    <s v=""/>
  </r>
  <r>
    <n v="9"/>
    <x v="0"/>
    <x v="0"/>
    <n v="34"/>
    <x v="0"/>
    <x v="0"/>
    <x v="0"/>
    <x v="1"/>
    <x v="1"/>
    <s v="Bogotá D.C."/>
    <x v="3"/>
    <x v="0"/>
    <d v="1899-12-30T07:14:00"/>
    <d v="1899-12-30T08:45:00"/>
    <x v="2"/>
    <d v="1899-12-30T15:00:00"/>
    <x v="2"/>
    <d v="1899-12-30T16:14:00"/>
    <x v="2"/>
    <x v="0"/>
    <x v="0"/>
    <x v="0"/>
    <x v="0"/>
    <s v=""/>
    <x v="0"/>
    <x v="0"/>
    <n v="2.9323843416370106"/>
    <x v="2"/>
    <x v="0"/>
    <n v="0"/>
    <n v="6.25"/>
    <n v="0"/>
    <n v="0"/>
    <x v="0"/>
    <n v="82.500000000000028"/>
    <n v="241.92170818505346"/>
    <x v="0"/>
    <n v="5.8647686832740211"/>
    <n v="0"/>
    <s v=""/>
    <n v="0"/>
    <x v="0"/>
    <n v="11.012028000000001"/>
    <n v="32.291498476868327"/>
    <x v="0"/>
    <n v="158.73311699791304"/>
    <n v="465.4665067839158"/>
    <n v="19.550339565217392"/>
    <n v="57.329109614730001"/>
    <n v="28.072916666666675"/>
    <n v="82.32058125741402"/>
    <n v="940800"/>
    <n v="2758787.1886120997"/>
    <n v="1.2061538461538462E-2"/>
    <n v="3.5369066520667944E-2"/>
    <n v="0"/>
    <n v="0"/>
    <n v="2.9323843416370106"/>
    <n v="2.9323843416370106"/>
    <s v=""/>
  </r>
  <r>
    <n v="10"/>
    <x v="0"/>
    <x v="0"/>
    <n v="54"/>
    <x v="1"/>
    <x v="0"/>
    <x v="0"/>
    <x v="1"/>
    <x v="3"/>
    <s v="Bogotá D.C."/>
    <x v="2"/>
    <x v="0"/>
    <d v="1899-12-30T06:00:00"/>
    <d v="1899-12-30T07:15:00"/>
    <x v="1"/>
    <d v="1899-12-30T16:45:00"/>
    <x v="1"/>
    <d v="1899-12-30T18:00:00"/>
    <x v="2"/>
    <x v="0"/>
    <x v="0"/>
    <x v="2"/>
    <x v="2"/>
    <s v=""/>
    <x v="2"/>
    <x v="0"/>
    <n v="0"/>
    <x v="4"/>
    <x v="2"/>
    <n v="2.9323843416370106"/>
    <n v="9.5"/>
    <n v="15"/>
    <n v="43.985765124555158"/>
    <x v="1"/>
    <n v="75.000000000000014"/>
    <n v="219.92882562277583"/>
    <x v="0"/>
    <n v="5.8647686832740211"/>
    <n v="5.8647686832740211"/>
    <n v="0.85"/>
    <n v="2.4925266903914589"/>
    <x v="2"/>
    <n v="14.4"/>
    <n v="42.226334519572951"/>
    <x v="0"/>
    <n v="195.31676956521741"/>
    <n v="572.74383673216778"/>
    <n v="24.056159420289855"/>
    <n v="70.541905203981642"/>
    <n v="25.520833333333339"/>
    <n v="74.836892052194557"/>
    <n v="940800"/>
    <n v="2758787.1886120997"/>
    <n v="3.9199999999999999E-2"/>
    <n v="0.11494946619217081"/>
    <n v="30"/>
    <n v="87.971530249110316"/>
    <n v="0"/>
    <n v="2.9323843416370106"/>
    <s v=""/>
  </r>
  <r>
    <n v="11"/>
    <x v="0"/>
    <x v="0"/>
    <n v="28"/>
    <x v="3"/>
    <x v="0"/>
    <x v="0"/>
    <x v="2"/>
    <x v="0"/>
    <s v="Mosquera"/>
    <x v="1"/>
    <x v="0"/>
    <d v="1899-12-30T05:00:00"/>
    <d v="1899-12-30T08:00:00"/>
    <x v="2"/>
    <d v="1899-12-30T15:00:00"/>
    <x v="2"/>
    <d v="1899-12-30T18:00:00"/>
    <x v="3"/>
    <x v="0"/>
    <x v="0"/>
    <x v="5"/>
    <x v="1"/>
    <s v=""/>
    <x v="4"/>
    <x v="2"/>
    <n v="2.9323843416370106"/>
    <x v="5"/>
    <x v="3"/>
    <n v="2.9323843416370106"/>
    <n v="7"/>
    <n v="30"/>
    <n v="87.971530249110316"/>
    <x v="3"/>
    <n v="179.99999999999997"/>
    <n v="527.82918149466184"/>
    <x v="1"/>
    <n v="5.8647686832740211"/>
    <n v="5.8647686832740211"/>
    <n v="13.670000000000002"/>
    <n v="40.085693950177941"/>
    <x v="1"/>
    <n v="20.056475000000006"/>
    <n v="58.813293238434177"/>
    <x v="1"/>
    <n v="141.08277601718234"/>
    <n v="413.70892326746707"/>
    <n v="17.376438074832787"/>
    <n v="50.954394924064829"/>
    <n v="61.249999999999993"/>
    <n v="179.60854092526688"/>
    <n v="2440200"/>
    <n v="7155604.2704626331"/>
    <n v="5.0837500000000001E-2"/>
    <n v="0.14907508896797153"/>
    <n v="0"/>
    <n v="0"/>
    <n v="2.9323843416370106"/>
    <n v="2.9323843416370106"/>
    <s v=""/>
  </r>
  <r>
    <n v="12"/>
    <x v="0"/>
    <x v="1"/>
    <n v="48"/>
    <x v="2"/>
    <x v="0"/>
    <x v="0"/>
    <x v="2"/>
    <x v="1"/>
    <s v="Bogotá D.C."/>
    <x v="2"/>
    <x v="0"/>
    <d v="1899-12-30T06:00:00"/>
    <d v="1899-12-30T06:40:00"/>
    <x v="3"/>
    <d v="1899-12-30T18:30:00"/>
    <x v="3"/>
    <d v="1899-12-30T19:15:00"/>
    <x v="4"/>
    <x v="0"/>
    <x v="2"/>
    <x v="0"/>
    <x v="0"/>
    <s v=""/>
    <x v="1"/>
    <x v="1"/>
    <n v="2.9323843416370106"/>
    <x v="0"/>
    <x v="0"/>
    <n v="2.9323843416370106"/>
    <n v="11.833333333333334"/>
    <n v="0"/>
    <n v="0"/>
    <x v="0"/>
    <n v="42.500000000000007"/>
    <n v="124.62633451957296"/>
    <x v="2"/>
    <n v="5.8647686832740211"/>
    <n v="0"/>
    <s v=""/>
    <n v="0"/>
    <x v="0"/>
    <n v="2.4083333333333337"/>
    <n v="7.0621589561091351"/>
    <x v="3"/>
    <n v="0"/>
    <n v="0"/>
    <n v="0"/>
    <n v="0"/>
    <n v="14.461805555555559"/>
    <n v="42.407572162910249"/>
    <n v="0"/>
    <n v="0"/>
    <n v="0"/>
    <n v="0"/>
    <n v="85.000000000000014"/>
    <n v="249.25266903914593"/>
    <n v="0"/>
    <n v="2.9323843416370106"/>
    <s v=""/>
  </r>
  <r>
    <n v="14"/>
    <x v="0"/>
    <x v="1"/>
    <n v="39"/>
    <x v="0"/>
    <x v="0"/>
    <x v="0"/>
    <x v="1"/>
    <x v="0"/>
    <s v="Bogotá D.C."/>
    <x v="2"/>
    <x v="0"/>
    <d v="1899-12-30T07:10:00"/>
    <d v="1899-12-30T08:00:00"/>
    <x v="2"/>
    <d v="1899-12-30T16:30:00"/>
    <x v="1"/>
    <d v="1899-12-30T18:00:00"/>
    <x v="5"/>
    <x v="2"/>
    <x v="3"/>
    <x v="0"/>
    <x v="0"/>
    <s v=""/>
    <x v="5"/>
    <x v="3"/>
    <n v="0"/>
    <x v="4"/>
    <x v="2"/>
    <n v="0"/>
    <n v="8.5"/>
    <n v="0"/>
    <n v="0"/>
    <x v="0"/>
    <n v="70"/>
    <n v="205.26690391459073"/>
    <x v="0"/>
    <n v="5.8647686832740211"/>
    <n v="0"/>
    <s v=""/>
    <n v="0"/>
    <x v="0"/>
    <n v="13.45"/>
    <n v="39.440569395017789"/>
    <x v="0"/>
    <n v="0"/>
    <n v="0"/>
    <n v="0"/>
    <n v="0"/>
    <n v="23.819444444444446"/>
    <n v="69.847765915381572"/>
    <n v="936369.8630136986"/>
    <n v="2745796.3242821624"/>
    <n v="1.9507705479452055E-2"/>
    <n v="5.7204090089211714E-2"/>
    <n v="140"/>
    <n v="410.53380782918146"/>
    <n v="0"/>
    <n v="2.9323843416370106"/>
    <s v=""/>
  </r>
  <r>
    <n v="15"/>
    <x v="0"/>
    <x v="0"/>
    <n v="45"/>
    <x v="2"/>
    <x v="0"/>
    <x v="0"/>
    <x v="2"/>
    <x v="0"/>
    <s v="Bogotá D.C."/>
    <x v="2"/>
    <x v="0"/>
    <d v="1899-12-30T06:00:00"/>
    <d v="1899-12-30T07:30:00"/>
    <x v="1"/>
    <d v="1899-12-30T17:00:00"/>
    <x v="0"/>
    <d v="1899-12-30T18:45:00"/>
    <x v="1"/>
    <x v="1"/>
    <x v="1"/>
    <x v="0"/>
    <x v="0"/>
    <s v=""/>
    <x v="6"/>
    <x v="4"/>
    <n v="2.9323843416370106"/>
    <x v="1"/>
    <x v="1"/>
    <n v="0"/>
    <n v="9.5"/>
    <n v="0"/>
    <n v="0"/>
    <x v="0"/>
    <n v="97.499999999999972"/>
    <n v="285.90747330960846"/>
    <x v="0"/>
    <n v="5.8647686832740211"/>
    <n v="0"/>
    <s v=""/>
    <n v="0"/>
    <x v="0"/>
    <n v="14.4"/>
    <n v="42.226334519572951"/>
    <x v="0"/>
    <n v="767.90447999999992"/>
    <n v="2251.7910730249109"/>
    <n v="100.79999999999998"/>
    <n v="295.5843416370106"/>
    <n v="33.177083333333321"/>
    <n v="97.287959667852874"/>
    <n v="7572178.0821917802"/>
    <n v="22204536.440306146"/>
    <n v="0.15775371004566208"/>
    <n v="0.46259450917304462"/>
    <n v="0"/>
    <n v="0"/>
    <n v="2.9323843416370106"/>
    <n v="2.9323843416370106"/>
    <s v=""/>
  </r>
  <r>
    <n v="16"/>
    <x v="0"/>
    <x v="0"/>
    <n v="25"/>
    <x v="3"/>
    <x v="0"/>
    <x v="0"/>
    <x v="1"/>
    <x v="0"/>
    <s v="Bogotá D.C."/>
    <x v="5"/>
    <x v="2"/>
    <d v="1899-12-30T05:00:00"/>
    <d v="1899-12-30T07:00:00"/>
    <x v="1"/>
    <d v="1899-12-30T16:00:00"/>
    <x v="1"/>
    <d v="1899-12-30T18:00:00"/>
    <x v="0"/>
    <x v="0"/>
    <x v="0"/>
    <x v="4"/>
    <x v="1"/>
    <s v=""/>
    <x v="0"/>
    <x v="0"/>
    <n v="0"/>
    <x v="3"/>
    <x v="1"/>
    <n v="2.9323843416370106"/>
    <n v="8.9999999999999982"/>
    <n v="15"/>
    <n v="43.985765124555158"/>
    <x v="1"/>
    <n v="120.00000000000003"/>
    <n v="351.88612099644138"/>
    <x v="1"/>
    <n v="5.8647686832740211"/>
    <n v="5.8647686832740211"/>
    <n v="4.1500000000000004"/>
    <n v="12.169395017793596"/>
    <x v="3"/>
    <n v="17.980343000000005"/>
    <n v="52.725276270462643"/>
    <x v="1"/>
    <n v="182.36682909921387"/>
    <n v="534.76963408452752"/>
    <n v="22.461182025225874"/>
    <n v="65.864818465431028"/>
    <n v="40.833333333333343"/>
    <n v="119.73902728351129"/>
    <n v="1568000"/>
    <n v="4597978.6476868326"/>
    <n v="3.2666666666666663E-2"/>
    <n v="9.5791221826809006E-2"/>
    <n v="0"/>
    <n v="0"/>
    <n v="2.9323843416370106"/>
    <n v="2.9323843416370106"/>
    <s v=""/>
  </r>
  <r>
    <n v="17"/>
    <x v="0"/>
    <x v="0"/>
    <n v="34"/>
    <x v="0"/>
    <x v="0"/>
    <x v="0"/>
    <x v="1"/>
    <x v="1"/>
    <s v="Bogotá D.C."/>
    <x v="6"/>
    <x v="3"/>
    <d v="1899-12-30T06:00:00"/>
    <d v="1899-12-30T07:30:00"/>
    <x v="1"/>
    <d v="1899-12-30T16:30:00"/>
    <x v="1"/>
    <d v="1899-12-30T17:00:00"/>
    <x v="2"/>
    <x v="0"/>
    <x v="0"/>
    <x v="0"/>
    <x v="0"/>
    <s v=""/>
    <x v="0"/>
    <x v="0"/>
    <n v="2.9323843416370106"/>
    <x v="0"/>
    <x v="0"/>
    <n v="2.9323843416370106"/>
    <n v="9"/>
    <n v="0"/>
    <n v="0"/>
    <x v="0"/>
    <n v="60.000000000000028"/>
    <n v="175.94306049822072"/>
    <x v="0"/>
    <n v="5.8647686832740211"/>
    <n v="0"/>
    <s v=""/>
    <n v="0"/>
    <x v="0"/>
    <n v="8.9343530000000104"/>
    <n v="26.198956839857679"/>
    <x v="2"/>
    <n v="214.64070923927562"/>
    <n v="629.40905485111421"/>
    <n v="26.436189432367183"/>
    <n v="77.521067944023343"/>
    <n v="20.416666666666675"/>
    <n v="59.86951364175566"/>
    <n v="2450000"/>
    <n v="7184341.6370106759"/>
    <n v="3.141025641025641E-2"/>
    <n v="9.2106944064239429E-2"/>
    <n v="0"/>
    <n v="0"/>
    <n v="2.9323843416370106"/>
    <n v="2.9323843416370106"/>
    <s v=""/>
  </r>
  <r>
    <n v="18"/>
    <x v="0"/>
    <x v="0"/>
    <n v="36"/>
    <x v="0"/>
    <x v="0"/>
    <x v="0"/>
    <x v="2"/>
    <x v="1"/>
    <s v="Bogotá D.C."/>
    <x v="3"/>
    <x v="3"/>
    <d v="1899-12-30T07:00:00"/>
    <d v="1899-12-30T08:00:00"/>
    <x v="2"/>
    <d v="1899-12-30T17:00:00"/>
    <x v="0"/>
    <d v="1899-12-30T18:30:00"/>
    <x v="0"/>
    <x v="0"/>
    <x v="0"/>
    <x v="6"/>
    <x v="1"/>
    <s v=""/>
    <x v="0"/>
    <x v="0"/>
    <n v="0"/>
    <x v="0"/>
    <x v="0"/>
    <n v="0"/>
    <n v="9.0000000000000018"/>
    <n v="12.5"/>
    <n v="36.654804270462634"/>
    <x v="2"/>
    <n v="74.999999999999972"/>
    <n v="219.92882562277572"/>
    <x v="0"/>
    <n v="5.8647686832740211"/>
    <n v="5.8647686832740211"/>
    <n v="5.0562499999999995"/>
    <n v="14.826868327402133"/>
    <x v="1"/>
    <n v="14.600259999999992"/>
    <n v="42.813573807829158"/>
    <x v="0"/>
    <n v="843.47617594563292"/>
    <n v="2473.3963308868379"/>
    <n v="110.25785992588138"/>
    <n v="323.31842198906139"/>
    <n v="25.520833333333325"/>
    <n v="74.836892052194514"/>
    <n v="4900000"/>
    <n v="14368683.274021352"/>
    <n v="6.2820512820512819E-2"/>
    <n v="0.18421388812847886"/>
    <n v="0"/>
    <n v="0"/>
    <n v="2.9323843416370106"/>
    <n v="2.9323843416370106"/>
    <s v=""/>
  </r>
  <r>
    <n v="19"/>
    <x v="0"/>
    <x v="0"/>
    <n v="27"/>
    <x v="3"/>
    <x v="0"/>
    <x v="0"/>
    <x v="1"/>
    <x v="1"/>
    <s v="Bogotá D.C."/>
    <x v="7"/>
    <x v="1"/>
    <d v="1899-12-30T06:00:00"/>
    <d v="1899-12-30T07:00:00"/>
    <x v="1"/>
    <d v="1899-12-30T17:00:00"/>
    <x v="0"/>
    <d v="1899-12-30T18:00:00"/>
    <x v="2"/>
    <x v="0"/>
    <x v="0"/>
    <x v="0"/>
    <x v="0"/>
    <s v=""/>
    <x v="0"/>
    <x v="0"/>
    <n v="2.9323843416370106"/>
    <x v="1"/>
    <x v="1"/>
    <n v="2.9323843416370106"/>
    <n v="10"/>
    <n v="0"/>
    <n v="0"/>
    <x v="0"/>
    <n v="59.999999999999986"/>
    <n v="175.9430604982206"/>
    <x v="2"/>
    <n v="5.8647686832740211"/>
    <n v="0"/>
    <s v=""/>
    <n v="0"/>
    <x v="0"/>
    <n v="14.032800999999992"/>
    <n v="41.14956592170816"/>
    <x v="0"/>
    <n v="67.425371691797054"/>
    <n v="197.71710417808103"/>
    <n v="8.3044353743961299"/>
    <n v="24.351796258015696"/>
    <n v="20.416666666666661"/>
    <n v="59.869513641755617"/>
    <n v="980000"/>
    <n v="2873736.6548042702"/>
    <n v="1.2564102564102564E-2"/>
    <n v="3.6842777625695773E-2"/>
    <n v="0"/>
    <n v="0"/>
    <n v="2.9323843416370106"/>
    <n v="2.9323843416370106"/>
    <s v=""/>
  </r>
  <r>
    <n v="20"/>
    <x v="0"/>
    <x v="0"/>
    <n v="30"/>
    <x v="0"/>
    <x v="0"/>
    <x v="0"/>
    <x v="0"/>
    <x v="0"/>
    <s v="Bogotá D.C."/>
    <x v="3"/>
    <x v="3"/>
    <d v="1899-12-30T06:30:00"/>
    <d v="1899-12-30T08:00:00"/>
    <x v="2"/>
    <d v="1899-12-30T16:00:00"/>
    <x v="1"/>
    <d v="1899-12-30T18:00:00"/>
    <x v="2"/>
    <x v="0"/>
    <x v="0"/>
    <x v="0"/>
    <x v="0"/>
    <s v=""/>
    <x v="0"/>
    <x v="0"/>
    <n v="2.9323843416370106"/>
    <x v="2"/>
    <x v="0"/>
    <n v="0"/>
    <n v="8"/>
    <n v="0"/>
    <n v="0"/>
    <x v="0"/>
    <n v="105.00000000000003"/>
    <n v="307.90035587188618"/>
    <x v="0"/>
    <n v="5.8647686832740211"/>
    <n v="0"/>
    <s v=""/>
    <n v="0"/>
    <x v="0"/>
    <n v="23.224077999999992"/>
    <n v="68.101922676156562"/>
    <x v="1"/>
    <n v="557.93996200376796"/>
    <n v="1636.0944081533978"/>
    <n v="68.71858828502414"/>
    <n v="201.50931226640529"/>
    <n v="35.729166666666679"/>
    <n v="104.77164887307239"/>
    <n v="3185000"/>
    <n v="9339644.1281138789"/>
    <n v="6.6354166666666672E-2"/>
    <n v="0.19457591933570581"/>
    <n v="0"/>
    <n v="0"/>
    <n v="2.9323843416370106"/>
    <n v="2.9323843416370106"/>
    <s v=""/>
  </r>
  <r>
    <n v="21"/>
    <x v="0"/>
    <x v="0"/>
    <n v="43"/>
    <x v="2"/>
    <x v="0"/>
    <x v="0"/>
    <x v="1"/>
    <x v="0"/>
    <s v="Bogotá D.C."/>
    <x v="8"/>
    <x v="3"/>
    <d v="1899-12-30T06:00:00"/>
    <d v="1899-12-30T08:30:00"/>
    <x v="2"/>
    <d v="1899-12-30T17:00:00"/>
    <x v="0"/>
    <d v="1899-12-30T20:15:00"/>
    <x v="2"/>
    <x v="0"/>
    <x v="0"/>
    <x v="2"/>
    <x v="2"/>
    <s v=""/>
    <x v="2"/>
    <x v="0"/>
    <n v="0"/>
    <x v="2"/>
    <x v="0"/>
    <n v="0"/>
    <n v="8.5"/>
    <n v="12.5"/>
    <n v="36.654804270462634"/>
    <x v="2"/>
    <n v="172.5"/>
    <n v="505.8362989323843"/>
    <x v="1"/>
    <n v="5.8647686832740211"/>
    <n v="5.8647686832740211"/>
    <n v="0.70833333333333326"/>
    <n v="2.0771055753262155"/>
    <x v="2"/>
    <n v="10.722063000000006"/>
    <n v="31.441209651245568"/>
    <x v="0"/>
    <n v="288.68624793988425"/>
    <n v="846.53903310485623"/>
    <n v="35.555996642512092"/>
    <n v="104.26384780580058"/>
    <n v="58.697916666666664"/>
    <n v="172.12485172004745"/>
    <n v="4410000"/>
    <n v="12931814.946619216"/>
    <n v="9.1874999999999998E-2"/>
    <n v="0.26941281138790035"/>
    <n v="25"/>
    <n v="73.309608540925268"/>
    <n v="2.9323843416370106"/>
    <n v="2.9323843416370106"/>
    <s v=""/>
  </r>
  <r>
    <n v="22"/>
    <x v="0"/>
    <x v="0"/>
    <n v="37"/>
    <x v="0"/>
    <x v="0"/>
    <x v="0"/>
    <x v="2"/>
    <x v="0"/>
    <s v="Bogotá D.C."/>
    <x v="9"/>
    <x v="0"/>
    <d v="1899-12-30T05:50:00"/>
    <d v="1899-12-30T06:50:00"/>
    <x v="3"/>
    <d v="1899-12-30T16:30:00"/>
    <x v="1"/>
    <d v="1899-12-30T18:00:00"/>
    <x v="2"/>
    <x v="0"/>
    <x v="0"/>
    <x v="0"/>
    <x v="0"/>
    <s v=""/>
    <x v="2"/>
    <x v="0"/>
    <n v="0"/>
    <x v="2"/>
    <x v="0"/>
    <n v="0"/>
    <n v="9.6666666666666679"/>
    <n v="0"/>
    <n v="0"/>
    <x v="0"/>
    <n v="75"/>
    <n v="219.9288256227758"/>
    <x v="0"/>
    <n v="5.8647686832740211"/>
    <n v="0"/>
    <s v=""/>
    <n v="0"/>
    <x v="0"/>
    <n v="5.5308449999999993"/>
    <n v="16.218563274021349"/>
    <x v="2"/>
    <n v="106.2993139843478"/>
    <n v="311.71044385445759"/>
    <n v="13.092338405797101"/>
    <n v="38.391768136572281"/>
    <n v="25.520833333333332"/>
    <n v="74.836892052194543"/>
    <n v="1960000"/>
    <n v="5747473.3096085405"/>
    <n v="4.0833333333333333E-2"/>
    <n v="0.11973902728351127"/>
    <n v="0"/>
    <n v="0"/>
    <n v="2.9323843416370106"/>
    <n v="2.9323843416370106"/>
    <s v=""/>
  </r>
  <r>
    <n v="23"/>
    <x v="0"/>
    <x v="1"/>
    <n v="53"/>
    <x v="1"/>
    <x v="1"/>
    <x v="0"/>
    <x v="1"/>
    <x v="4"/>
    <s v="Bogotá D.C."/>
    <x v="9"/>
    <x v="1"/>
    <d v="1899-12-30T08:00:00"/>
    <d v="1899-12-30T08:30:00"/>
    <x v="2"/>
    <d v="1899-12-30T18:00:00"/>
    <x v="3"/>
    <d v="1899-12-30T18:45:00"/>
    <x v="6"/>
    <x v="1"/>
    <x v="1"/>
    <x v="0"/>
    <x v="0"/>
    <s v=""/>
    <x v="3"/>
    <x v="1"/>
    <n v="0"/>
    <x v="3"/>
    <x v="1"/>
    <n v="0"/>
    <n v="9.5"/>
    <n v="0"/>
    <n v="0"/>
    <x v="0"/>
    <n v="37.500000000000028"/>
    <n v="109.96441281138797"/>
    <x v="2"/>
    <n v="5.8647686832740211"/>
    <n v="0"/>
    <s v=""/>
    <n v="0"/>
    <x v="0"/>
    <n v="13.36750000000001"/>
    <n v="39.198647686832771"/>
    <x v="0"/>
    <n v="767.67886703846204"/>
    <n v="2251.1294891092266"/>
    <n v="100.7703846153847"/>
    <n v="295.49749794689319"/>
    <n v="12.760416666666677"/>
    <n v="37.4184460260973"/>
    <n v="2013698.6301369863"/>
    <n v="5904938.3317895969"/>
    <n v="0.33561643835616439"/>
    <n v="0.98415638863159949"/>
    <n v="0"/>
    <n v="0"/>
    <n v="2.9323843416370106"/>
    <n v="2.9323843416370106"/>
    <s v=""/>
  </r>
  <r>
    <n v="24"/>
    <x v="0"/>
    <x v="0"/>
    <n v="35"/>
    <x v="0"/>
    <x v="0"/>
    <x v="0"/>
    <x v="4"/>
    <x v="0"/>
    <s v="Bogotá D.C."/>
    <x v="3"/>
    <x v="1"/>
    <d v="1899-12-30T06:40:00"/>
    <d v="1899-12-30T07:30:00"/>
    <x v="1"/>
    <d v="1899-12-30T16:00:00"/>
    <x v="1"/>
    <d v="1899-12-30T18:00:00"/>
    <x v="2"/>
    <x v="0"/>
    <x v="0"/>
    <x v="2"/>
    <x v="2"/>
    <s v=""/>
    <x v="2"/>
    <x v="0"/>
    <n v="0"/>
    <x v="0"/>
    <x v="0"/>
    <n v="2.9323843416370106"/>
    <n v="8.5"/>
    <n v="10"/>
    <n v="29.323843416370106"/>
    <x v="2"/>
    <n v="85.000000000000028"/>
    <n v="249.25266903914599"/>
    <x v="0"/>
    <n v="5.8647686832740211"/>
    <n v="5.8647686832740211"/>
    <n v="0.56666666666666665"/>
    <n v="1.6616844602609726"/>
    <x v="2"/>
    <n v="14.541044343137255"/>
    <n v="42.639930742865118"/>
    <x v="0"/>
    <n v="402.86794161660868"/>
    <n v="1181.3636437440766"/>
    <n v="49.619167112105721"/>
    <n v="145.50246868460894"/>
    <n v="28.923611111111125"/>
    <n v="84.815144325820526"/>
    <n v="3528000"/>
    <n v="10345451.957295373"/>
    <n v="7.3499999999999996E-2"/>
    <n v="0.21553024911032026"/>
    <n v="20"/>
    <n v="58.647686832740213"/>
    <n v="2.9323843416370106"/>
    <n v="2.9323843416370106"/>
    <s v=""/>
  </r>
  <r>
    <n v="25"/>
    <x v="0"/>
    <x v="0"/>
    <n v="40"/>
    <x v="2"/>
    <x v="0"/>
    <x v="0"/>
    <x v="4"/>
    <x v="0"/>
    <s v="Bogotá D.C."/>
    <x v="10"/>
    <x v="0"/>
    <d v="1899-12-30T06:45:00"/>
    <d v="1899-12-30T08:30:00"/>
    <x v="2"/>
    <d v="1899-12-30T15:30:00"/>
    <x v="2"/>
    <d v="1899-12-30T17:00:00"/>
    <x v="0"/>
    <x v="0"/>
    <x v="0"/>
    <x v="1"/>
    <x v="1"/>
    <s v=""/>
    <x v="0"/>
    <x v="0"/>
    <n v="0"/>
    <x v="3"/>
    <x v="1"/>
    <n v="2.9323843416370106"/>
    <n v="7"/>
    <n v="20"/>
    <n v="58.647686832740213"/>
    <x v="1"/>
    <n v="97.500000000000014"/>
    <n v="285.90747330960858"/>
    <x v="0"/>
    <n v="5.8647686832740211"/>
    <n v="5.8647686832740211"/>
    <n v="5.43"/>
    <n v="15.922846975088966"/>
    <x v="1"/>
    <n v="17.790991000000005"/>
    <n v="52.170023430604999"/>
    <x v="1"/>
    <n v="114.7981218686637"/>
    <n v="336.63221501700673"/>
    <n v="14.139092751584357"/>
    <n v="41.461254189699325"/>
    <n v="33.177083333333336"/>
    <n v="97.287959667852903"/>
    <n v="2450000"/>
    <n v="7184341.6370106759"/>
    <n v="5.1041666666666666E-2"/>
    <n v="0.14967378410438908"/>
    <n v="40"/>
    <n v="117.29537366548043"/>
    <n v="0"/>
    <n v="2.9323843416370106"/>
    <s v=""/>
  </r>
  <r>
    <n v="26"/>
    <x v="0"/>
    <x v="0"/>
    <n v="29"/>
    <x v="3"/>
    <x v="0"/>
    <x v="0"/>
    <x v="5"/>
    <x v="0"/>
    <s v="Bogotá D.C."/>
    <x v="11"/>
    <x v="3"/>
    <d v="1899-12-30T08:00:00"/>
    <d v="1899-12-30T09:00:00"/>
    <x v="0"/>
    <d v="1899-12-30T17:00:00"/>
    <x v="0"/>
    <d v="1899-12-30T18:00:00"/>
    <x v="6"/>
    <x v="1"/>
    <x v="1"/>
    <x v="0"/>
    <x v="0"/>
    <s v=""/>
    <x v="3"/>
    <x v="1"/>
    <n v="0"/>
    <x v="3"/>
    <x v="1"/>
    <n v="0"/>
    <n v="8"/>
    <n v="0"/>
    <n v="0"/>
    <x v="0"/>
    <n v="59.999999999999986"/>
    <n v="175.9430604982206"/>
    <x v="2"/>
    <n v="5.8647686832740211"/>
    <n v="0"/>
    <s v=""/>
    <n v="0"/>
    <x v="0"/>
    <n v="17.393367000000012"/>
    <n v="51.004037039145942"/>
    <x v="1"/>
    <n v="1997.758783997632"/>
    <n v="5858.1965765624509"/>
    <n v="262.2384563076925"/>
    <n v="768.98394305173883"/>
    <n v="20.416666666666661"/>
    <n v="59.869513641755617"/>
    <n v="4474438.3561643837"/>
    <n v="13120772.973236484"/>
    <n v="9.3217465753424655E-2"/>
    <n v="0.27334943694242675"/>
    <n v="0"/>
    <n v="0"/>
    <n v="2.9323843416370106"/>
    <n v="2.9323843416370106"/>
    <s v=""/>
  </r>
  <r>
    <n v="27"/>
    <x v="0"/>
    <x v="0"/>
    <n v="35"/>
    <x v="0"/>
    <x v="0"/>
    <x v="0"/>
    <x v="1"/>
    <x v="3"/>
    <s v="Mosquera"/>
    <x v="1"/>
    <x v="0"/>
    <d v="1899-12-30T06:00:00"/>
    <d v="1899-12-30T08:30:00"/>
    <x v="2"/>
    <d v="1899-12-30T16:00:00"/>
    <x v="1"/>
    <d v="1899-12-30T19:00:00"/>
    <x v="3"/>
    <x v="0"/>
    <x v="0"/>
    <x v="4"/>
    <x v="1"/>
    <s v=""/>
    <x v="7"/>
    <x v="0"/>
    <n v="0"/>
    <x v="6"/>
    <x v="0"/>
    <n v="0"/>
    <n v="7.4999999999999982"/>
    <n v="20"/>
    <n v="58.647686832740213"/>
    <x v="1"/>
    <n v="165"/>
    <n v="483.84341637010675"/>
    <x v="1"/>
    <n v="5.8647686832740211"/>
    <n v="5.8647686832740211"/>
    <n v="5.5333333333333332"/>
    <n v="16.225860023724792"/>
    <x v="1"/>
    <n v="20.056475000000006"/>
    <n v="58.813293238434177"/>
    <x v="1"/>
    <n v="289.10449489782616"/>
    <n v="847.76549393526238"/>
    <n v="35.607509963768123"/>
    <n v="104.41490466243748"/>
    <n v="56.145833333333336"/>
    <n v="164.64116251482798"/>
    <n v="2557800"/>
    <n v="7500452.669039146"/>
    <n v="0.106575"/>
    <n v="0.31251886120996442"/>
    <n v="0"/>
    <n v="0"/>
    <n v="2.9323843416370106"/>
    <n v="2.9323843416370106"/>
    <s v=""/>
  </r>
  <r>
    <n v="28"/>
    <x v="0"/>
    <x v="1"/>
    <n v="54"/>
    <x v="1"/>
    <x v="0"/>
    <x v="0"/>
    <x v="1"/>
    <x v="2"/>
    <s v="Bogotá D.C."/>
    <x v="2"/>
    <x v="0"/>
    <d v="1899-12-30T06:30:00"/>
    <d v="1899-12-30T07:45:00"/>
    <x v="1"/>
    <d v="1899-12-30T14:30:00"/>
    <x v="4"/>
    <d v="1899-12-30T15:00:00"/>
    <x v="7"/>
    <x v="1"/>
    <x v="4"/>
    <x v="0"/>
    <x v="0"/>
    <s v=""/>
    <x v="1"/>
    <x v="1"/>
    <n v="2.9323843416370106"/>
    <x v="1"/>
    <x v="1"/>
    <n v="2.9323843416370106"/>
    <n v="6.7499999999999982"/>
    <n v="0"/>
    <n v="0"/>
    <x v="0"/>
    <n v="52.500000000000057"/>
    <n v="153.95017793594323"/>
    <x v="2"/>
    <n v="5.8647686832740211"/>
    <n v="0"/>
    <s v=""/>
    <n v="0"/>
    <x v="0"/>
    <n v="13.267500000000011"/>
    <n v="38.905409252669067"/>
    <x v="0"/>
    <n v="471.6746615000003"/>
    <n v="1383.1313917295381"/>
    <n v="61.915000000000042"/>
    <n v="181.55857651245563"/>
    <n v="17.864583333333353"/>
    <n v="52.38582443653624"/>
    <n v="2450000"/>
    <n v="7184341.6370106759"/>
    <n v="2.2685185185185187E-2"/>
    <n v="6.6521681824172924E-2"/>
    <n v="0"/>
    <n v="0"/>
    <n v="2.9323843416370106"/>
    <n v="2.9323843416370106"/>
    <s v=""/>
  </r>
  <r>
    <n v="29"/>
    <x v="0"/>
    <x v="1"/>
    <n v="43"/>
    <x v="2"/>
    <x v="0"/>
    <x v="0"/>
    <x v="1"/>
    <x v="1"/>
    <s v="Bogotá D.C."/>
    <x v="0"/>
    <x v="0"/>
    <d v="1899-12-30T06:00:00"/>
    <d v="1899-12-30T07:15:00"/>
    <x v="1"/>
    <d v="1899-12-30T16:30:00"/>
    <x v="1"/>
    <d v="1899-12-30T18:00:00"/>
    <x v="0"/>
    <x v="0"/>
    <x v="0"/>
    <x v="1"/>
    <x v="1"/>
    <s v=""/>
    <x v="0"/>
    <x v="0"/>
    <n v="0"/>
    <x v="0"/>
    <x v="0"/>
    <n v="0"/>
    <n v="9.25"/>
    <n v="15"/>
    <n v="43.985765124555158"/>
    <x v="1"/>
    <n v="82.499999999999986"/>
    <n v="241.92170818505332"/>
    <x v="0"/>
    <n v="5.8647686832740211"/>
    <n v="5.8647686832740211"/>
    <n v="4.0724999999999998"/>
    <n v="11.942135231316724"/>
    <x v="3"/>
    <n v="14.006523000000001"/>
    <n v="41.072508725978651"/>
    <x v="0"/>
    <n v="90.063130860088521"/>
    <n v="264.09971469292861"/>
    <n v="11.092611446951489"/>
    <n v="32.527800114904011"/>
    <n v="28.072916666666661"/>
    <n v="82.320581257413977"/>
    <n v="1568000"/>
    <n v="4597978.6476868326"/>
    <n v="2.0102564102564103E-2"/>
    <n v="5.894844420111324E-2"/>
    <n v="30"/>
    <n v="87.971530249110316"/>
    <n v="0"/>
    <n v="2.9323843416370106"/>
    <s v=""/>
  </r>
  <r>
    <n v="31"/>
    <x v="0"/>
    <x v="0"/>
    <n v="47"/>
    <x v="2"/>
    <x v="2"/>
    <x v="0"/>
    <x v="4"/>
    <x v="0"/>
    <s v="Bogotá D.C."/>
    <x v="10"/>
    <x v="3"/>
    <d v="1899-12-30T07:00:00"/>
    <d v="1899-12-30T09:30:00"/>
    <x v="0"/>
    <d v="1899-12-30T16:00:00"/>
    <x v="1"/>
    <d v="1899-12-30T19:00:00"/>
    <x v="0"/>
    <x v="0"/>
    <x v="0"/>
    <x v="4"/>
    <x v="1"/>
    <s v=""/>
    <x v="0"/>
    <x v="0"/>
    <n v="0"/>
    <x v="0"/>
    <x v="0"/>
    <n v="0"/>
    <n v="6.5"/>
    <n v="30"/>
    <n v="87.971530249110316"/>
    <x v="3"/>
    <n v="164.99999999999997"/>
    <n v="483.84341637010664"/>
    <x v="1"/>
    <n v="5.8647686832740211"/>
    <n v="5.8647686832740211"/>
    <n v="8.3000000000000007"/>
    <n v="24.338790035587191"/>
    <x v="1"/>
    <n v="14.202759000000015"/>
    <n v="41.647948099644168"/>
    <x v="0"/>
    <n v="281.61925250599324"/>
    <n v="825.81588635209403"/>
    <n v="34.685591253570948"/>
    <n v="101.7114846723931"/>
    <n v="56.145833333333321"/>
    <n v="164.64116251482795"/>
    <n v="3763200"/>
    <n v="11035148.754448399"/>
    <n v="7.8399999999999997E-2"/>
    <n v="0.22989893238434161"/>
    <n v="0"/>
    <n v="0"/>
    <n v="2.9323843416370106"/>
    <n v="2.9323843416370106"/>
    <s v=""/>
  </r>
  <r>
    <n v="32"/>
    <x v="0"/>
    <x v="1"/>
    <n v="39"/>
    <x v="0"/>
    <x v="0"/>
    <x v="0"/>
    <x v="1"/>
    <x v="0"/>
    <s v="Bogotá D.C."/>
    <x v="12"/>
    <x v="3"/>
    <d v="1899-12-30T07:00:00"/>
    <d v="1899-12-30T08:30:00"/>
    <x v="2"/>
    <d v="1899-12-30T16:30:00"/>
    <x v="1"/>
    <d v="1899-12-30T18:15:00"/>
    <x v="0"/>
    <x v="0"/>
    <x v="0"/>
    <x v="1"/>
    <x v="1"/>
    <s v=""/>
    <x v="0"/>
    <x v="0"/>
    <n v="0"/>
    <x v="0"/>
    <x v="0"/>
    <n v="0"/>
    <n v="8"/>
    <n v="10"/>
    <n v="29.323843416370106"/>
    <x v="2"/>
    <n v="97.499999999999972"/>
    <n v="285.90747330960846"/>
    <x v="0"/>
    <n v="5.8647686832740211"/>
    <n v="5.8647686832740211"/>
    <n v="2.7149999999999994"/>
    <n v="7.961423487544482"/>
    <x v="4"/>
    <n v="14.914435999999995"/>
    <n v="43.734858590747315"/>
    <x v="0"/>
    <n v="112.05038941336883"/>
    <n v="328.57480739009225"/>
    <n v="13.800668712849648"/>
    <n v="40.468864837680101"/>
    <n v="33.177083333333321"/>
    <n v="97.287959667852874"/>
    <n v="2058000"/>
    <n v="6034846.9750889679"/>
    <n v="4.2875000000000003E-2"/>
    <n v="0.12572597864768684"/>
    <n v="20"/>
    <n v="58.647686832740213"/>
    <n v="2.9323843416370106"/>
    <n v="2.9323843416370106"/>
    <s v=""/>
  </r>
  <r>
    <n v="33"/>
    <x v="0"/>
    <x v="1"/>
    <n v="40"/>
    <x v="2"/>
    <x v="0"/>
    <x v="0"/>
    <x v="1"/>
    <x v="0"/>
    <s v="Bogotá D.C."/>
    <x v="6"/>
    <x v="1"/>
    <d v="1899-12-30T07:00:00"/>
    <d v="1899-12-30T08:00:00"/>
    <x v="2"/>
    <d v="1899-12-30T17:00:00"/>
    <x v="0"/>
    <d v="1899-12-30T19:00:00"/>
    <x v="2"/>
    <x v="0"/>
    <x v="0"/>
    <x v="2"/>
    <x v="2"/>
    <s v=""/>
    <x v="2"/>
    <x v="0"/>
    <n v="0"/>
    <x v="2"/>
    <x v="0"/>
    <n v="0"/>
    <n v="9.0000000000000018"/>
    <n v="15"/>
    <n v="43.985765124555158"/>
    <x v="1"/>
    <n v="89.999999999999915"/>
    <n v="263.91459074733069"/>
    <x v="0"/>
    <n v="5.8647686832740211"/>
    <n v="5.8647686832740211"/>
    <n v="0.85"/>
    <n v="2.4925266903914589"/>
    <x v="2"/>
    <n v="10.023296999999999"/>
    <n v="29.39215917437722"/>
    <x v="0"/>
    <n v="264.45737805199997"/>
    <n v="775.4906744300639"/>
    <n v="32.571851666666667"/>
    <n v="95.513187805456695"/>
    <n v="30.624999999999972"/>
    <n v="89.804270462633369"/>
    <n v="1881600"/>
    <n v="5517574.3772241995"/>
    <n v="3.9199999999999999E-2"/>
    <n v="0.11494946619217081"/>
    <n v="30"/>
    <n v="87.971530249110316"/>
    <n v="0"/>
    <n v="2.9323843416370106"/>
    <s v=""/>
  </r>
  <r>
    <n v="34"/>
    <x v="0"/>
    <x v="1"/>
    <n v="32"/>
    <x v="0"/>
    <x v="0"/>
    <x v="0"/>
    <x v="1"/>
    <x v="0"/>
    <s v="Bogotá D.C."/>
    <x v="4"/>
    <x v="3"/>
    <d v="1899-12-30T06:00:00"/>
    <d v="1899-12-30T08:00:00"/>
    <x v="2"/>
    <d v="1899-12-30T15:00:00"/>
    <x v="2"/>
    <d v="1899-12-30T16:00:00"/>
    <x v="0"/>
    <x v="0"/>
    <x v="0"/>
    <x v="1"/>
    <x v="1"/>
    <s v=""/>
    <x v="0"/>
    <x v="0"/>
    <n v="0"/>
    <x v="0"/>
    <x v="0"/>
    <n v="0"/>
    <n v="7"/>
    <n v="15"/>
    <n v="43.985765124555158"/>
    <x v="1"/>
    <n v="89.999999999999957"/>
    <n v="263.91459074733081"/>
    <x v="0"/>
    <n v="5.8647686832740211"/>
    <n v="5.8647686832740211"/>
    <n v="4.0724999999999998"/>
    <n v="11.942135231316724"/>
    <x v="3"/>
    <n v="14"/>
    <n v="41.053380782918147"/>
    <x v="0"/>
    <n v="108.02897009331294"/>
    <n v="316.78246034480378"/>
    <n v="13.30537123033217"/>
    <n v="39.016462255493622"/>
    <n v="30.624999999999986"/>
    <n v="89.804270462633411"/>
    <n v="3675000"/>
    <n v="10776512.455516014"/>
    <n v="7.6562500000000006E-2"/>
    <n v="0.22451067615658363"/>
    <n v="30"/>
    <n v="87.971530249110316"/>
    <n v="0"/>
    <n v="2.9323843416370106"/>
    <s v=""/>
  </r>
  <r>
    <n v="35"/>
    <x v="0"/>
    <x v="0"/>
    <n v="25"/>
    <x v="3"/>
    <x v="0"/>
    <x v="0"/>
    <x v="1"/>
    <x v="0"/>
    <s v="Bogotá D.C."/>
    <x v="11"/>
    <x v="3"/>
    <d v="1899-12-30T06:00:00"/>
    <d v="1899-12-30T08:00:00"/>
    <x v="2"/>
    <d v="1899-12-30T18:30:00"/>
    <x v="3"/>
    <d v="1899-12-30T20:00:00"/>
    <x v="2"/>
    <x v="0"/>
    <x v="0"/>
    <x v="0"/>
    <x v="0"/>
    <s v=""/>
    <x v="2"/>
    <x v="0"/>
    <n v="0"/>
    <x v="0"/>
    <x v="0"/>
    <n v="2.9323843416370106"/>
    <n v="10.500000000000002"/>
    <n v="0"/>
    <n v="0"/>
    <x v="0"/>
    <n v="104.99999999999999"/>
    <n v="307.90035587188606"/>
    <x v="0"/>
    <n v="5.8647686832740211"/>
    <n v="0"/>
    <s v=""/>
    <n v="0"/>
    <x v="0"/>
    <n v="25.598660000000002"/>
    <n v="75.06510975088969"/>
    <x v="1"/>
    <n v="737.98488212521738"/>
    <n v="2164.0553127088224"/>
    <n v="90.893792753623202"/>
    <n v="266.53553462272424"/>
    <n v="35.729166666666664"/>
    <n v="104.77164887307235"/>
    <n v="3116400"/>
    <n v="9138482.5622775797"/>
    <n v="6.4924999999999997E-2"/>
    <n v="0.1903850533807829"/>
    <n v="0"/>
    <n v="0"/>
    <n v="2.9323843416370106"/>
    <n v="2.9323843416370106"/>
    <s v=""/>
  </r>
  <r>
    <n v="36"/>
    <x v="0"/>
    <x v="0"/>
    <n v="30"/>
    <x v="0"/>
    <x v="0"/>
    <x v="0"/>
    <x v="1"/>
    <x v="4"/>
    <s v="Bogotá D.C."/>
    <x v="12"/>
    <x v="0"/>
    <d v="1899-12-30T06:50:00"/>
    <d v="1899-12-30T08:00:00"/>
    <x v="2"/>
    <d v="1899-12-30T16:30:00"/>
    <x v="1"/>
    <d v="1899-12-30T17:50:00"/>
    <x v="0"/>
    <x v="0"/>
    <x v="0"/>
    <x v="2"/>
    <x v="2"/>
    <s v=""/>
    <x v="0"/>
    <x v="0"/>
    <n v="0"/>
    <x v="0"/>
    <x v="0"/>
    <n v="0"/>
    <n v="8.5"/>
    <n v="10"/>
    <n v="29.323843416370106"/>
    <x v="2"/>
    <n v="75"/>
    <n v="219.9288256227758"/>
    <x v="0"/>
    <n v="5.8647686832740211"/>
    <n v="5.8647686832740211"/>
    <n v="0.56666666666666665"/>
    <n v="1.6616844602609726"/>
    <x v="2"/>
    <n v="14.914435999999995"/>
    <n v="43.734858590747315"/>
    <x v="0"/>
    <n v="85.759135062932671"/>
    <n v="251.47874481087729"/>
    <n v="10.562510476762817"/>
    <n v="30.973340330436159"/>
    <n v="25.520833333333332"/>
    <n v="74.836892052194543"/>
    <n v="1568000"/>
    <n v="4597978.6476868326"/>
    <n v="0.26133333333333331"/>
    <n v="0.76632977461447205"/>
    <n v="20"/>
    <n v="58.647686832740213"/>
    <n v="2.9323843416370106"/>
    <n v="2.9323843416370106"/>
    <s v=""/>
  </r>
  <r>
    <n v="37"/>
    <x v="0"/>
    <x v="0"/>
    <n v="37"/>
    <x v="0"/>
    <x v="2"/>
    <x v="0"/>
    <x v="4"/>
    <x v="3"/>
    <s v="Bogotá D.C."/>
    <x v="3"/>
    <x v="0"/>
    <d v="1899-12-30T06:30:00"/>
    <d v="1899-12-30T09:30:00"/>
    <x v="0"/>
    <d v="1899-12-30T16:30:00"/>
    <x v="1"/>
    <d v="1899-12-30T18:30:00"/>
    <x v="2"/>
    <x v="0"/>
    <x v="0"/>
    <x v="2"/>
    <x v="2"/>
    <s v=""/>
    <x v="0"/>
    <x v="0"/>
    <n v="2.9323843416370106"/>
    <x v="3"/>
    <x v="1"/>
    <n v="2.9323843416370106"/>
    <n v="7"/>
    <n v="20"/>
    <n v="58.647686832740213"/>
    <x v="1"/>
    <n v="150.00000000000003"/>
    <n v="439.85765124555166"/>
    <x v="1"/>
    <n v="5.8647686832740211"/>
    <n v="5.8647686832740211"/>
    <n v="1.1333333333333333"/>
    <n v="3.3233689205219452"/>
    <x v="4"/>
    <n v="11.012028000000001"/>
    <n v="32.291498476868327"/>
    <x v="0"/>
    <n v="237.32776504483093"/>
    <n v="695.93622205316967"/>
    <n v="29.230437117552341"/>
    <n v="85.714876102715763"/>
    <n v="51.041666666666679"/>
    <n v="149.67378410438911"/>
    <n v="1666000"/>
    <n v="4885352.31316726"/>
    <n v="6.9416666666666668E-2"/>
    <n v="0.20355634638196915"/>
    <n v="40"/>
    <n v="117.29537366548043"/>
    <n v="0"/>
    <n v="2.9323843416370106"/>
    <s v=""/>
  </r>
  <r>
    <n v="38"/>
    <x v="0"/>
    <x v="0"/>
    <n v="40"/>
    <x v="2"/>
    <x v="2"/>
    <x v="0"/>
    <x v="0"/>
    <x v="1"/>
    <s v="Bogotá D.C."/>
    <x v="0"/>
    <x v="0"/>
    <d v="1899-12-30T07:00:00"/>
    <d v="1899-12-30T08:30:00"/>
    <x v="2"/>
    <d v="1899-12-30T16:45:00"/>
    <x v="1"/>
    <d v="1899-12-30T19:30:00"/>
    <x v="0"/>
    <x v="0"/>
    <x v="0"/>
    <x v="0"/>
    <x v="0"/>
    <s v=""/>
    <x v="0"/>
    <x v="0"/>
    <n v="0"/>
    <x v="0"/>
    <x v="0"/>
    <n v="0"/>
    <n v="8.2499999999999982"/>
    <n v="0"/>
    <n v="0"/>
    <x v="0"/>
    <n v="127.50000000000003"/>
    <n v="373.87900355871892"/>
    <x v="1"/>
    <n v="5.8647686832740211"/>
    <n v="0"/>
    <s v=""/>
    <n v="0"/>
    <x v="0"/>
    <n v="14.006523000000001"/>
    <n v="41.072508725978651"/>
    <x v="0"/>
    <n v="66.975556677144226"/>
    <n v="196.39807367247985"/>
    <n v="8.2490339783653859"/>
    <n v="24.189338071790313"/>
    <n v="43.385416666666679"/>
    <n v="127.22271648873075"/>
    <n v="1372000"/>
    <n v="4023231.3167259786"/>
    <n v="1.7589743589743589E-2"/>
    <n v="5.157988867597408E-2"/>
    <n v="0"/>
    <n v="0"/>
    <n v="2.9323843416370106"/>
    <n v="2.9323843416370106"/>
    <s v=""/>
  </r>
  <r>
    <n v="39"/>
    <x v="0"/>
    <x v="0"/>
    <n v="50"/>
    <x v="1"/>
    <x v="0"/>
    <x v="0"/>
    <x v="2"/>
    <x v="3"/>
    <s v="Bogotá D.C."/>
    <x v="9"/>
    <x v="0"/>
    <d v="1899-12-30T06:30:00"/>
    <d v="1899-12-30T07:40:00"/>
    <x v="1"/>
    <d v="1899-12-30T16:40:00"/>
    <x v="1"/>
    <d v="1899-12-30T18:00:00"/>
    <x v="7"/>
    <x v="1"/>
    <x v="4"/>
    <x v="2"/>
    <x v="2"/>
    <s v=""/>
    <x v="4"/>
    <x v="2"/>
    <n v="2.9323843416370106"/>
    <x v="1"/>
    <x v="1"/>
    <n v="2.9323843416370106"/>
    <n v="9"/>
    <n v="10"/>
    <n v="29.323843416370106"/>
    <x v="2"/>
    <n v="75"/>
    <n v="219.9288256227758"/>
    <x v="0"/>
    <n v="5.8647686832740211"/>
    <n v="5.8647686832740211"/>
    <n v="0.56666666666666665"/>
    <n v="1.6616844602609726"/>
    <x v="2"/>
    <n v="5.5308449999999993"/>
    <n v="16.218563274021349"/>
    <x v="2"/>
    <n v="176.48216581877776"/>
    <n v="517.51353962517032"/>
    <n v="23.166165555555555"/>
    <n v="67.932101130881762"/>
    <n v="25.520833333333332"/>
    <n v="74.836892052194543"/>
    <n v="9800000"/>
    <n v="28737366.548042703"/>
    <n v="0.40833333333333333"/>
    <n v="1.1973902728351127"/>
    <n v="20"/>
    <n v="58.647686832740213"/>
    <n v="2.9323843416370106"/>
    <n v="2.9323843416370106"/>
    <s v=""/>
  </r>
  <r>
    <n v="42"/>
    <x v="0"/>
    <x v="0"/>
    <n v="43"/>
    <x v="2"/>
    <x v="2"/>
    <x v="0"/>
    <x v="1"/>
    <x v="0"/>
    <s v="Bogotá D.C."/>
    <x v="3"/>
    <x v="0"/>
    <d v="1899-12-30T05:30:00"/>
    <d v="1899-12-30T07:00:00"/>
    <x v="1"/>
    <d v="1899-12-30T18:30:00"/>
    <x v="3"/>
    <d v="1899-12-30T20:00:00"/>
    <x v="0"/>
    <x v="0"/>
    <x v="0"/>
    <x v="1"/>
    <x v="1"/>
    <s v=""/>
    <x v="0"/>
    <x v="0"/>
    <n v="0"/>
    <x v="0"/>
    <x v="0"/>
    <n v="0"/>
    <n v="11.5"/>
    <n v="30"/>
    <n v="87.971530249110316"/>
    <x v="3"/>
    <n v="90.000000000000028"/>
    <n v="263.91459074733103"/>
    <x v="0"/>
    <n v="5.8647686832740211"/>
    <n v="5.8647686832740211"/>
    <n v="8.1449999999999996"/>
    <n v="23.884270462633449"/>
    <x v="1"/>
    <n v="11.012028000000001"/>
    <n v="32.291498476868327"/>
    <x v="0"/>
    <n v="31.403277512984264"/>
    <n v="92.086479255156704"/>
    <n v="3.8677797705419588"/>
    <n v="11.34181683603763"/>
    <n v="30.625000000000011"/>
    <n v="89.804270462633482"/>
    <n v="980000"/>
    <n v="2873736.6548042702"/>
    <n v="2.0416666666666666E-2"/>
    <n v="5.9869513641755634E-2"/>
    <n v="60"/>
    <n v="175.94306049822063"/>
    <n v="0"/>
    <n v="2.9323843416370106"/>
    <s v=""/>
  </r>
  <r>
    <n v="43"/>
    <x v="0"/>
    <x v="0"/>
    <n v="40"/>
    <x v="2"/>
    <x v="0"/>
    <x v="0"/>
    <x v="1"/>
    <x v="1"/>
    <s v="Bogotá D.C."/>
    <x v="4"/>
    <x v="3"/>
    <d v="1899-12-30T07:00:00"/>
    <d v="1899-12-30T10:00:00"/>
    <x v="4"/>
    <d v="1899-12-30T16:00:00"/>
    <x v="1"/>
    <d v="1899-12-30T20:00:00"/>
    <x v="0"/>
    <x v="0"/>
    <x v="0"/>
    <x v="4"/>
    <x v="1"/>
    <s v=""/>
    <x v="0"/>
    <x v="0"/>
    <n v="0"/>
    <x v="0"/>
    <x v="0"/>
    <n v="0"/>
    <n v="5.9999999999999982"/>
    <n v="15"/>
    <n v="43.985765124555158"/>
    <x v="1"/>
    <n v="210.00000000000006"/>
    <n v="615.80071174377235"/>
    <x v="1"/>
    <n v="5.8647686832740211"/>
    <n v="5.8647686832740211"/>
    <n v="4.1500000000000004"/>
    <n v="12.169395017793596"/>
    <x v="3"/>
    <n v="17.393367000000012"/>
    <n v="51.004037039145942"/>
    <x v="1"/>
    <n v="214.63004465305673"/>
    <n v="629.37778218547589"/>
    <n v="26.434875930271055"/>
    <n v="77.517216251043948"/>
    <n v="71.458333333333357"/>
    <n v="209.54329774614479"/>
    <n v="3116400"/>
    <n v="9138482.5622775797"/>
    <n v="3.9953846153846152E-2"/>
    <n v="0.11716003284971256"/>
    <n v="0"/>
    <n v="0"/>
    <n v="2.9323843416370106"/>
    <n v="2.9323843416370106"/>
    <s v=""/>
  </r>
  <r>
    <n v="44"/>
    <x v="0"/>
    <x v="0"/>
    <n v="31"/>
    <x v="0"/>
    <x v="0"/>
    <x v="0"/>
    <x v="4"/>
    <x v="0"/>
    <s v="Bogotá D.C."/>
    <x v="10"/>
    <x v="1"/>
    <d v="1899-12-30T06:30:00"/>
    <d v="1899-12-30T08:00:00"/>
    <x v="2"/>
    <d v="1899-12-30T18:30:00"/>
    <x v="3"/>
    <d v="1899-12-30T20:30:00"/>
    <x v="2"/>
    <x v="0"/>
    <x v="0"/>
    <x v="0"/>
    <x v="0"/>
    <s v=""/>
    <x v="2"/>
    <x v="0"/>
    <n v="0"/>
    <x v="3"/>
    <x v="1"/>
    <n v="2.9323843416370106"/>
    <n v="10.500000000000002"/>
    <n v="0"/>
    <n v="0"/>
    <x v="0"/>
    <n v="104.99999999999994"/>
    <n v="307.90035587188595"/>
    <x v="0"/>
    <n v="5.8647686832740211"/>
    <n v="0"/>
    <s v=""/>
    <n v="0"/>
    <x v="0"/>
    <n v="12.260146000000006"/>
    <n v="35.951460156583643"/>
    <x v="0"/>
    <n v="353.44828208382626"/>
    <n v="1036.4462079611133"/>
    <n v="43.532402463768136"/>
    <n v="127.6537353385941"/>
    <n v="35.72916666666665"/>
    <n v="104.77164887307231"/>
    <n v="1881600"/>
    <n v="5517574.3772241995"/>
    <n v="3.9199999999999999E-2"/>
    <n v="0.11494946619217081"/>
    <n v="0"/>
    <n v="0"/>
    <n v="2.9323843416370106"/>
    <n v="2.9323843416370106"/>
    <s v=""/>
  </r>
  <r>
    <n v="45"/>
    <x v="0"/>
    <x v="1"/>
    <n v="37"/>
    <x v="0"/>
    <x v="0"/>
    <x v="0"/>
    <x v="4"/>
    <x v="3"/>
    <s v="Bogotá D.C."/>
    <x v="11"/>
    <x v="1"/>
    <d v="1899-12-30T06:30:00"/>
    <d v="1899-12-30T07:30:00"/>
    <x v="1"/>
    <d v="1899-12-30T17:00:00"/>
    <x v="0"/>
    <d v="1899-12-30T18:15:00"/>
    <x v="5"/>
    <x v="2"/>
    <x v="3"/>
    <x v="0"/>
    <x v="0"/>
    <s v=""/>
    <x v="5"/>
    <x v="3"/>
    <n v="0"/>
    <x v="4"/>
    <x v="2"/>
    <n v="0"/>
    <n v="9.5"/>
    <n v="0"/>
    <n v="0"/>
    <x v="0"/>
    <n v="67.499999999999957"/>
    <n v="197.93594306049809"/>
    <x v="0"/>
    <n v="5.8647686832740211"/>
    <n v="0"/>
    <s v=""/>
    <n v="0"/>
    <x v="0"/>
    <n v="16.874999999999986"/>
    <n v="49.483985765124508"/>
    <x v="1"/>
    <n v="0"/>
    <n v="0"/>
    <n v="0"/>
    <n v="0"/>
    <n v="22.968749999999986"/>
    <n v="67.353202846975051"/>
    <n v="0"/>
    <n v="0"/>
    <n v="0"/>
    <n v="0"/>
    <n v="134.99999999999991"/>
    <n v="395.87188612099618"/>
    <n v="0"/>
    <n v="2.9323843416370106"/>
    <s v=""/>
  </r>
  <r>
    <n v="46"/>
    <x v="0"/>
    <x v="0"/>
    <n v="46"/>
    <x v="2"/>
    <x v="1"/>
    <x v="0"/>
    <x v="1"/>
    <x v="0"/>
    <s v="Soacha"/>
    <x v="1"/>
    <x v="1"/>
    <d v="1899-12-30T04:30:00"/>
    <d v="1899-12-30T06:30:00"/>
    <x v="3"/>
    <d v="1899-12-30T16:30:00"/>
    <x v="1"/>
    <d v="1899-12-30T18:30:00"/>
    <x v="0"/>
    <x v="0"/>
    <x v="0"/>
    <x v="7"/>
    <x v="1"/>
    <s v=""/>
    <x v="0"/>
    <x v="0"/>
    <n v="0"/>
    <x v="0"/>
    <x v="0"/>
    <n v="0"/>
    <n v="10"/>
    <n v="15"/>
    <n v="43.985765124555158"/>
    <x v="1"/>
    <n v="120.00000000000001"/>
    <n v="351.88612099644132"/>
    <x v="1"/>
    <n v="5.8647686832740211"/>
    <n v="5.8647686832740211"/>
    <n v="4.25"/>
    <n v="12.462633451957295"/>
    <x v="3"/>
    <n v="28.977255"/>
    <n v="84.972448825622777"/>
    <x v="1"/>
    <n v="149.94120276694136"/>
    <n v="439.68523515999885"/>
    <n v="18.467484822019582"/>
    <n v="54.153763321509381"/>
    <n v="40.833333333333343"/>
    <n v="119.73902728351129"/>
    <n v="1764000"/>
    <n v="5172725.9786476865"/>
    <n v="3.6749999999999998E-2"/>
    <n v="0.10776512455516013"/>
    <n v="0"/>
    <n v="0"/>
    <n v="2.9323843416370106"/>
    <n v="2.9323843416370106"/>
    <s v=""/>
  </r>
  <r>
    <n v="47"/>
    <x v="0"/>
    <x v="0"/>
    <n v="59"/>
    <x v="1"/>
    <x v="1"/>
    <x v="0"/>
    <x v="1"/>
    <x v="3"/>
    <s v="Bogotá D.C."/>
    <x v="4"/>
    <x v="1"/>
    <d v="1899-12-30T06:00:00"/>
    <d v="1899-12-30T09:00:00"/>
    <x v="0"/>
    <d v="1899-12-30T16:30:00"/>
    <x v="1"/>
    <d v="1899-12-30T18:30:00"/>
    <x v="2"/>
    <x v="0"/>
    <x v="0"/>
    <x v="2"/>
    <x v="2"/>
    <s v=""/>
    <x v="2"/>
    <x v="0"/>
    <n v="0"/>
    <x v="2"/>
    <x v="0"/>
    <n v="0"/>
    <n v="7.5"/>
    <n v="10"/>
    <n v="29.323843416370106"/>
    <x v="2"/>
    <n v="150.00000000000003"/>
    <n v="439.85765124555166"/>
    <x v="1"/>
    <n v="5.8647686832740211"/>
    <n v="5.8647686832740211"/>
    <n v="0.56666666666666665"/>
    <n v="1.6616844602609726"/>
    <x v="2"/>
    <n v="6.6812049999999914"/>
    <n v="19.591860925266879"/>
    <x v="2"/>
    <n v="146.89690955096594"/>
    <n v="430.75819740212074"/>
    <n v="18.092534923510446"/>
    <n v="53.054266110222798"/>
    <n v="51.041666666666679"/>
    <n v="149.67378410438911"/>
    <n v="2548000"/>
    <n v="7471715.3024911033"/>
    <n v="0.10616666666666667"/>
    <n v="0.31132147093712931"/>
    <n v="20"/>
    <n v="58.647686832740213"/>
    <n v="2.9323843416370106"/>
    <n v="2.9323843416370106"/>
    <s v=""/>
  </r>
  <r>
    <n v="48"/>
    <x v="0"/>
    <x v="1"/>
    <n v="35"/>
    <x v="0"/>
    <x v="0"/>
    <x v="0"/>
    <x v="1"/>
    <x v="1"/>
    <s v="Bogotá D.C."/>
    <x v="2"/>
    <x v="4"/>
    <d v="1899-12-30T00:00:00"/>
    <d v="1899-12-30T00:00:00"/>
    <x v="1"/>
    <d v="1899-12-30T00:00:00"/>
    <x v="3"/>
    <d v="1899-12-30T00:00:00"/>
    <x v="8"/>
    <x v="0"/>
    <x v="5"/>
    <x v="0"/>
    <x v="0"/>
    <s v=""/>
    <x v="4"/>
    <x v="2"/>
    <n v="2.9323843416370106"/>
    <x v="7"/>
    <x v="4"/>
    <n v="2.9323843416370106"/>
    <n v="10.25"/>
    <n v="0"/>
    <n v="0"/>
    <x v="0"/>
    <n v="0"/>
    <n v="0"/>
    <x v="3"/>
    <n v="0"/>
    <n v="0"/>
    <s v=""/>
    <n v="0"/>
    <x v="0"/>
    <n v="0"/>
    <n v="0"/>
    <x v="3"/>
    <n v="0"/>
    <n v="0"/>
    <n v="0"/>
    <n v="0"/>
    <n v="0"/>
    <n v="0"/>
    <n v="0"/>
    <n v="0"/>
    <n v="0"/>
    <n v="0"/>
    <n v="0"/>
    <n v="0"/>
    <n v="2.9323843416370106"/>
    <n v="2.9323843416370106"/>
    <s v=""/>
  </r>
  <r>
    <n v="49"/>
    <x v="0"/>
    <x v="0"/>
    <n v="43"/>
    <x v="2"/>
    <x v="0"/>
    <x v="0"/>
    <x v="1"/>
    <x v="3"/>
    <s v="Bogotá D.C."/>
    <x v="4"/>
    <x v="1"/>
    <d v="1899-12-30T07:00:00"/>
    <d v="1899-12-30T09:00:00"/>
    <x v="0"/>
    <d v="1899-12-30T17:00:00"/>
    <x v="0"/>
    <d v="1899-12-30T18:00:00"/>
    <x v="2"/>
    <x v="0"/>
    <x v="0"/>
    <x v="0"/>
    <x v="0"/>
    <s v=""/>
    <x v="2"/>
    <x v="0"/>
    <n v="0"/>
    <x v="2"/>
    <x v="0"/>
    <n v="0"/>
    <n v="8"/>
    <n v="0"/>
    <n v="0"/>
    <x v="0"/>
    <n v="89.999999999999957"/>
    <n v="263.91459074733081"/>
    <x v="0"/>
    <n v="5.8647686832740211"/>
    <n v="0"/>
    <s v=""/>
    <n v="0"/>
    <x v="0"/>
    <n v="6.6812049999999914"/>
    <n v="19.591860925266879"/>
    <x v="2"/>
    <n v="128.40849962144912"/>
    <n v="376.54307362303939"/>
    <n v="15.815412801932348"/>
    <n v="46.37686885691194"/>
    <n v="30.624999999999986"/>
    <n v="89.804270462633411"/>
    <n v="1372000"/>
    <n v="4023231.3167259786"/>
    <n v="5.7166666666666664E-2"/>
    <n v="0.16763463819691576"/>
    <n v="0"/>
    <n v="0"/>
    <n v="2.9323843416370106"/>
    <n v="2.9323843416370106"/>
    <s v=""/>
  </r>
  <r>
    <n v="50"/>
    <x v="0"/>
    <x v="1"/>
    <n v="44"/>
    <x v="2"/>
    <x v="2"/>
    <x v="0"/>
    <x v="2"/>
    <x v="1"/>
    <s v="Mosquera"/>
    <x v="1"/>
    <x v="0"/>
    <d v="1899-12-30T05:00:00"/>
    <d v="1899-12-30T06:30:00"/>
    <x v="3"/>
    <d v="1899-12-30T16:30:00"/>
    <x v="1"/>
    <d v="1899-12-30T18:00:00"/>
    <x v="0"/>
    <x v="0"/>
    <x v="0"/>
    <x v="8"/>
    <x v="1"/>
    <s v=""/>
    <x v="0"/>
    <x v="0"/>
    <n v="0"/>
    <x v="0"/>
    <x v="0"/>
    <n v="0"/>
    <n v="10"/>
    <n v="20"/>
    <n v="58.647686832740213"/>
    <x v="1"/>
    <n v="89.999999999999972"/>
    <n v="263.91459074733086"/>
    <x v="0"/>
    <n v="5.8647686832740211"/>
    <n v="5.8647686832740211"/>
    <n v="5.6666666666666679"/>
    <n v="16.616844602609731"/>
    <x v="1"/>
    <n v="20.056475000000006"/>
    <n v="58.813293238434177"/>
    <x v="1"/>
    <n v="165.15154130958874"/>
    <n v="484.28779373345594"/>
    <n v="20.340863793180205"/>
    <n v="59.647230482492837"/>
    <n v="30.624999999999989"/>
    <n v="89.804270462633411"/>
    <n v="3332000"/>
    <n v="9770704.6263345201"/>
    <n v="4.271794871794872E-2"/>
    <n v="0.12526544392736563"/>
    <n v="0"/>
    <n v="0"/>
    <n v="2.9323843416370106"/>
    <n v="2.9323843416370106"/>
    <s v=""/>
  </r>
  <r>
    <n v="51"/>
    <x v="0"/>
    <x v="0"/>
    <n v="31"/>
    <x v="0"/>
    <x v="0"/>
    <x v="0"/>
    <x v="1"/>
    <x v="0"/>
    <s v="Bogotá D.C."/>
    <x v="0"/>
    <x v="5"/>
    <d v="1899-12-30T07:00:00"/>
    <d v="1899-12-30T08:00:00"/>
    <x v="2"/>
    <d v="1899-12-30T17:00:00"/>
    <x v="0"/>
    <d v="1899-12-30T18:00:00"/>
    <x v="0"/>
    <x v="0"/>
    <x v="0"/>
    <x v="4"/>
    <x v="1"/>
    <s v=""/>
    <x v="0"/>
    <x v="0"/>
    <n v="0"/>
    <x v="0"/>
    <x v="0"/>
    <n v="0"/>
    <n v="9.0000000000000018"/>
    <n v="15"/>
    <n v="43.985765124555158"/>
    <x v="1"/>
    <n v="59.999999999999943"/>
    <n v="175.94306049822046"/>
    <x v="2"/>
    <n v="5.8647686832740211"/>
    <n v="5.8647686832740211"/>
    <n v="4.1500000000000004"/>
    <n v="12.169395017793596"/>
    <x v="3"/>
    <n v="24.654999999999973"/>
    <n v="72.297935943060409"/>
    <x v="1"/>
    <n v="266.7149103145901"/>
    <n v="782.11062668762361"/>
    <n v="32.84990027522295"/>
    <n v="96.328533191401107"/>
    <n v="20.416666666666647"/>
    <n v="59.869513641755574"/>
    <n v="2646000"/>
    <n v="7759088.9679715298"/>
    <n v="5.5125E-2"/>
    <n v="0.1616476868327402"/>
    <n v="0"/>
    <n v="0"/>
    <n v="2.9323843416370106"/>
    <n v="2.9323843416370106"/>
    <s v=""/>
  </r>
  <r>
    <n v="52"/>
    <x v="0"/>
    <x v="0"/>
    <n v="50"/>
    <x v="1"/>
    <x v="0"/>
    <x v="0"/>
    <x v="2"/>
    <x v="2"/>
    <s v="Duitama "/>
    <x v="1"/>
    <x v="4"/>
    <d v="1899-12-30T00:00:00"/>
    <d v="1899-12-30T00:00:00"/>
    <x v="2"/>
    <d v="1899-12-30T00:00:00"/>
    <x v="5"/>
    <d v="1899-12-30T00:00:00"/>
    <x v="8"/>
    <x v="0"/>
    <x v="5"/>
    <x v="0"/>
    <x v="0"/>
    <s v=""/>
    <x v="4"/>
    <x v="2"/>
    <n v="2.9323843416370106"/>
    <x v="7"/>
    <x v="4"/>
    <n v="2.9323843416370106"/>
    <n v="12"/>
    <n v="0"/>
    <n v="0"/>
    <x v="0"/>
    <n v="0"/>
    <n v="0"/>
    <x v="3"/>
    <n v="0"/>
    <n v="0"/>
    <s v=""/>
    <n v="0"/>
    <x v="0"/>
    <n v="0"/>
    <n v="0"/>
    <x v="3"/>
    <n v="0"/>
    <n v="0"/>
    <n v="0"/>
    <n v="0"/>
    <n v="0"/>
    <n v="0"/>
    <n v="0"/>
    <n v="0"/>
    <n v="0"/>
    <n v="0"/>
    <n v="0"/>
    <n v="0"/>
    <n v="2.9323843416370106"/>
    <n v="2.9323843416370106"/>
    <s v=""/>
  </r>
  <r>
    <n v="53"/>
    <x v="0"/>
    <x v="0"/>
    <n v="45"/>
    <x v="2"/>
    <x v="0"/>
    <x v="0"/>
    <x v="2"/>
    <x v="2"/>
    <s v="Bogotá D.C."/>
    <x v="8"/>
    <x v="0"/>
    <d v="1899-12-30T08:30:00"/>
    <d v="1899-12-30T08:45:00"/>
    <x v="2"/>
    <d v="1899-12-30T13:00:00"/>
    <x v="6"/>
    <d v="1899-12-30T13:15:00"/>
    <x v="9"/>
    <x v="0"/>
    <x v="0"/>
    <x v="0"/>
    <x v="0"/>
    <s v=""/>
    <x v="8"/>
    <x v="0"/>
    <n v="0"/>
    <x v="8"/>
    <x v="0"/>
    <n v="0"/>
    <n v="4.25"/>
    <n v="0"/>
    <n v="0"/>
    <x v="0"/>
    <n v="15.000000000000027"/>
    <n v="43.985765124555236"/>
    <x v="3"/>
    <n v="5.8647686832740211"/>
    <n v="0"/>
    <s v=""/>
    <n v="0"/>
    <x v="0"/>
    <n v="6.0675000000000106"/>
    <n v="17.792241992882591"/>
    <x v="2"/>
    <n v="377.48637762500067"/>
    <n v="1106.9351429288276"/>
    <n v="49.551250000000088"/>
    <n v="145.30330960854118"/>
    <n v="5.1041666666666758"/>
    <n v="14.967378410438934"/>
    <n v="1274000"/>
    <n v="3735857.6512455516"/>
    <n v="1.1796296296296296E-2"/>
    <n v="3.4591274548569917E-2"/>
    <n v="0"/>
    <n v="0"/>
    <n v="2.9323843416370106"/>
    <n v="2.9323843416370106"/>
    <s v=""/>
  </r>
  <r>
    <n v="55"/>
    <x v="0"/>
    <x v="1"/>
    <n v="50"/>
    <x v="1"/>
    <x v="0"/>
    <x v="0"/>
    <x v="1"/>
    <x v="3"/>
    <s v="Bogotá D.C."/>
    <x v="6"/>
    <x v="0"/>
    <d v="1899-12-30T06:00:00"/>
    <d v="1899-12-30T07:00:00"/>
    <x v="1"/>
    <d v="1899-12-30T17:00:00"/>
    <x v="0"/>
    <d v="1899-12-30T18:00:00"/>
    <x v="4"/>
    <x v="0"/>
    <x v="2"/>
    <x v="0"/>
    <x v="0"/>
    <s v=""/>
    <x v="9"/>
    <x v="5"/>
    <n v="0"/>
    <x v="9"/>
    <x v="5"/>
    <n v="0"/>
    <n v="10"/>
    <n v="0"/>
    <n v="0"/>
    <x v="0"/>
    <n v="59.999999999999986"/>
    <n v="175.9430604982206"/>
    <x v="2"/>
    <n v="5.8647686832740211"/>
    <n v="0"/>
    <s v=""/>
    <n v="0"/>
    <x v="0"/>
    <n v="3.399999999999999"/>
    <n v="9.9701067615658339"/>
    <x v="4"/>
    <n v="0"/>
    <n v="0"/>
    <n v="0"/>
    <n v="0"/>
    <n v="20.416666666666661"/>
    <n v="59.869513641755617"/>
    <n v="0"/>
    <n v="0"/>
    <n v="0"/>
    <n v="0"/>
    <n v="119.99999999999997"/>
    <n v="351.88612099644121"/>
    <n v="0"/>
    <n v="2.9323843416370106"/>
    <s v=""/>
  </r>
  <r>
    <n v="56"/>
    <x v="0"/>
    <x v="0"/>
    <n v="50"/>
    <x v="1"/>
    <x v="0"/>
    <x v="0"/>
    <x v="2"/>
    <x v="0"/>
    <s v="Bogotá D.C."/>
    <x v="9"/>
    <x v="0"/>
    <d v="1899-12-30T06:00:00"/>
    <d v="1899-12-30T07:45:00"/>
    <x v="1"/>
    <d v="1899-12-30T17:00:00"/>
    <x v="0"/>
    <d v="1899-12-30T18:30:00"/>
    <x v="2"/>
    <x v="0"/>
    <x v="0"/>
    <x v="2"/>
    <x v="2"/>
    <s v=""/>
    <x v="1"/>
    <x v="1"/>
    <n v="2.9323843416370106"/>
    <x v="5"/>
    <x v="3"/>
    <n v="2.9323843416370106"/>
    <n v="9.25"/>
    <n v="7.5"/>
    <n v="21.992882562277579"/>
    <x v="2"/>
    <n v="97.500000000000014"/>
    <n v="285.90747330960858"/>
    <x v="0"/>
    <n v="5.8647686832740211"/>
    <n v="5.8647686832740211"/>
    <n v="0.42500000000000004"/>
    <n v="1.2462633451957297"/>
    <x v="5"/>
    <n v="5.5308449999999993"/>
    <n v="16.218563274021349"/>
    <x v="2"/>
    <n v="122.66385624855072"/>
    <n v="359.69757134806332"/>
    <n v="15.107874698067631"/>
    <n v="44.302095200027502"/>
    <n v="33.177083333333336"/>
    <n v="97.287959667852903"/>
    <n v="4900000"/>
    <n v="14368683.274021352"/>
    <n v="0.10208333333333333"/>
    <n v="0.29934756820877817"/>
    <n v="15"/>
    <n v="43.985765124555158"/>
    <n v="2.9323843416370106"/>
    <n v="2.9323843416370106"/>
    <s v=""/>
  </r>
  <r>
    <n v="57"/>
    <x v="0"/>
    <x v="0"/>
    <n v="29"/>
    <x v="3"/>
    <x v="0"/>
    <x v="0"/>
    <x v="4"/>
    <x v="3"/>
    <s v="Bogotá D.C."/>
    <x v="9"/>
    <x v="2"/>
    <d v="1899-12-30T06:00:00"/>
    <d v="1899-12-30T07:00:00"/>
    <x v="1"/>
    <d v="1899-12-30T16:00:00"/>
    <x v="1"/>
    <d v="1899-12-30T17:30:00"/>
    <x v="6"/>
    <x v="1"/>
    <x v="1"/>
    <x v="0"/>
    <x v="0"/>
    <s v=""/>
    <x v="3"/>
    <x v="1"/>
    <n v="0"/>
    <x v="3"/>
    <x v="1"/>
    <n v="0"/>
    <n v="8.9999999999999982"/>
    <n v="0"/>
    <n v="0"/>
    <x v="0"/>
    <n v="75.000000000000014"/>
    <n v="219.92882562277583"/>
    <x v="0"/>
    <n v="5.8647686832740211"/>
    <n v="0"/>
    <s v=""/>
    <n v="0"/>
    <x v="0"/>
    <n v="24.074572000000003"/>
    <n v="70.595897964412814"/>
    <x v="1"/>
    <n v="2765.1453386790158"/>
    <n v="8108.4688934929145"/>
    <n v="362.97047015384618"/>
    <n v="1064.3689231557623"/>
    <n v="25.520833333333339"/>
    <n v="74.836892052194557"/>
    <n v="1491479.4520547946"/>
    <n v="4373590.9910788285"/>
    <n v="6.2144977168949775E-2"/>
    <n v="0.18223295796161784"/>
    <n v="0"/>
    <n v="0"/>
    <n v="2.9323843416370106"/>
    <n v="2.9323843416370106"/>
    <s v=""/>
  </r>
  <r>
    <n v="59"/>
    <x v="0"/>
    <x v="0"/>
    <n v="30"/>
    <x v="0"/>
    <x v="0"/>
    <x v="0"/>
    <x v="1"/>
    <x v="0"/>
    <s v="Bogotá D.C."/>
    <x v="4"/>
    <x v="1"/>
    <d v="1899-12-30T07:30:00"/>
    <d v="1899-12-30T09:00:00"/>
    <x v="0"/>
    <d v="1899-12-30T17:00:00"/>
    <x v="0"/>
    <d v="1899-12-30T19:00:00"/>
    <x v="2"/>
    <x v="0"/>
    <x v="0"/>
    <x v="1"/>
    <x v="1"/>
    <s v=""/>
    <x v="0"/>
    <x v="0"/>
    <n v="2.9323843416370106"/>
    <x v="3"/>
    <x v="1"/>
    <n v="2.9323843416370106"/>
    <n v="8"/>
    <n v="20"/>
    <n v="58.647686832740213"/>
    <x v="1"/>
    <n v="104.99999999999994"/>
    <n v="307.90035587188595"/>
    <x v="0"/>
    <n v="5.8647686832740211"/>
    <n v="5.8647686832740211"/>
    <n v="5.43"/>
    <n v="15.922846975088966"/>
    <x v="1"/>
    <n v="6.6812049999999914"/>
    <n v="19.591860925266879"/>
    <x v="2"/>
    <n v="85.168214799762609"/>
    <n v="249.74593948400138"/>
    <n v="10.48972987483528"/>
    <n v="30.759919632968934"/>
    <n v="35.72916666666665"/>
    <n v="104.77164887307231"/>
    <n v="5880000"/>
    <n v="17242419.928825621"/>
    <n v="0.1225"/>
    <n v="0.3592170818505338"/>
    <n v="40"/>
    <n v="117.29537366548043"/>
    <n v="0"/>
    <n v="2.9323843416370106"/>
    <s v=""/>
  </r>
  <r>
    <n v="60"/>
    <x v="0"/>
    <x v="1"/>
    <n v="50"/>
    <x v="1"/>
    <x v="0"/>
    <x v="0"/>
    <x v="4"/>
    <x v="3"/>
    <s v="Bogotá D.C."/>
    <x v="5"/>
    <x v="1"/>
    <d v="1899-12-30T06:00:00"/>
    <d v="1899-12-30T07:00:00"/>
    <x v="1"/>
    <d v="1899-12-30T16:30:00"/>
    <x v="1"/>
    <d v="1899-12-30T17:45:00"/>
    <x v="6"/>
    <x v="1"/>
    <x v="1"/>
    <x v="0"/>
    <x v="0"/>
    <s v=""/>
    <x v="3"/>
    <x v="1"/>
    <n v="0"/>
    <x v="3"/>
    <x v="1"/>
    <n v="0"/>
    <n v="9.5"/>
    <n v="0"/>
    <n v="0"/>
    <x v="0"/>
    <n v="67.500000000000043"/>
    <n v="197.93594306049835"/>
    <x v="0"/>
    <n v="5.8647686832740211"/>
    <n v="0"/>
    <s v=""/>
    <n v="0"/>
    <x v="0"/>
    <n v="22.542197000000002"/>
    <n v="66.102385508896802"/>
    <x v="1"/>
    <n v="2157.6171377741794"/>
    <n v="6326.9627100566677"/>
    <n v="283.22247512820513"/>
    <n v="830.51715126562635"/>
    <n v="22.968750000000014"/>
    <n v="67.353202846975122"/>
    <n v="1617671.2328767125"/>
    <n v="4743633.7932043094"/>
    <n v="6.740296803652969E-2"/>
    <n v="0.19765140805017958"/>
    <n v="0"/>
    <n v="0"/>
    <n v="2.9323843416370106"/>
    <n v="2.9323843416370106"/>
    <s v=""/>
  </r>
  <r>
    <n v="62"/>
    <x v="0"/>
    <x v="1"/>
    <n v="32"/>
    <x v="0"/>
    <x v="0"/>
    <x v="0"/>
    <x v="1"/>
    <x v="0"/>
    <s v="Bogotá D.C."/>
    <x v="4"/>
    <x v="1"/>
    <d v="1899-12-30T07:30:00"/>
    <d v="1899-12-30T08:30:00"/>
    <x v="2"/>
    <d v="1899-12-30T17:30:00"/>
    <x v="0"/>
    <d v="1899-12-30T18:30:00"/>
    <x v="6"/>
    <x v="1"/>
    <x v="1"/>
    <x v="0"/>
    <x v="0"/>
    <s v=""/>
    <x v="3"/>
    <x v="1"/>
    <n v="0"/>
    <x v="3"/>
    <x v="1"/>
    <n v="0"/>
    <n v="8.9999999999999982"/>
    <n v="0"/>
    <n v="0"/>
    <x v="0"/>
    <n v="60.000000000000071"/>
    <n v="175.94306049822083"/>
    <x v="0"/>
    <n v="5.8647686832740211"/>
    <n v="0"/>
    <s v=""/>
    <n v="0"/>
    <x v="0"/>
    <n v="6.6812049999999914"/>
    <n v="19.591860925266879"/>
    <x v="2"/>
    <n v="767.3865546813837"/>
    <n v="2250.2723169304631"/>
    <n v="100.73201384615371"/>
    <n v="295.38498010402367"/>
    <n v="20.416666666666689"/>
    <n v="59.869513641755695"/>
    <n v="13666301.369863013"/>
    <n v="40074848.145078726"/>
    <n v="0.28471461187214608"/>
    <n v="0.83489266968914011"/>
    <n v="0"/>
    <n v="0"/>
    <n v="2.9323843416370106"/>
    <n v="2.9323843416370106"/>
    <s v=""/>
  </r>
  <r>
    <n v="63"/>
    <x v="0"/>
    <x v="0"/>
    <n v="29"/>
    <x v="3"/>
    <x v="0"/>
    <x v="0"/>
    <x v="2"/>
    <x v="0"/>
    <s v="Bogotá D.C."/>
    <x v="3"/>
    <x v="0"/>
    <d v="1899-12-30T07:00:00"/>
    <d v="1899-12-30T08:30:00"/>
    <x v="2"/>
    <d v="1899-12-30T16:00:00"/>
    <x v="1"/>
    <d v="1899-12-30T18:00:00"/>
    <x v="0"/>
    <x v="0"/>
    <x v="0"/>
    <x v="2"/>
    <x v="2"/>
    <s v=""/>
    <x v="0"/>
    <x v="0"/>
    <n v="0"/>
    <x v="0"/>
    <x v="0"/>
    <n v="0"/>
    <n v="7.4999999999999982"/>
    <n v="10"/>
    <n v="29.323843416370106"/>
    <x v="2"/>
    <n v="105.00000000000003"/>
    <n v="307.90035587188618"/>
    <x v="0"/>
    <n v="5.8647686832740211"/>
    <n v="5.8647686832740211"/>
    <n v="0.56666666666666665"/>
    <n v="1.6616844602609726"/>
    <x v="2"/>
    <n v="11.012028000000001"/>
    <n v="32.291498476868327"/>
    <x v="0"/>
    <n v="37.460254589625002"/>
    <n v="109.84786399235232"/>
    <n v="4.61378640625"/>
    <n v="13.529395013345196"/>
    <n v="35.729166666666679"/>
    <n v="104.77164887307239"/>
    <n v="1234800"/>
    <n v="3620908.1850533807"/>
    <n v="2.5725000000000001E-2"/>
    <n v="7.5435587188612097E-2"/>
    <n v="20"/>
    <n v="58.647686832740213"/>
    <n v="2.9323843416370106"/>
    <n v="2.9323843416370106"/>
    <s v=""/>
  </r>
  <r>
    <n v="64"/>
    <x v="0"/>
    <x v="0"/>
    <n v="32"/>
    <x v="0"/>
    <x v="0"/>
    <x v="0"/>
    <x v="1"/>
    <x v="3"/>
    <s v="Bogotá D.C."/>
    <x v="4"/>
    <x v="1"/>
    <d v="1899-12-30T05:45:00"/>
    <d v="1899-12-30T07:15:00"/>
    <x v="1"/>
    <d v="1899-12-30T17:00:00"/>
    <x v="0"/>
    <d v="1899-12-30T18:45:00"/>
    <x v="2"/>
    <x v="0"/>
    <x v="0"/>
    <x v="0"/>
    <x v="0"/>
    <s v=""/>
    <x v="2"/>
    <x v="0"/>
    <n v="0"/>
    <x v="2"/>
    <x v="0"/>
    <n v="0"/>
    <n v="9.7500000000000018"/>
    <n v="0"/>
    <n v="0"/>
    <x v="0"/>
    <n v="97.499999999999943"/>
    <n v="285.90747330960835"/>
    <x v="0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33.177083333333314"/>
    <n v="97.287959667852846"/>
    <n v="1445500"/>
    <n v="4238761.5658362992"/>
    <n v="6.0229166666666667E-2"/>
    <n v="0.1766150652431791"/>
    <n v="0"/>
    <n v="0"/>
    <n v="2.9323843416370106"/>
    <n v="2.9323843416370106"/>
    <s v=""/>
  </r>
  <r>
    <n v="65"/>
    <x v="0"/>
    <x v="0"/>
    <n v="37"/>
    <x v="0"/>
    <x v="0"/>
    <x v="0"/>
    <x v="4"/>
    <x v="3"/>
    <s v="Bogotá D.C."/>
    <x v="10"/>
    <x v="1"/>
    <d v="1899-12-30T05:30:00"/>
    <d v="1899-12-30T07:30:00"/>
    <x v="1"/>
    <d v="1899-12-30T15:30:00"/>
    <x v="2"/>
    <d v="1899-12-30T18:00:00"/>
    <x v="2"/>
    <x v="0"/>
    <x v="0"/>
    <x v="0"/>
    <x v="0"/>
    <s v=""/>
    <x v="2"/>
    <x v="0"/>
    <n v="0"/>
    <x v="2"/>
    <x v="0"/>
    <n v="0"/>
    <n v="8"/>
    <n v="0"/>
    <n v="0"/>
    <x v="0"/>
    <n v="134.99999999999997"/>
    <n v="395.87188612099635"/>
    <x v="1"/>
    <n v="5.8647686832740211"/>
    <n v="0"/>
    <s v=""/>
    <n v="0"/>
    <x v="0"/>
    <n v="12.260146000000006"/>
    <n v="35.951460156583643"/>
    <x v="0"/>
    <n v="294.54023506985516"/>
    <n v="863.70517330092753"/>
    <n v="36.277002053140109"/>
    <n v="106.37811278216174"/>
    <n v="45.937499999999993"/>
    <n v="134.70640569395016"/>
    <n v="1617000"/>
    <n v="4741665.4804270463"/>
    <n v="6.7375000000000004E-2"/>
    <n v="0.19756939501779361"/>
    <n v="0"/>
    <n v="0"/>
    <n v="2.9323843416370106"/>
    <n v="2.9323843416370106"/>
    <s v=""/>
  </r>
  <r>
    <n v="66"/>
    <x v="0"/>
    <x v="0"/>
    <n v="49"/>
    <x v="2"/>
    <x v="2"/>
    <x v="0"/>
    <x v="2"/>
    <x v="3"/>
    <s v="Bogotá D.C."/>
    <x v="8"/>
    <x v="1"/>
    <d v="1899-12-30T07:00:00"/>
    <d v="1899-12-30T08:30:00"/>
    <x v="2"/>
    <d v="1899-12-30T16:00:00"/>
    <x v="1"/>
    <d v="1899-12-30T17:45:00"/>
    <x v="0"/>
    <x v="0"/>
    <x v="0"/>
    <x v="1"/>
    <x v="1"/>
    <s v=""/>
    <x v="0"/>
    <x v="0"/>
    <n v="0"/>
    <x v="4"/>
    <x v="2"/>
    <n v="2.9323843416370106"/>
    <n v="7.4999999999999982"/>
    <n v="15"/>
    <n v="43.985765124555158"/>
    <x v="1"/>
    <n v="97.500000000000057"/>
    <n v="285.90747330960869"/>
    <x v="0"/>
    <n v="5.8647686832740211"/>
    <n v="5.8647686832740211"/>
    <n v="4.0724999999999998"/>
    <n v="11.942135231316724"/>
    <x v="3"/>
    <n v="10.130378999999991"/>
    <n v="29.70616475444837"/>
    <x v="0"/>
    <n v="66.894737983357672"/>
    <n v="196.16108220030861"/>
    <n v="8.2390799565668669"/>
    <n v="24.16014905413202"/>
    <n v="33.17708333333335"/>
    <n v="97.287959667852945"/>
    <n v="1764000"/>
    <n v="5172725.9786476865"/>
    <n v="7.3499999999999996E-2"/>
    <n v="0.21553024911032026"/>
    <n v="30"/>
    <n v="87.971530249110316"/>
    <n v="0"/>
    <n v="2.9323843416370106"/>
    <s v=""/>
  </r>
  <r>
    <n v="67"/>
    <x v="0"/>
    <x v="0"/>
    <n v="35"/>
    <x v="0"/>
    <x v="0"/>
    <x v="0"/>
    <x v="5"/>
    <x v="0"/>
    <s v="Bogotá D.C."/>
    <x v="11"/>
    <x v="1"/>
    <d v="1899-12-30T06:30:00"/>
    <d v="1899-12-30T09:00:00"/>
    <x v="0"/>
    <d v="1899-12-30T16:00:00"/>
    <x v="1"/>
    <d v="1899-12-30T18:00:00"/>
    <x v="0"/>
    <x v="0"/>
    <x v="0"/>
    <x v="4"/>
    <x v="1"/>
    <s v=""/>
    <x v="0"/>
    <x v="0"/>
    <n v="0"/>
    <x v="0"/>
    <x v="0"/>
    <n v="0"/>
    <n v="6.9999999999999991"/>
    <n v="20"/>
    <n v="58.647686832740213"/>
    <x v="1"/>
    <n v="135.00000000000006"/>
    <n v="395.87188612099658"/>
    <x v="1"/>
    <n v="5.8647686832740211"/>
    <n v="5.8647686832740211"/>
    <n v="5.5333333333333332"/>
    <n v="16.225860023724792"/>
    <x v="1"/>
    <n v="24.074572000000003"/>
    <n v="70.595897964412814"/>
    <x v="1"/>
    <n v="243.75815984680443"/>
    <n v="714.79261108102082"/>
    <n v="30.02243568908321"/>
    <n v="88.037320312471763"/>
    <n v="45.937500000000021"/>
    <n v="134.70640569395024"/>
    <n v="3920000"/>
    <n v="11494946.619217081"/>
    <n v="8.1666666666666665E-2"/>
    <n v="0.23947805456702254"/>
    <n v="0"/>
    <n v="0"/>
    <n v="2.9323843416370106"/>
    <n v="2.9323843416370106"/>
    <s v=""/>
  </r>
  <r>
    <n v="68"/>
    <x v="0"/>
    <x v="1"/>
    <n v="44"/>
    <x v="2"/>
    <x v="0"/>
    <x v="0"/>
    <x v="2"/>
    <x v="1"/>
    <s v="Bogotá D.C."/>
    <x v="9"/>
    <x v="1"/>
    <d v="1899-12-30T07:30:00"/>
    <d v="1899-12-30T07:50:00"/>
    <x v="1"/>
    <d v="1899-12-30T17:00:00"/>
    <x v="0"/>
    <d v="1899-12-30T17:20:00"/>
    <x v="1"/>
    <x v="1"/>
    <x v="1"/>
    <x v="0"/>
    <x v="0"/>
    <s v=""/>
    <x v="1"/>
    <x v="1"/>
    <n v="0"/>
    <x v="1"/>
    <x v="1"/>
    <n v="0"/>
    <n v="9.1666666666666679"/>
    <n v="0"/>
    <n v="0"/>
    <x v="0"/>
    <n v="19.999999999999968"/>
    <n v="58.647686832740121"/>
    <x v="3"/>
    <n v="5.8647686832740211"/>
    <n v="0"/>
    <s v=""/>
    <n v="0"/>
    <x v="0"/>
    <n v="8.0899999999999856"/>
    <n v="23.722989323843372"/>
    <x v="2"/>
    <n v="1438.0433433333305"/>
    <n v="4216.8957825859943"/>
    <n v="188.76666666666631"/>
    <n v="553.53641755634533"/>
    <n v="6.8055555555555456"/>
    <n v="19.95650454725185"/>
    <n v="0"/>
    <n v="0"/>
    <n v="0"/>
    <n v="0"/>
    <n v="0"/>
    <n v="0"/>
    <n v="2.9323843416370106"/>
    <n v="2.9323843416370106"/>
    <s v=""/>
  </r>
  <r>
    <n v="69"/>
    <x v="0"/>
    <x v="1"/>
    <n v="32"/>
    <x v="0"/>
    <x v="1"/>
    <x v="0"/>
    <x v="4"/>
    <x v="3"/>
    <s v="Soacha"/>
    <x v="1"/>
    <x v="1"/>
    <d v="1899-12-30T06:30:00"/>
    <d v="1899-12-30T08:30:00"/>
    <x v="2"/>
    <d v="1899-12-30T16:00:00"/>
    <x v="1"/>
    <d v="1899-12-30T18:00:00"/>
    <x v="0"/>
    <x v="0"/>
    <x v="0"/>
    <x v="8"/>
    <x v="1"/>
    <s v=""/>
    <x v="0"/>
    <x v="0"/>
    <n v="0"/>
    <x v="1"/>
    <x v="1"/>
    <n v="2.9323843416370106"/>
    <n v="7.4999999999999982"/>
    <n v="25"/>
    <n v="73.309608540925268"/>
    <x v="1"/>
    <n v="120.00000000000006"/>
    <n v="351.88612099644143"/>
    <x v="1"/>
    <n v="5.8647686832740211"/>
    <n v="5.8647686832740211"/>
    <n v="7.083333333333333"/>
    <n v="20.771055753262157"/>
    <x v="1"/>
    <n v="28.977255"/>
    <n v="84.972448825622777"/>
    <x v="1"/>
    <n v="225.12006650512285"/>
    <n v="660.13855800790475"/>
    <n v="27.726877833422368"/>
    <n v="81.305862401210078"/>
    <n v="40.83333333333335"/>
    <n v="119.73902728351132"/>
    <n v="2822400"/>
    <n v="8276361.5658362983"/>
    <n v="0.1176"/>
    <n v="0.34484839857651245"/>
    <n v="0"/>
    <n v="0"/>
    <n v="2.9323843416370106"/>
    <n v="2.9323843416370106"/>
    <s v=""/>
  </r>
  <r>
    <n v="70"/>
    <x v="0"/>
    <x v="1"/>
    <n v="37"/>
    <x v="0"/>
    <x v="0"/>
    <x v="0"/>
    <x v="1"/>
    <x v="1"/>
    <s v="Bogotá D.C."/>
    <x v="13"/>
    <x v="0"/>
    <d v="1899-12-30T07:20:00"/>
    <d v="1899-12-30T08:00:00"/>
    <x v="2"/>
    <d v="1899-12-30T17:00:00"/>
    <x v="0"/>
    <d v="1899-12-30T17:50:00"/>
    <x v="6"/>
    <x v="1"/>
    <x v="1"/>
    <x v="0"/>
    <x v="0"/>
    <s v=""/>
    <x v="3"/>
    <x v="1"/>
    <n v="0"/>
    <x v="3"/>
    <x v="1"/>
    <n v="0"/>
    <n v="9.0000000000000018"/>
    <n v="0"/>
    <n v="0"/>
    <x v="0"/>
    <n v="44.999999999999957"/>
    <n v="131.95729537366535"/>
    <x v="2"/>
    <n v="5.8647686832740211"/>
    <n v="0"/>
    <s v=""/>
    <n v="0"/>
    <x v="0"/>
    <n v="13.197462999999999"/>
    <n v="38.700033850533806"/>
    <x v="0"/>
    <n v="505.27590268048203"/>
    <n v="1481.6631452267516"/>
    <n v="66.32571148717949"/>
    <n v="194.49247781293914"/>
    <n v="15.312499999999986"/>
    <n v="44.902135231316684"/>
    <n v="1924200.9132420088"/>
    <n v="5642496.6281545023"/>
    <n v="2.4669242477461651E-2"/>
    <n v="7.2339700360955161E-2"/>
    <n v="0"/>
    <n v="0"/>
    <n v="2.9323843416370106"/>
    <n v="2.9323843416370106"/>
    <s v=""/>
  </r>
  <r>
    <n v="71"/>
    <x v="0"/>
    <x v="0"/>
    <n v="27"/>
    <x v="3"/>
    <x v="1"/>
    <x v="0"/>
    <x v="4"/>
    <x v="0"/>
    <s v="Bogotá D.C."/>
    <x v="3"/>
    <x v="1"/>
    <d v="1899-12-30T07:00:00"/>
    <d v="1899-12-30T08:40:00"/>
    <x v="2"/>
    <d v="1899-12-30T17:00:00"/>
    <x v="0"/>
    <d v="1899-12-30T18:30:00"/>
    <x v="2"/>
    <x v="0"/>
    <x v="0"/>
    <x v="0"/>
    <x v="0"/>
    <s v=""/>
    <x v="2"/>
    <x v="0"/>
    <n v="0"/>
    <x v="2"/>
    <x v="0"/>
    <n v="0"/>
    <n v="8.3333333333333339"/>
    <n v="0"/>
    <n v="0"/>
    <x v="0"/>
    <n v="94.999999999999986"/>
    <n v="278.57651245551597"/>
    <x v="0"/>
    <n v="5.8647686832740211"/>
    <n v="0"/>
    <s v=""/>
    <n v="0"/>
    <x v="0"/>
    <n v="16.542873"/>
    <n v="48.510061750889676"/>
    <x v="1"/>
    <n v="317.94346998156516"/>
    <n v="932.33245289967863"/>
    <n v="39.159457826086957"/>
    <n v="114.83058095621229"/>
    <n v="32.326388888888879"/>
    <n v="94.793396599446382"/>
    <n v="2508800"/>
    <n v="7356765.8362989323"/>
    <n v="5.226666666666667E-2"/>
    <n v="0.15326595492289444"/>
    <n v="0"/>
    <n v="0"/>
    <n v="2.9323843416370106"/>
    <n v="2.9323843416370106"/>
    <s v=""/>
  </r>
  <r>
    <n v="72"/>
    <x v="0"/>
    <x v="1"/>
    <n v="52"/>
    <x v="1"/>
    <x v="0"/>
    <x v="0"/>
    <x v="1"/>
    <x v="0"/>
    <s v="Bogotá D.C."/>
    <x v="4"/>
    <x v="1"/>
    <d v="1899-12-30T06:00:00"/>
    <d v="1899-12-30T07:20:00"/>
    <x v="1"/>
    <d v="1899-12-30T17:00:00"/>
    <x v="0"/>
    <d v="1899-12-30T18:00:00"/>
    <x v="6"/>
    <x v="1"/>
    <x v="1"/>
    <x v="0"/>
    <x v="0"/>
    <s v=""/>
    <x v="0"/>
    <x v="0"/>
    <n v="2.9323843416370106"/>
    <x v="0"/>
    <x v="0"/>
    <n v="2.9323843416370106"/>
    <n v="9.6666666666666679"/>
    <n v="0"/>
    <n v="0"/>
    <x v="0"/>
    <n v="69.999999999999986"/>
    <n v="205.2669039145907"/>
    <x v="0"/>
    <n v="5.8647686832740211"/>
    <n v="0"/>
    <s v=""/>
    <n v="0"/>
    <x v="0"/>
    <n v="6.6812049999999914"/>
    <n v="19.591860925266879"/>
    <x v="2"/>
    <n v="319.74439778390985"/>
    <n v="937.61346538769294"/>
    <n v="41.971672435897382"/>
    <n v="123.07707504334321"/>
    <n v="23.819444444444443"/>
    <n v="69.847765915381572"/>
    <n v="4772465.7534246584"/>
    <n v="13994703.846341347"/>
    <n v="9.9426369863013717E-2"/>
    <n v="0.29155633013211141"/>
    <n v="0"/>
    <n v="0"/>
    <n v="2.9323843416370106"/>
    <n v="2.9323843416370106"/>
    <s v=""/>
  </r>
  <r>
    <n v="73"/>
    <x v="0"/>
    <x v="1"/>
    <n v="32"/>
    <x v="0"/>
    <x v="0"/>
    <x v="0"/>
    <x v="1"/>
    <x v="0"/>
    <s v="Bogotá D.C."/>
    <x v="6"/>
    <x v="0"/>
    <d v="1899-12-30T07:00:00"/>
    <d v="1899-12-30T08:30:00"/>
    <x v="2"/>
    <d v="1899-12-30T16:30:00"/>
    <x v="1"/>
    <d v="1899-12-30T18:00:00"/>
    <x v="2"/>
    <x v="0"/>
    <x v="0"/>
    <x v="0"/>
    <x v="0"/>
    <s v=""/>
    <x v="0"/>
    <x v="0"/>
    <n v="2.9323843416370106"/>
    <x v="2"/>
    <x v="0"/>
    <n v="0"/>
    <n v="8"/>
    <n v="0"/>
    <n v="0"/>
    <x v="0"/>
    <n v="90"/>
    <n v="263.91459074733098"/>
    <x v="0"/>
    <n v="5.8647686832740211"/>
    <n v="0"/>
    <s v=""/>
    <n v="0"/>
    <x v="0"/>
    <n v="9.5687060000000059"/>
    <n v="28.059123644128132"/>
    <x v="2"/>
    <n v="183.90442753646386"/>
    <n v="539.27846366564484"/>
    <n v="22.650560096618374"/>
    <n v="66.42014775663182"/>
    <n v="30.625"/>
    <n v="89.804270462633454"/>
    <n v="1254400"/>
    <n v="3678382.9181494662"/>
    <n v="2.6133333333333335E-2"/>
    <n v="7.6632977461447219E-2"/>
    <n v="0"/>
    <n v="0"/>
    <n v="2.9323843416370106"/>
    <n v="2.9323843416370106"/>
    <s v=""/>
  </r>
  <r>
    <n v="74"/>
    <x v="0"/>
    <x v="0"/>
    <n v="28"/>
    <x v="3"/>
    <x v="0"/>
    <x v="0"/>
    <x v="1"/>
    <x v="0"/>
    <s v="Bogotá D.C."/>
    <x v="11"/>
    <x v="1"/>
    <d v="1899-12-30T06:00:00"/>
    <d v="1899-12-30T08:15:00"/>
    <x v="2"/>
    <d v="1899-12-30T17:00:00"/>
    <x v="0"/>
    <d v="1899-12-30T20:00:00"/>
    <x v="0"/>
    <x v="0"/>
    <x v="0"/>
    <x v="3"/>
    <x v="1"/>
    <s v=""/>
    <x v="0"/>
    <x v="0"/>
    <n v="0"/>
    <x v="0"/>
    <x v="0"/>
    <n v="0"/>
    <n v="8.75"/>
    <n v="7.5"/>
    <n v="21.992882562277579"/>
    <x v="2"/>
    <n v="157.5"/>
    <n v="461.85053380782915"/>
    <x v="1"/>
    <n v="5.8647686832740211"/>
    <n v="5.8647686832740211"/>
    <n v="2.25"/>
    <n v="6.5978647686832739"/>
    <x v="4"/>
    <n v="24.074572000000003"/>
    <n v="70.595897964412814"/>
    <x v="1"/>
    <n v="182.94276694918273"/>
    <n v="536.45850521753221"/>
    <n v="22.957392247596157"/>
    <n v="67.319897551669868"/>
    <n v="53.59375"/>
    <n v="157.15747330960855"/>
    <n v="3038000"/>
    <n v="8908583.6298932377"/>
    <n v="6.3291666666666663E-2"/>
    <n v="0.18559549228944244"/>
    <n v="0"/>
    <n v="0"/>
    <n v="2.9323843416370106"/>
    <n v="2.9323843416370106"/>
    <s v=""/>
  </r>
  <r>
    <n v="76"/>
    <x v="0"/>
    <x v="1"/>
    <n v="26"/>
    <x v="3"/>
    <x v="0"/>
    <x v="0"/>
    <x v="4"/>
    <x v="3"/>
    <s v="Bogotá D.C."/>
    <x v="14"/>
    <x v="2"/>
    <d v="1899-12-30T05:00:00"/>
    <d v="1899-12-30T06:30:00"/>
    <x v="3"/>
    <d v="1899-12-30T16:45:00"/>
    <x v="1"/>
    <d v="1899-12-30T18:00:00"/>
    <x v="0"/>
    <x v="0"/>
    <x v="0"/>
    <x v="0"/>
    <x v="0"/>
    <s v=""/>
    <x v="5"/>
    <x v="3"/>
    <n v="2.9323843416370106"/>
    <x v="3"/>
    <x v="1"/>
    <n v="2.9323843416370106"/>
    <n v="10.25"/>
    <n v="0"/>
    <n v="0"/>
    <x v="0"/>
    <n v="82.5"/>
    <n v="241.92170818505338"/>
    <x v="0"/>
    <n v="5.8647686832740211"/>
    <n v="0"/>
    <s v=""/>
    <n v="0"/>
    <x v="0"/>
    <n v="12.350448"/>
    <n v="36.216260327402132"/>
    <x v="0"/>
    <n v="59.056635969692302"/>
    <n v="173.17675458728274"/>
    <n v="7.2737013461538469"/>
    <n v="21.329287933205585"/>
    <n v="28.072916666666668"/>
    <n v="82.320581257413991"/>
    <n v="1254400"/>
    <n v="3678382.9181494662"/>
    <n v="5.226666666666667E-2"/>
    <n v="0.15326595492289444"/>
    <n v="0"/>
    <n v="0"/>
    <n v="2.9323843416370106"/>
    <n v="2.9323843416370106"/>
    <s v=""/>
  </r>
  <r>
    <n v="77"/>
    <x v="0"/>
    <x v="1"/>
    <n v="52"/>
    <x v="1"/>
    <x v="0"/>
    <x v="0"/>
    <x v="1"/>
    <x v="3"/>
    <s v="Bogotá D.C."/>
    <x v="0"/>
    <x v="0"/>
    <d v="1899-12-30T05:30:00"/>
    <d v="1899-12-30T07:00:00"/>
    <x v="1"/>
    <d v="1899-12-30T16:30:00"/>
    <x v="1"/>
    <d v="1899-12-30T18:30:00"/>
    <x v="0"/>
    <x v="0"/>
    <x v="0"/>
    <x v="4"/>
    <x v="1"/>
    <s v=""/>
    <x v="0"/>
    <x v="0"/>
    <n v="0"/>
    <x v="0"/>
    <x v="0"/>
    <n v="0"/>
    <n v="9.5"/>
    <n v="10"/>
    <n v="29.323843416370106"/>
    <x v="2"/>
    <n v="105.00000000000006"/>
    <n v="307.90035587188629"/>
    <x v="0"/>
    <n v="5.8647686832740211"/>
    <n v="5.8647686832740211"/>
    <n v="2.7666666666666666"/>
    <n v="8.1129300118623959"/>
    <x v="4"/>
    <n v="14.006523000000001"/>
    <n v="41.072508725978651"/>
    <x v="0"/>
    <n v="80.18973302137546"/>
    <n v="235.14711747193371"/>
    <n v="9.876555944104771"/>
    <n v="28.961857999794773"/>
    <n v="35.729166666666686"/>
    <n v="104.77164887307241"/>
    <n v="940800"/>
    <n v="2758787.1886120997"/>
    <n v="3.9199999999999999E-2"/>
    <n v="0.11494946619217081"/>
    <n v="0"/>
    <n v="0"/>
    <n v="2.9323843416370106"/>
    <n v="2.9323843416370106"/>
    <s v=""/>
  </r>
  <r>
    <n v="78"/>
    <x v="0"/>
    <x v="1"/>
    <n v="28"/>
    <x v="3"/>
    <x v="0"/>
    <x v="0"/>
    <x v="1"/>
    <x v="0"/>
    <s v="Bogotá D.C."/>
    <x v="2"/>
    <x v="3"/>
    <d v="1899-12-30T08:00:00"/>
    <d v="1899-12-30T09:00:00"/>
    <x v="0"/>
    <d v="1899-12-30T17:00:00"/>
    <x v="0"/>
    <d v="1899-12-30T18:00:00"/>
    <x v="6"/>
    <x v="1"/>
    <x v="1"/>
    <x v="0"/>
    <x v="0"/>
    <s v=""/>
    <x v="3"/>
    <x v="1"/>
    <n v="0"/>
    <x v="3"/>
    <x v="1"/>
    <n v="0"/>
    <n v="8"/>
    <n v="0"/>
    <n v="0"/>
    <x v="0"/>
    <n v="59.999999999999986"/>
    <n v="175.9430604982206"/>
    <x v="2"/>
    <n v="5.8647686832740211"/>
    <n v="0"/>
    <s v=""/>
    <n v="0"/>
    <x v="0"/>
    <n v="14.4"/>
    <n v="42.226334519572951"/>
    <x v="0"/>
    <n v="1653.9481107692311"/>
    <n v="4850.0115418998093"/>
    <n v="217.10769230769233"/>
    <n v="636.643197372023"/>
    <n v="20.416666666666661"/>
    <n v="59.869513641755617"/>
    <n v="6902958.9041095888"/>
    <n v="20242128.601374738"/>
    <n v="0.14381164383561643"/>
    <n v="0.42171101252864029"/>
    <n v="0"/>
    <n v="0"/>
    <n v="2.9323843416370106"/>
    <n v="2.9323843416370106"/>
    <s v=""/>
  </r>
  <r>
    <n v="79"/>
    <x v="0"/>
    <x v="0"/>
    <n v="29"/>
    <x v="3"/>
    <x v="0"/>
    <x v="0"/>
    <x v="2"/>
    <x v="0"/>
    <s v="Bogotá D.C."/>
    <x v="3"/>
    <x v="0"/>
    <d v="1899-12-30T05:40:00"/>
    <d v="1899-12-30T07:20:00"/>
    <x v="1"/>
    <d v="1899-12-30T16:30:00"/>
    <x v="1"/>
    <d v="1899-12-30T18:20:00"/>
    <x v="0"/>
    <x v="0"/>
    <x v="0"/>
    <x v="3"/>
    <x v="1"/>
    <s v=""/>
    <x v="0"/>
    <x v="0"/>
    <n v="0"/>
    <x v="0"/>
    <x v="0"/>
    <n v="0"/>
    <n v="9.1666666666666661"/>
    <n v="10"/>
    <n v="29.323843416370106"/>
    <x v="2"/>
    <n v="104.99999999999999"/>
    <n v="307.90035587188606"/>
    <x v="0"/>
    <n v="5.8647686832740211"/>
    <n v="5.8647686832740211"/>
    <n v="3"/>
    <n v="8.7971530249110312"/>
    <x v="3"/>
    <n v="11.012028000000001"/>
    <n v="32.291498476868327"/>
    <x v="0"/>
    <n v="70.728354637701926"/>
    <n v="207.40271964934658"/>
    <n v="9.0514666947115394"/>
    <n v="26.542379204421024"/>
    <n v="35.729166666666664"/>
    <n v="104.77164887307235"/>
    <n v="1734600"/>
    <n v="5086513.8790035583"/>
    <n v="3.6137500000000003E-2"/>
    <n v="0.10596903914590748"/>
    <n v="0"/>
    <n v="0"/>
    <n v="2.9323843416370106"/>
    <n v="2.9323843416370106"/>
    <s v=""/>
  </r>
  <r>
    <n v="80"/>
    <x v="0"/>
    <x v="1"/>
    <n v="35"/>
    <x v="0"/>
    <x v="0"/>
    <x v="0"/>
    <x v="5"/>
    <x v="3"/>
    <s v="Bogotá D.C."/>
    <x v="11"/>
    <x v="4"/>
    <d v="1899-12-30T05:00:00"/>
    <d v="1899-12-30T06:30:00"/>
    <x v="3"/>
    <d v="1899-12-30T18:00:00"/>
    <x v="3"/>
    <d v="1899-12-30T18:40:00"/>
    <x v="10"/>
    <x v="0"/>
    <x v="0"/>
    <x v="6"/>
    <x v="1"/>
    <s v=""/>
    <x v="3"/>
    <x v="1"/>
    <n v="2.9323843416370106"/>
    <x v="3"/>
    <x v="1"/>
    <n v="2.9323843416370106"/>
    <n v="11.5"/>
    <n v="15"/>
    <n v="43.985765124555158"/>
    <x v="1"/>
    <n v="64.999999999999986"/>
    <n v="190.60498220640565"/>
    <x v="0"/>
    <n v="5.8647686832740211"/>
    <n v="5.8647686832740211"/>
    <n v="6.0675000000000008"/>
    <n v="17.792241992882563"/>
    <x v="1"/>
    <n v="17.575897435897438"/>
    <n v="51.539286431243731"/>
    <x v="1"/>
    <n v="950.63557758399088"/>
    <n v="2787.6288823103505"/>
    <n v="123.20128095551173"/>
    <n v="361.27350714356464"/>
    <n v="22.118055555555546"/>
    <n v="64.858639778568573"/>
    <n v="5096000"/>
    <n v="14943430.604982207"/>
    <n v="0.21233333333333335"/>
    <n v="0.62264294187425862"/>
    <n v="0"/>
    <n v="0"/>
    <n v="2.9323843416370106"/>
    <n v="2.9323843416370106"/>
    <s v=""/>
  </r>
  <r>
    <n v="81"/>
    <x v="0"/>
    <x v="0"/>
    <n v="38"/>
    <x v="0"/>
    <x v="0"/>
    <x v="0"/>
    <x v="2"/>
    <x v="1"/>
    <s v="Bogotá D.C."/>
    <x v="3"/>
    <x v="4"/>
    <d v="1899-12-30T00:00:00"/>
    <d v="1899-12-30T00:00:00"/>
    <x v="2"/>
    <d v="1899-12-30T00:00:00"/>
    <x v="0"/>
    <d v="1899-12-30T00:00:00"/>
    <x v="8"/>
    <x v="0"/>
    <x v="5"/>
    <x v="0"/>
    <x v="0"/>
    <s v=""/>
    <x v="0"/>
    <x v="0"/>
    <n v="2.9323843416370106"/>
    <x v="0"/>
    <x v="0"/>
    <n v="2.9323843416370106"/>
    <n v="9.0000000000000018"/>
    <n v="0"/>
    <n v="0"/>
    <x v="0"/>
    <n v="0"/>
    <n v="0"/>
    <x v="3"/>
    <n v="0"/>
    <n v="0"/>
    <s v=""/>
    <n v="0"/>
    <x v="0"/>
    <n v="0"/>
    <n v="0"/>
    <x v="3"/>
    <n v="0"/>
    <n v="0"/>
    <n v="0"/>
    <n v="0"/>
    <n v="0"/>
    <n v="0"/>
    <n v="0"/>
    <n v="0"/>
    <n v="0"/>
    <n v="0"/>
    <n v="0"/>
    <n v="0"/>
    <n v="2.9323843416370106"/>
    <n v="2.9323843416370106"/>
    <s v=""/>
  </r>
  <r>
    <n v="82"/>
    <x v="0"/>
    <x v="0"/>
    <n v="29"/>
    <x v="3"/>
    <x v="0"/>
    <x v="0"/>
    <x v="1"/>
    <x v="1"/>
    <s v="Bogotá D.C."/>
    <x v="15"/>
    <x v="1"/>
    <d v="1899-12-30T06:00:00"/>
    <d v="1899-12-30T08:00:00"/>
    <x v="2"/>
    <d v="1899-12-30T16:00:00"/>
    <x v="1"/>
    <d v="1899-12-30T17:45:00"/>
    <x v="2"/>
    <x v="0"/>
    <x v="0"/>
    <x v="2"/>
    <x v="2"/>
    <s v=""/>
    <x v="2"/>
    <x v="0"/>
    <n v="0"/>
    <x v="2"/>
    <x v="0"/>
    <n v="0"/>
    <n v="8"/>
    <n v="10"/>
    <n v="29.323843416370106"/>
    <x v="2"/>
    <n v="112.50000000000004"/>
    <n v="329.89323843416383"/>
    <x v="0"/>
    <n v="5.8647686832740211"/>
    <n v="5.8647686832740211"/>
    <n v="0.56666666666666665"/>
    <n v="1.6616844602609726"/>
    <x v="2"/>
    <n v="11.894305000000003"/>
    <n v="34.878673736654811"/>
    <x v="0"/>
    <n v="272.13748168140103"/>
    <n v="798.01169005506915"/>
    <n v="33.517770430756855"/>
    <n v="98.286985177735403"/>
    <n v="38.281250000000014"/>
    <n v="112.25533807829186"/>
    <n v="1568000"/>
    <n v="4597978.6476868326"/>
    <n v="2.0102564102564103E-2"/>
    <n v="5.894844420111324E-2"/>
    <n v="20"/>
    <n v="58.647686832740213"/>
    <n v="2.9323843416370106"/>
    <n v="2.9323843416370106"/>
    <s v=""/>
  </r>
  <r>
    <n v="83"/>
    <x v="0"/>
    <x v="0"/>
    <n v="46"/>
    <x v="2"/>
    <x v="0"/>
    <x v="0"/>
    <x v="2"/>
    <x v="1"/>
    <s v="Bogotá D.C."/>
    <x v="9"/>
    <x v="0"/>
    <d v="1899-12-30T07:30:00"/>
    <d v="1899-12-30T07:45:00"/>
    <x v="1"/>
    <d v="1899-12-30T16:30:00"/>
    <x v="1"/>
    <d v="1899-12-30T17:00:00"/>
    <x v="7"/>
    <x v="1"/>
    <x v="4"/>
    <x v="0"/>
    <x v="0"/>
    <s v=""/>
    <x v="0"/>
    <x v="0"/>
    <n v="2.9323843416370106"/>
    <x v="1"/>
    <x v="1"/>
    <n v="2.9323843416370106"/>
    <n v="8.75"/>
    <n v="0"/>
    <n v="0"/>
    <x v="0"/>
    <n v="22.500000000000039"/>
    <n v="65.978647686832858"/>
    <x v="3"/>
    <n v="5.8647686832740211"/>
    <n v="0"/>
    <s v=""/>
    <n v="0"/>
    <x v="0"/>
    <n v="5.5308449999999993"/>
    <n v="16.218563274021349"/>
    <x v="2"/>
    <n v="196.62780804099998"/>
    <n v="576.58830542983617"/>
    <n v="25.810609999999993"/>
    <n v="75.686628612099625"/>
    <n v="7.6562500000000133"/>
    <n v="22.451067615658403"/>
    <n v="1274000"/>
    <n v="3735857.6512455516"/>
    <n v="1.6333333333333332E-2"/>
    <n v="4.7895610913404503E-2"/>
    <n v="0"/>
    <n v="0"/>
    <n v="2.9323843416370106"/>
    <n v="2.9323843416370106"/>
    <s v=""/>
  </r>
  <r>
    <n v="84"/>
    <x v="0"/>
    <x v="0"/>
    <n v="39"/>
    <x v="0"/>
    <x v="0"/>
    <x v="0"/>
    <x v="4"/>
    <x v="3"/>
    <s v="Bogotá D.C."/>
    <x v="4"/>
    <x v="0"/>
    <d v="1899-12-30T04:40:00"/>
    <d v="1899-12-30T05:45:00"/>
    <x v="5"/>
    <d v="1899-12-30T14:00:00"/>
    <x v="4"/>
    <d v="1899-12-30T15:03:00"/>
    <x v="5"/>
    <x v="2"/>
    <x v="3"/>
    <x v="0"/>
    <x v="0"/>
    <s v=""/>
    <x v="5"/>
    <x v="3"/>
    <n v="0"/>
    <x v="4"/>
    <x v="2"/>
    <n v="0"/>
    <n v="8.25"/>
    <n v="0"/>
    <n v="0"/>
    <x v="0"/>
    <n v="63.999999999999972"/>
    <n v="187.67259786476859"/>
    <x v="0"/>
    <n v="5.8647686832740211"/>
    <n v="0"/>
    <s v=""/>
    <n v="0"/>
    <x v="0"/>
    <n v="12.212049999999991"/>
    <n v="35.810424199288228"/>
    <x v="0"/>
    <n v="0"/>
    <n v="0"/>
    <n v="0"/>
    <n v="0"/>
    <n v="21.777777777777768"/>
    <n v="63.860814551205976"/>
    <n v="167808.21917808219"/>
    <n v="492078.19431579969"/>
    <n v="6.9920091324200909E-3"/>
    <n v="2.0503258096491655E-2"/>
    <n v="127.99999999999994"/>
    <n v="375.34519572953718"/>
    <n v="0"/>
    <n v="2.9323843416370106"/>
    <s v=""/>
  </r>
  <r>
    <n v="85"/>
    <x v="0"/>
    <x v="0"/>
    <n v="42"/>
    <x v="2"/>
    <x v="0"/>
    <x v="0"/>
    <x v="0"/>
    <x v="2"/>
    <s v="Bogotá D.C."/>
    <x v="3"/>
    <x v="0"/>
    <d v="1899-12-30T06:15:00"/>
    <d v="1899-12-30T07:15:00"/>
    <x v="1"/>
    <d v="1899-12-30T17:00:00"/>
    <x v="0"/>
    <d v="1899-12-30T18:20:00"/>
    <x v="0"/>
    <x v="0"/>
    <x v="0"/>
    <x v="2"/>
    <x v="2"/>
    <s v=""/>
    <x v="0"/>
    <x v="0"/>
    <n v="0"/>
    <x v="0"/>
    <x v="0"/>
    <n v="0"/>
    <n v="9.7500000000000018"/>
    <n v="10"/>
    <n v="29.323843416370106"/>
    <x v="2"/>
    <n v="69.999999999999915"/>
    <n v="205.2669039145905"/>
    <x v="0"/>
    <n v="5.8647686832740211"/>
    <n v="5.8647686832740211"/>
    <n v="0.56666666666666665"/>
    <n v="1.6616844602609726"/>
    <x v="2"/>
    <n v="11.012028000000001"/>
    <n v="32.291498476868327"/>
    <x v="0"/>
    <n v="24.973503059750001"/>
    <n v="73.231909328234877"/>
    <n v="3.075857604166667"/>
    <n v="9.0195966755634647"/>
    <n v="23.819444444444414"/>
    <n v="69.847765915381487"/>
    <n v="627200"/>
    <n v="1839191.4590747331"/>
    <n v="5.8074074074074078E-3"/>
    <n v="1.7029550546988272E-2"/>
    <n v="20"/>
    <n v="58.647686832740213"/>
    <n v="2.9323843416370106"/>
    <n v="2.9323843416370106"/>
    <s v=""/>
  </r>
  <r>
    <n v="86"/>
    <x v="0"/>
    <x v="0"/>
    <n v="62"/>
    <x v="4"/>
    <x v="0"/>
    <x v="0"/>
    <x v="1"/>
    <x v="3"/>
    <s v="Bogotá D.C."/>
    <x v="9"/>
    <x v="0"/>
    <d v="1899-12-30T05:45:00"/>
    <d v="1899-12-30T07:15:00"/>
    <x v="1"/>
    <d v="1899-12-30T16:30:00"/>
    <x v="1"/>
    <d v="1899-12-30T18:15:00"/>
    <x v="0"/>
    <x v="0"/>
    <x v="0"/>
    <x v="1"/>
    <x v="1"/>
    <s v=""/>
    <x v="0"/>
    <x v="0"/>
    <n v="0"/>
    <x v="0"/>
    <x v="0"/>
    <n v="0"/>
    <n v="9.25"/>
    <n v="20"/>
    <n v="58.647686832740213"/>
    <x v="1"/>
    <n v="97.499999999999943"/>
    <n v="285.90747330960835"/>
    <x v="0"/>
    <n v="5.8647686832740211"/>
    <n v="5.8647686832740211"/>
    <n v="5.43"/>
    <n v="15.922846975088966"/>
    <x v="1"/>
    <n v="5.5308449999999993"/>
    <n v="16.218563274021349"/>
    <x v="2"/>
    <n v="16.606831122725083"/>
    <n v="48.697611548489206"/>
    <n v="2.0453777616914337"/>
    <n v="5.9978337211165167"/>
    <n v="33.177083333333314"/>
    <n v="97.287959667852846"/>
    <n v="931000"/>
    <n v="2730049.822064057"/>
    <n v="3.8791666666666669E-2"/>
    <n v="0.11375207591933571"/>
    <n v="40"/>
    <n v="117.29537366548043"/>
    <n v="0"/>
    <n v="2.9323843416370106"/>
    <s v=""/>
  </r>
  <r>
    <n v="87"/>
    <x v="0"/>
    <x v="0"/>
    <n v="41"/>
    <x v="2"/>
    <x v="0"/>
    <x v="0"/>
    <x v="4"/>
    <x v="3"/>
    <s v="Bogotá D.C."/>
    <x v="10"/>
    <x v="0"/>
    <d v="1899-12-30T03:50:00"/>
    <d v="1899-12-30T05:45:00"/>
    <x v="5"/>
    <d v="1899-12-30T18:00:00"/>
    <x v="3"/>
    <d v="1899-12-30T20:30:00"/>
    <x v="0"/>
    <x v="0"/>
    <x v="0"/>
    <x v="1"/>
    <x v="1"/>
    <s v=""/>
    <x v="0"/>
    <x v="0"/>
    <n v="0"/>
    <x v="0"/>
    <x v="0"/>
    <n v="0"/>
    <n v="12.25"/>
    <n v="30"/>
    <n v="87.971530249110316"/>
    <x v="1"/>
    <n v="132.5"/>
    <n v="388.54092526690391"/>
    <x v="1"/>
    <n v="5.8647686832740211"/>
    <n v="5.8647686832740211"/>
    <n v="8.1449999999999996"/>
    <n v="23.884270462633449"/>
    <x v="1"/>
    <n v="17.790991000000005"/>
    <n v="52.170023430604999"/>
    <x v="1"/>
    <n v="95.221796168882022"/>
    <n v="279.22690406818072"/>
    <n v="11.72797765406469"/>
    <n v="34.390938031848059"/>
    <n v="45.086805555555564"/>
    <n v="132.21184262554371"/>
    <n v="1254400"/>
    <n v="3678382.9181494662"/>
    <n v="5.226666666666667E-2"/>
    <n v="0.15326595492289444"/>
    <n v="60"/>
    <n v="175.94306049822063"/>
    <n v="0"/>
    <n v="2.9323843416370106"/>
    <s v=""/>
  </r>
  <r>
    <n v="88"/>
    <x v="0"/>
    <x v="1"/>
    <n v="48"/>
    <x v="2"/>
    <x v="0"/>
    <x v="0"/>
    <x v="5"/>
    <x v="4"/>
    <s v="Bogotá D.C."/>
    <x v="14"/>
    <x v="0"/>
    <d v="1899-12-30T05:00:00"/>
    <d v="1899-12-30T06:30:00"/>
    <x v="3"/>
    <d v="1899-12-30T17:00:00"/>
    <x v="0"/>
    <d v="1899-12-30T19:00:00"/>
    <x v="2"/>
    <x v="0"/>
    <x v="0"/>
    <x v="0"/>
    <x v="0"/>
    <s v=""/>
    <x v="2"/>
    <x v="0"/>
    <n v="0"/>
    <x v="2"/>
    <x v="0"/>
    <n v="0"/>
    <n v="10.500000000000002"/>
    <n v="0"/>
    <n v="0"/>
    <x v="0"/>
    <n v="104.99999999999991"/>
    <n v="307.90035587188584"/>
    <x v="0"/>
    <n v="5.8647686832740211"/>
    <n v="0"/>
    <s v=""/>
    <n v="0"/>
    <x v="0"/>
    <n v="29.049999999999976"/>
    <n v="85.18576512455509"/>
    <x v="1"/>
    <n v="558.3224753623183"/>
    <n v="1637.2160843364777"/>
    <n v="68.765700483091734"/>
    <n v="201.6474633383188"/>
    <n v="35.729166666666636"/>
    <n v="104.77164887307227"/>
    <n v="1254400"/>
    <n v="3678382.9181494662"/>
    <n v="0.20906666666666668"/>
    <n v="0.61306381969157775"/>
    <n v="0"/>
    <n v="0"/>
    <n v="2.9323843416370106"/>
    <n v="2.9323843416370106"/>
    <s v=""/>
  </r>
  <r>
    <n v="89"/>
    <x v="0"/>
    <x v="1"/>
    <n v="26"/>
    <x v="3"/>
    <x v="1"/>
    <x v="0"/>
    <x v="4"/>
    <x v="3"/>
    <s v="Bogotá D.C."/>
    <x v="10"/>
    <x v="5"/>
    <d v="1899-12-30T15:30:00"/>
    <d v="1899-12-30T17:20:00"/>
    <x v="6"/>
    <d v="1899-12-30T17:30:00"/>
    <x v="0"/>
    <d v="1899-12-30T20:00:00"/>
    <x v="0"/>
    <x v="0"/>
    <x v="0"/>
    <x v="0"/>
    <x v="0"/>
    <s v=""/>
    <x v="0"/>
    <x v="0"/>
    <n v="0"/>
    <x v="0"/>
    <x v="0"/>
    <n v="0"/>
    <n v="0.16666666666666607"/>
    <n v="0"/>
    <n v="0"/>
    <x v="0"/>
    <n v="130.00000000000003"/>
    <n v="381.20996441281147"/>
    <x v="1"/>
    <n v="5.8647686832740211"/>
    <n v="0"/>
    <s v=""/>
    <n v="0"/>
    <x v="0"/>
    <n v="31.797514000000007"/>
    <n v="93.24253215658365"/>
    <x v="1"/>
    <n v="152.04745682417311"/>
    <n v="445.86158157693467"/>
    <n v="18.726901274038465"/>
    <n v="54.914472063372578"/>
    <n v="44.236111111111114"/>
    <n v="129.7172795571372"/>
    <n v="1254400"/>
    <n v="3678382.9181494662"/>
    <n v="5.226666666666667E-2"/>
    <n v="0.15326595492289444"/>
    <n v="0"/>
    <n v="0"/>
    <n v="2.9323843416370106"/>
    <n v="2.9323843416370106"/>
    <s v=""/>
  </r>
  <r>
    <n v="90"/>
    <x v="0"/>
    <x v="1"/>
    <n v="32"/>
    <x v="0"/>
    <x v="2"/>
    <x v="0"/>
    <x v="4"/>
    <x v="3"/>
    <s v="Bogotá D.C."/>
    <x v="11"/>
    <x v="2"/>
    <d v="1899-12-30T06:00:00"/>
    <d v="1899-12-30T06:20:00"/>
    <x v="3"/>
    <d v="1899-12-30T17:00:00"/>
    <x v="0"/>
    <d v="1899-12-30T17:20:00"/>
    <x v="6"/>
    <x v="1"/>
    <x v="1"/>
    <x v="0"/>
    <x v="0"/>
    <s v=""/>
    <x v="3"/>
    <x v="1"/>
    <n v="0"/>
    <x v="3"/>
    <x v="1"/>
    <n v="0"/>
    <n v="10.666666666666668"/>
    <n v="0"/>
    <n v="0"/>
    <x v="0"/>
    <n v="19.999999999999968"/>
    <n v="58.647686832740121"/>
    <x v="3"/>
    <n v="5.8647686832740211"/>
    <n v="0"/>
    <s v=""/>
    <n v="0"/>
    <x v="0"/>
    <n v="8.0899999999999856"/>
    <n v="23.722989323843372"/>
    <x v="2"/>
    <n v="774.33103102563962"/>
    <n v="2270.6361906232278"/>
    <n v="101.64358974358956"/>
    <n v="298.05807099187825"/>
    <n v="6.8055555555555456"/>
    <n v="19.95650454725185"/>
    <n v="2830365.2968036528"/>
    <n v="8299718.8774598213"/>
    <n v="0.11793188736681887"/>
    <n v="0.34582161989415922"/>
    <n v="0"/>
    <n v="0"/>
    <n v="2.9323843416370106"/>
    <n v="2.9323843416370106"/>
    <s v=""/>
  </r>
  <r>
    <n v="91"/>
    <x v="0"/>
    <x v="1"/>
    <n v="46"/>
    <x v="2"/>
    <x v="2"/>
    <x v="0"/>
    <x v="3"/>
    <x v="5"/>
    <s v="Bogotá D.C."/>
    <x v="16"/>
    <x v="0"/>
    <d v="1899-12-30T08:30:00"/>
    <d v="1899-12-30T09:00:00"/>
    <x v="0"/>
    <d v="1899-12-30T17:00:00"/>
    <x v="0"/>
    <d v="1899-12-30T17:45:00"/>
    <x v="9"/>
    <x v="0"/>
    <x v="0"/>
    <x v="0"/>
    <x v="0"/>
    <s v=""/>
    <x v="8"/>
    <x v="0"/>
    <n v="0"/>
    <x v="8"/>
    <x v="0"/>
    <n v="0"/>
    <n v="8"/>
    <n v="0"/>
    <n v="0"/>
    <x v="0"/>
    <n v="37.499999999999986"/>
    <n v="109.96441281138786"/>
    <x v="2"/>
    <n v="5.8647686832740211"/>
    <n v="0"/>
    <s v=""/>
    <n v="0"/>
    <x v="0"/>
    <n v="13.407572500000001"/>
    <n v="39.316155658362987"/>
    <x v="0"/>
    <n v="1251.2177937625625"/>
    <n v="3669.0514664069447"/>
    <n v="164.24276312500001"/>
    <n v="481.62290681494665"/>
    <n v="12.760416666666663"/>
    <n v="37.418446026097257"/>
    <n v="7350000"/>
    <n v="21553024.911032028"/>
    <n v="4.9000000000000002E-2"/>
    <n v="0.14368683274021352"/>
    <n v="0"/>
    <n v="0"/>
    <n v="2.9323843416370106"/>
    <n v="2.9323843416370106"/>
    <s v=""/>
  </r>
  <r>
    <n v="92"/>
    <x v="0"/>
    <x v="1"/>
    <n v="55"/>
    <x v="1"/>
    <x v="2"/>
    <x v="0"/>
    <x v="4"/>
    <x v="3"/>
    <s v="Bogotá D.C."/>
    <x v="10"/>
    <x v="0"/>
    <d v="1899-12-30T06:05:00"/>
    <d v="1899-12-30T07:07:00"/>
    <x v="1"/>
    <d v="1899-12-30T18:06:00"/>
    <x v="3"/>
    <d v="1899-12-30T19:01:00"/>
    <x v="5"/>
    <x v="2"/>
    <x v="3"/>
    <x v="0"/>
    <x v="0"/>
    <s v=""/>
    <x v="5"/>
    <x v="3"/>
    <n v="0"/>
    <x v="4"/>
    <x v="2"/>
    <n v="0"/>
    <n v="10.983333333333333"/>
    <n v="0"/>
    <n v="0"/>
    <x v="0"/>
    <n v="58.499999999999993"/>
    <n v="171.54448398576508"/>
    <x v="2"/>
    <n v="5.8647686832740211"/>
    <n v="0"/>
    <s v=""/>
    <n v="0"/>
    <x v="0"/>
    <n v="14.624999999999998"/>
    <n v="42.886120996441271"/>
    <x v="0"/>
    <n v="0"/>
    <n v="0"/>
    <n v="0"/>
    <n v="0"/>
    <n v="19.906249999999996"/>
    <n v="58.372775800711729"/>
    <n v="4217.5799086757988"/>
    <n v="12367.565283803766"/>
    <n v="1.7573249619482495E-4"/>
    <n v="5.153152201584902E-4"/>
    <n v="116.99999999999999"/>
    <n v="343.08896797153017"/>
    <n v="0"/>
    <n v="2.9323843416370106"/>
    <s v=""/>
  </r>
  <r>
    <n v="93"/>
    <x v="0"/>
    <x v="0"/>
    <n v="38"/>
    <x v="0"/>
    <x v="3"/>
    <x v="0"/>
    <x v="1"/>
    <x v="0"/>
    <s v="Bogotá D.C."/>
    <x v="6"/>
    <x v="1"/>
    <d v="1899-12-30T05:00:00"/>
    <d v="1899-12-30T07:00:00"/>
    <x v="1"/>
    <d v="1899-12-30T17:00:00"/>
    <x v="0"/>
    <d v="1899-12-30T19:00:00"/>
    <x v="0"/>
    <x v="0"/>
    <x v="0"/>
    <x v="9"/>
    <x v="3"/>
    <s v="No Sabe"/>
    <x v="0"/>
    <x v="0"/>
    <n v="0"/>
    <x v="10"/>
    <x v="3"/>
    <n v="2.9323843416370106"/>
    <n v="10"/>
    <n v="15"/>
    <n v="43.985765124555158"/>
    <x v="1"/>
    <n v="119.99999999999994"/>
    <n v="351.88612099644109"/>
    <x v="0"/>
    <n v="5.8647686832740211"/>
    <n v="5.8647686832740211"/>
    <n v="6.0674999999999999"/>
    <n v="17.792241992882563"/>
    <x v="1"/>
    <n v="10.023296999999999"/>
    <n v="29.39215917437722"/>
    <x v="0"/>
    <n v="314.01862946991582"/>
    <n v="920.82331203989543"/>
    <n v="41.028516421274034"/>
    <n v="120.31137911434094"/>
    <n v="40.833333333333314"/>
    <n v="119.73902728351121"/>
    <n v="3430000"/>
    <n v="10058078.291814946"/>
    <n v="7.1458333333333332E-2"/>
    <n v="0.20954329774614472"/>
    <n v="0"/>
    <n v="0"/>
    <n v="2.9323843416370106"/>
    <n v="2.9323843416370106"/>
    <s v=""/>
  </r>
  <r>
    <n v="94"/>
    <x v="0"/>
    <x v="1"/>
    <n v="28"/>
    <x v="3"/>
    <x v="0"/>
    <x v="0"/>
    <x v="5"/>
    <x v="4"/>
    <s v="Bogotá D.C."/>
    <x v="11"/>
    <x v="1"/>
    <d v="1899-12-30T05:30:00"/>
    <d v="1899-12-30T06:45:00"/>
    <x v="3"/>
    <d v="1899-12-30T19:00:00"/>
    <x v="7"/>
    <d v="1899-12-30T21:00:00"/>
    <x v="5"/>
    <x v="2"/>
    <x v="3"/>
    <x v="0"/>
    <x v="0"/>
    <s v=""/>
    <x v="5"/>
    <x v="3"/>
    <n v="0"/>
    <x v="4"/>
    <x v="2"/>
    <n v="0"/>
    <n v="12.25"/>
    <n v="0"/>
    <n v="0"/>
    <x v="0"/>
    <n v="97.500000000000028"/>
    <n v="285.90747330960863"/>
    <x v="0"/>
    <n v="5.8647686832740211"/>
    <n v="0"/>
    <s v=""/>
    <n v="0"/>
    <x v="0"/>
    <n v="21.412286000000002"/>
    <n v="62.789052185053386"/>
    <x v="1"/>
    <n v="0"/>
    <n v="0"/>
    <n v="0"/>
    <n v="0"/>
    <n v="33.177083333333343"/>
    <n v="97.287959667852931"/>
    <n v="6667596.2420091322"/>
    <n v="19551954.816425353"/>
    <n v="1.1112660403348553"/>
    <n v="3.2586591360708925"/>
    <n v="195.00000000000006"/>
    <n v="571.81494661921727"/>
    <n v="0"/>
    <n v="2.9323843416370106"/>
    <s v=""/>
  </r>
  <r>
    <n v="95"/>
    <x v="0"/>
    <x v="0"/>
    <n v="27"/>
    <x v="3"/>
    <x v="0"/>
    <x v="0"/>
    <x v="4"/>
    <x v="3"/>
    <s v="Bogotá D.C."/>
    <x v="14"/>
    <x v="1"/>
    <d v="1899-12-30T04:30:00"/>
    <d v="1899-12-30T06:30:00"/>
    <x v="3"/>
    <d v="1899-12-30T17:00:00"/>
    <x v="0"/>
    <d v="1899-12-30T20:00:00"/>
    <x v="0"/>
    <x v="0"/>
    <x v="0"/>
    <x v="1"/>
    <x v="1"/>
    <s v=""/>
    <x v="0"/>
    <x v="0"/>
    <n v="0"/>
    <x v="0"/>
    <x v="0"/>
    <n v="0"/>
    <n v="10.500000000000002"/>
    <n v="10"/>
    <n v="29.323843416370106"/>
    <x v="2"/>
    <n v="150"/>
    <n v="439.85765124555161"/>
    <x v="1"/>
    <n v="5.8647686832740211"/>
    <n v="5.8647686832740211"/>
    <n v="2.7149999999999999"/>
    <n v="7.9614234875444829"/>
    <x v="4"/>
    <n v="32.173435999999995"/>
    <n v="94.344879943060477"/>
    <x v="1"/>
    <n v="196.53539613373684"/>
    <n v="576.31731819999698"/>
    <n v="24.206251371284964"/>
    <n v="70.982032490885445"/>
    <n v="51.041666666666664"/>
    <n v="149.67378410438909"/>
    <n v="1617000"/>
    <n v="4741665.4804270463"/>
    <n v="6.7375000000000004E-2"/>
    <n v="0.19756939501779361"/>
    <n v="20"/>
    <n v="58.647686832740213"/>
    <n v="2.9323843416370106"/>
    <n v="2.9323843416370106"/>
    <s v=""/>
  </r>
  <r>
    <n v="96"/>
    <x v="0"/>
    <x v="1"/>
    <n v="42"/>
    <x v="2"/>
    <x v="0"/>
    <x v="0"/>
    <x v="1"/>
    <x v="3"/>
    <s v="Bogotá D.C."/>
    <x v="2"/>
    <x v="0"/>
    <d v="1899-12-30T05:30:00"/>
    <d v="1899-12-30T07:00:00"/>
    <x v="1"/>
    <d v="1899-12-30T16:30:00"/>
    <x v="1"/>
    <d v="1899-12-30T18:30:00"/>
    <x v="2"/>
    <x v="0"/>
    <x v="0"/>
    <x v="1"/>
    <x v="1"/>
    <s v=""/>
    <x v="2"/>
    <x v="0"/>
    <n v="0"/>
    <x v="2"/>
    <x v="0"/>
    <n v="0"/>
    <n v="9.5"/>
    <n v="15"/>
    <n v="43.985765124555158"/>
    <x v="1"/>
    <n v="105.00000000000006"/>
    <n v="307.90035587188629"/>
    <x v="0"/>
    <n v="5.8647686832740211"/>
    <n v="5.8647686832740211"/>
    <n v="4.0724999999999998"/>
    <n v="11.942135231316724"/>
    <x v="3"/>
    <n v="14.4"/>
    <n v="42.226334519572951"/>
    <x v="0"/>
    <n v="111.51827503754942"/>
    <n v="327.0144435264794"/>
    <n v="13.735130928853758"/>
    <n v="40.27668286610497"/>
    <n v="35.729166666666686"/>
    <n v="104.77164887307241"/>
    <n v="627200"/>
    <n v="1839191.4590747331"/>
    <n v="2.6133333333333335E-2"/>
    <n v="7.6632977461447219E-2"/>
    <n v="30"/>
    <n v="87.971530249110316"/>
    <n v="0"/>
    <n v="2.9323843416370106"/>
    <s v=""/>
  </r>
  <r>
    <n v="97"/>
    <x v="0"/>
    <x v="1"/>
    <n v="47"/>
    <x v="2"/>
    <x v="2"/>
    <x v="0"/>
    <x v="4"/>
    <x v="3"/>
    <s v="Bogotá D.C."/>
    <x v="9"/>
    <x v="1"/>
    <d v="1899-12-30T06:00:00"/>
    <d v="1899-12-30T07:00:00"/>
    <x v="1"/>
    <d v="1899-12-30T17:00:00"/>
    <x v="0"/>
    <d v="1899-12-30T18:00:00"/>
    <x v="5"/>
    <x v="2"/>
    <x v="3"/>
    <x v="5"/>
    <x v="1"/>
    <s v=""/>
    <x v="5"/>
    <x v="3"/>
    <n v="0"/>
    <x v="4"/>
    <x v="2"/>
    <n v="0"/>
    <n v="10"/>
    <n v="15"/>
    <n v="43.985765124555158"/>
    <x v="1"/>
    <n v="59.999999999999986"/>
    <n v="175.9430604982206"/>
    <x v="2"/>
    <n v="5.8647686832740211"/>
    <n v="5.8647686832740211"/>
    <n v="6.8350000000000009"/>
    <n v="20.04284697508897"/>
    <x v="1"/>
    <n v="14.6"/>
    <n v="42.812811387900354"/>
    <x v="0"/>
    <n v="40.853994411057698"/>
    <n v="119.79961350431154"/>
    <n v="5.0317758413461551"/>
    <n v="14.755100687790859"/>
    <n v="20.416666666666661"/>
    <n v="59.869513641755617"/>
    <n v="851123.28767123283"/>
    <n v="2495820.6015697359"/>
    <n v="3.5463470319634705E-2"/>
    <n v="0.10399252506540568"/>
    <n v="89.999999999999972"/>
    <n v="263.91459074733086"/>
    <n v="0"/>
    <n v="2.9323843416370106"/>
    <s v=""/>
  </r>
  <r>
    <n v="98"/>
    <x v="0"/>
    <x v="1"/>
    <n v="51"/>
    <x v="1"/>
    <x v="1"/>
    <x v="0"/>
    <x v="4"/>
    <x v="3"/>
    <s v="Bogotá D.C."/>
    <x v="10"/>
    <x v="1"/>
    <d v="1899-12-30T17:06:00"/>
    <d v="1899-12-30T18:15:00"/>
    <x v="7"/>
    <d v="1899-12-30T18:30:00"/>
    <x v="3"/>
    <d v="1899-12-30T20:15:00"/>
    <x v="1"/>
    <x v="3"/>
    <x v="1"/>
    <x v="0"/>
    <x v="0"/>
    <s v=""/>
    <x v="5"/>
    <x v="3"/>
    <n v="2.9323843416370106"/>
    <x v="11"/>
    <x v="6"/>
    <n v="2.9323843416370106"/>
    <n v="0.25000000000000178"/>
    <n v="0"/>
    <n v="0"/>
    <x v="0"/>
    <n v="86.999999999999929"/>
    <n v="255.11743772241971"/>
    <x v="0"/>
    <n v="5.8647686832740211"/>
    <n v="0"/>
    <s v=""/>
    <n v="0"/>
    <x v="0"/>
    <n v="12.260146000000006"/>
    <n v="35.951460156583643"/>
    <x v="0"/>
    <n v="1486.9242995442507"/>
    <n v="4360.2335331831409"/>
    <n v="0.81387987591544164"/>
    <n v="2.3866086041079142"/>
    <n v="29.604166666666643"/>
    <n v="86.810794780545592"/>
    <n v="6348520.5479452051"/>
    <n v="18616302.247355334"/>
    <n v="0.26452168949771687"/>
    <n v="0.77567926030647227"/>
    <n v="0"/>
    <n v="0"/>
    <n v="2.9323843416370106"/>
    <n v="2.9323843416370106"/>
    <s v=""/>
  </r>
  <r>
    <n v="99"/>
    <x v="0"/>
    <x v="1"/>
    <n v="48"/>
    <x v="2"/>
    <x v="0"/>
    <x v="0"/>
    <x v="5"/>
    <x v="3"/>
    <s v="Bogotá D.C."/>
    <x v="11"/>
    <x v="2"/>
    <d v="1899-12-30T05:00:00"/>
    <d v="1899-12-30T05:50:00"/>
    <x v="5"/>
    <d v="1899-12-30T17:00:00"/>
    <x v="0"/>
    <d v="1899-12-30T18:00:00"/>
    <x v="6"/>
    <x v="1"/>
    <x v="1"/>
    <x v="5"/>
    <x v="1"/>
    <s v=""/>
    <x v="0"/>
    <x v="0"/>
    <n v="2.9323843416370106"/>
    <x v="3"/>
    <x v="1"/>
    <n v="0"/>
    <n v="11.166666666666668"/>
    <n v="45"/>
    <n v="131.95729537366549"/>
    <x v="3"/>
    <n v="54.999999999999964"/>
    <n v="161.28113879003547"/>
    <x v="2"/>
    <n v="5.8647686832740211"/>
    <n v="5.8647686832740211"/>
    <n v="20.504999999999999"/>
    <n v="60.128540925266897"/>
    <x v="1"/>
    <n v="22.509090909090904"/>
    <n v="66.005305726302154"/>
    <x v="1"/>
    <n v="314.38272240566687"/>
    <n v="921.89097246359245"/>
    <n v="40.274931253642144"/>
    <n v="118.10157776868728"/>
    <n v="18.715277777777768"/>
    <n v="54.880387504942632"/>
    <n v="4323858.4474885846"/>
    <n v="12679214.80687044"/>
    <n v="0.18016076864535768"/>
    <n v="0.52830061695293495"/>
    <n v="0"/>
    <n v="0"/>
    <n v="2.9323843416370106"/>
    <n v="2.9323843416370106"/>
    <s v=""/>
  </r>
  <r>
    <n v="101"/>
    <x v="0"/>
    <x v="1"/>
    <n v="39"/>
    <x v="0"/>
    <x v="0"/>
    <x v="0"/>
    <x v="4"/>
    <x v="3"/>
    <s v="Bogotá D.C."/>
    <x v="4"/>
    <x v="2"/>
    <d v="1899-12-30T05:00:00"/>
    <d v="1899-12-30T05:45:00"/>
    <x v="5"/>
    <d v="1899-12-30T19:00:00"/>
    <x v="7"/>
    <d v="1899-12-30T19:45:00"/>
    <x v="6"/>
    <x v="1"/>
    <x v="1"/>
    <x v="0"/>
    <x v="0"/>
    <s v=""/>
    <x v="3"/>
    <x v="1"/>
    <n v="0"/>
    <x v="3"/>
    <x v="1"/>
    <n v="0"/>
    <n v="13.249999999999998"/>
    <n v="0"/>
    <n v="0"/>
    <x v="0"/>
    <n v="45"/>
    <n v="131.95729537366549"/>
    <x v="2"/>
    <n v="5.8647686832740211"/>
    <n v="0"/>
    <s v=""/>
    <n v="0"/>
    <x v="0"/>
    <n v="17.393367000000012"/>
    <n v="51.004037039145942"/>
    <x v="1"/>
    <n v="998.879391998816"/>
    <n v="2929.0982882812255"/>
    <n v="131.11922815384625"/>
    <n v="384.49197152586942"/>
    <n v="15.3125"/>
    <n v="44.902135231316727"/>
    <n v="4282465.7534246584"/>
    <n v="12557835.518939212"/>
    <n v="0.17843607305936077"/>
    <n v="0.52324314662246718"/>
    <n v="0"/>
    <n v="0"/>
    <n v="2.9323843416370106"/>
    <n v="2.9323843416370106"/>
    <s v=""/>
  </r>
  <r>
    <n v="102"/>
    <x v="0"/>
    <x v="1"/>
    <n v="38"/>
    <x v="0"/>
    <x v="0"/>
    <x v="0"/>
    <x v="4"/>
    <x v="3"/>
    <s v="Bogotá D.C."/>
    <x v="9"/>
    <x v="1"/>
    <d v="1899-12-30T05:40:00"/>
    <d v="1899-12-30T06:30:00"/>
    <x v="3"/>
    <d v="1899-12-30T17:00:00"/>
    <x v="0"/>
    <d v="1899-12-30T17:40:00"/>
    <x v="5"/>
    <x v="2"/>
    <x v="3"/>
    <x v="2"/>
    <x v="2"/>
    <s v=""/>
    <x v="3"/>
    <x v="1"/>
    <n v="2.9323843416370106"/>
    <x v="3"/>
    <x v="1"/>
    <n v="2.9323843416370106"/>
    <n v="10.500000000000002"/>
    <n v="15"/>
    <n v="43.985765124555158"/>
    <x v="1"/>
    <n v="45"/>
    <n v="131.95729537366549"/>
    <x v="2"/>
    <n v="5.8647686832740211"/>
    <n v="5.8647686832740211"/>
    <n v="0.85"/>
    <n v="2.4925266903914589"/>
    <x v="2"/>
    <n v="8.3500000000000014"/>
    <n v="24.485409252669044"/>
    <x v="2"/>
    <n v="0"/>
    <n v="0"/>
    <n v="0"/>
    <n v="0"/>
    <n v="15.3125"/>
    <n v="44.902135231316727"/>
    <n v="3893150.6849315069"/>
    <n v="11416214.108126553"/>
    <n v="0.16221461187214611"/>
    <n v="0.47567558783860636"/>
    <n v="90"/>
    <n v="263.91459074733098"/>
    <n v="0"/>
    <n v="2.9323843416370106"/>
    <s v=""/>
  </r>
  <r>
    <n v="103"/>
    <x v="0"/>
    <x v="1"/>
    <n v="40"/>
    <x v="2"/>
    <x v="0"/>
    <x v="0"/>
    <x v="4"/>
    <x v="3"/>
    <s v="Bogotá D.C."/>
    <x v="5"/>
    <x v="1"/>
    <d v="1899-12-30T04:30:00"/>
    <d v="1899-12-30T06:15:00"/>
    <x v="3"/>
    <d v="1899-12-30T17:15:00"/>
    <x v="0"/>
    <d v="1899-12-30T20:00:00"/>
    <x v="2"/>
    <x v="0"/>
    <x v="0"/>
    <x v="5"/>
    <x v="1"/>
    <s v=""/>
    <x v="0"/>
    <x v="0"/>
    <n v="2.9323843416370106"/>
    <x v="0"/>
    <x v="0"/>
    <n v="2.9323843416370106"/>
    <n v="11"/>
    <n v="30"/>
    <n v="87.971530249110316"/>
    <x v="1"/>
    <n v="135.00000000000006"/>
    <n v="395.87188612099658"/>
    <x v="1"/>
    <n v="5.8647686832740211"/>
    <n v="5.8647686832740211"/>
    <n v="13.67"/>
    <n v="40.085693950177934"/>
    <x v="1"/>
    <n v="22.542197000000002"/>
    <n v="66.102385508896802"/>
    <x v="1"/>
    <n v="294.85544970602848"/>
    <n v="864.62950376429706"/>
    <n v="36.315825414576381"/>
    <n v="106.49195779932718"/>
    <n v="45.937500000000021"/>
    <n v="134.70640569395024"/>
    <n v="1568000"/>
    <n v="4597978.6476868326"/>
    <n v="6.5333333333333327E-2"/>
    <n v="0.19158244365361801"/>
    <n v="0"/>
    <n v="0"/>
    <n v="2.9323843416370106"/>
    <n v="2.9323843416370106"/>
    <s v=""/>
  </r>
  <r>
    <n v="104"/>
    <x v="0"/>
    <x v="1"/>
    <n v="56"/>
    <x v="1"/>
    <x v="1"/>
    <x v="0"/>
    <x v="1"/>
    <x v="3"/>
    <s v="Bogotá D.C."/>
    <x v="4"/>
    <x v="1"/>
    <d v="1899-12-30T06:00:00"/>
    <d v="1899-12-30T07:00:00"/>
    <x v="1"/>
    <d v="1899-12-30T17:00:00"/>
    <x v="0"/>
    <d v="1899-12-30T19:00:00"/>
    <x v="6"/>
    <x v="1"/>
    <x v="1"/>
    <x v="0"/>
    <x v="0"/>
    <s v=""/>
    <x v="3"/>
    <x v="1"/>
    <n v="0"/>
    <x v="3"/>
    <x v="1"/>
    <n v="0"/>
    <n v="10"/>
    <n v="0"/>
    <n v="0"/>
    <x v="0"/>
    <n v="89.999999999999957"/>
    <n v="263.91459074733081"/>
    <x v="0"/>
    <n v="5.8647686832740211"/>
    <n v="0"/>
    <s v=""/>
    <n v="0"/>
    <x v="0"/>
    <n v="6.6812049999999914"/>
    <n v="19.591860925266879"/>
    <x v="2"/>
    <n v="319.74439778390985"/>
    <n v="937.61346538769294"/>
    <n v="41.971672435897382"/>
    <n v="123.07707504334321"/>
    <n v="30.624999999999986"/>
    <n v="89.804270462633411"/>
    <n v="1026986.3013698629"/>
    <n v="3011518.5492126937"/>
    <n v="4.2791095890410955E-2"/>
    <n v="0.12547993955052891"/>
    <n v="0"/>
    <n v="0"/>
    <n v="2.9323843416370106"/>
    <n v="2.9323843416370106"/>
    <s v=""/>
  </r>
  <r>
    <n v="105"/>
    <x v="0"/>
    <x v="1"/>
    <n v="36"/>
    <x v="0"/>
    <x v="0"/>
    <x v="0"/>
    <x v="4"/>
    <x v="4"/>
    <s v="Bogotá D.C."/>
    <x v="3"/>
    <x v="1"/>
    <d v="1899-12-30T05:00:00"/>
    <d v="1899-12-30T06:15:00"/>
    <x v="3"/>
    <d v="1899-12-30T17:00:00"/>
    <x v="0"/>
    <d v="1899-12-30T18:35:00"/>
    <x v="5"/>
    <x v="2"/>
    <x v="3"/>
    <x v="0"/>
    <x v="0"/>
    <s v=""/>
    <x v="3"/>
    <x v="1"/>
    <n v="2.9323843416370106"/>
    <x v="4"/>
    <x v="2"/>
    <n v="0"/>
    <n v="10.75"/>
    <n v="0"/>
    <n v="0"/>
    <x v="0"/>
    <n v="85"/>
    <n v="249.2526690391459"/>
    <x v="0"/>
    <n v="5.8647686832740211"/>
    <n v="0"/>
    <s v=""/>
    <n v="0"/>
    <x v="0"/>
    <n v="16.542873"/>
    <n v="48.510061750889676"/>
    <x v="1"/>
    <n v="0"/>
    <n v="0"/>
    <n v="0"/>
    <n v="0"/>
    <n v="28.923611111111114"/>
    <n v="84.815144325820484"/>
    <n v="906276.25570776244"/>
    <n v="2657550.301434862"/>
    <n v="0.1510460426179604"/>
    <n v="0.44292505023914364"/>
    <n v="170"/>
    <n v="498.5053380782918"/>
    <n v="0"/>
    <n v="2.9323843416370106"/>
    <s v=""/>
  </r>
  <r>
    <n v="106"/>
    <x v="0"/>
    <x v="1"/>
    <n v="40"/>
    <x v="2"/>
    <x v="2"/>
    <x v="0"/>
    <x v="4"/>
    <x v="4"/>
    <s v="Bogotá D.C."/>
    <x v="11"/>
    <x v="1"/>
    <d v="1899-12-30T05:40:00"/>
    <d v="1899-12-30T06:50:00"/>
    <x v="3"/>
    <d v="1899-12-30T17:30:00"/>
    <x v="0"/>
    <d v="1899-12-30T19:00:00"/>
    <x v="6"/>
    <x v="1"/>
    <x v="1"/>
    <x v="0"/>
    <x v="0"/>
    <s v=""/>
    <x v="3"/>
    <x v="1"/>
    <n v="0"/>
    <x v="3"/>
    <x v="1"/>
    <n v="0"/>
    <n v="10.666666666666666"/>
    <n v="0"/>
    <n v="0"/>
    <x v="0"/>
    <n v="80"/>
    <n v="234.59074733096085"/>
    <x v="0"/>
    <n v="5.8647686832740211"/>
    <n v="0"/>
    <s v=""/>
    <n v="0"/>
    <x v="0"/>
    <n v="24.074572000000003"/>
    <n v="70.595897964412814"/>
    <x v="1"/>
    <n v="2304.2877822325131"/>
    <n v="6757.0574112440954"/>
    <n v="302.47539179487183"/>
    <n v="886.97410262980202"/>
    <n v="27.222222222222218"/>
    <n v="79.826018189007499"/>
    <n v="3048515.9817351601"/>
    <n v="8939420.5300703626"/>
    <n v="0.50808599695585999"/>
    <n v="1.4899034216783937"/>
    <n v="0"/>
    <n v="0"/>
    <n v="2.9323843416370106"/>
    <n v="2.9323843416370106"/>
    <s v=""/>
  </r>
  <r>
    <n v="108"/>
    <x v="0"/>
    <x v="1"/>
    <n v="33"/>
    <x v="0"/>
    <x v="0"/>
    <x v="0"/>
    <x v="4"/>
    <x v="3"/>
    <s v="Bogotá D.C."/>
    <x v="4"/>
    <x v="2"/>
    <d v="1899-12-30T04:50:00"/>
    <d v="1899-12-30T05:40:00"/>
    <x v="5"/>
    <d v="1899-12-30T20:00:00"/>
    <x v="5"/>
    <d v="1899-12-30T21:20:00"/>
    <x v="6"/>
    <x v="1"/>
    <x v="1"/>
    <x v="0"/>
    <x v="0"/>
    <s v=""/>
    <x v="3"/>
    <x v="1"/>
    <n v="0"/>
    <x v="3"/>
    <x v="1"/>
    <n v="0"/>
    <n v="14.333333333333336"/>
    <n v="0"/>
    <n v="0"/>
    <x v="0"/>
    <n v="64.999999999999929"/>
    <n v="190.60498220640548"/>
    <x v="0"/>
    <n v="5.8647686832740211"/>
    <n v="0"/>
    <s v=""/>
    <n v="0"/>
    <x v="0"/>
    <n v="17.393367000000012"/>
    <n v="51.004037039145942"/>
    <x v="1"/>
    <n v="998.879391998816"/>
    <n v="2929.0982882812255"/>
    <n v="131.11922815384625"/>
    <n v="384.49197152586942"/>
    <n v="22.118055555555532"/>
    <n v="64.858639778568531"/>
    <n v="1820383.5616438354"/>
    <n v="5338064.2519377945"/>
    <n v="7.5849315068493142E-2"/>
    <n v="0.22241934383074144"/>
    <n v="0"/>
    <n v="0"/>
    <n v="2.9323843416370106"/>
    <n v="2.9323843416370106"/>
    <s v=""/>
  </r>
  <r>
    <n v="109"/>
    <x v="0"/>
    <x v="1"/>
    <n v="49"/>
    <x v="2"/>
    <x v="0"/>
    <x v="0"/>
    <x v="5"/>
    <x v="3"/>
    <s v="Bogotá D.C."/>
    <x v="11"/>
    <x v="1"/>
    <d v="1899-12-30T04:10:00"/>
    <d v="1899-12-30T06:30:00"/>
    <x v="3"/>
    <d v="1899-12-30T18:00:00"/>
    <x v="3"/>
    <d v="1899-12-30T21:00:00"/>
    <x v="2"/>
    <x v="0"/>
    <x v="0"/>
    <x v="0"/>
    <x v="0"/>
    <s v=""/>
    <x v="0"/>
    <x v="0"/>
    <n v="2.9323843416370106"/>
    <x v="0"/>
    <x v="0"/>
    <n v="2.9323843416370106"/>
    <n v="11.5"/>
    <n v="0"/>
    <n v="0"/>
    <x v="0"/>
    <n v="160"/>
    <n v="469.1814946619217"/>
    <x v="1"/>
    <n v="5.8647686832740211"/>
    <n v="0"/>
    <s v=""/>
    <n v="0"/>
    <x v="0"/>
    <n v="24.074572000000003"/>
    <n v="70.595897964412814"/>
    <x v="1"/>
    <n v="694.04688290852187"/>
    <n v="2035.2122118029251"/>
    <n v="85.482175942029002"/>
    <n v="250.66659422146583"/>
    <n v="54.444444444444436"/>
    <n v="159.652036378015"/>
    <n v="1822800"/>
    <n v="5345150.177935943"/>
    <n v="7.5950000000000004E-2"/>
    <n v="0.22271459074733096"/>
    <n v="0"/>
    <n v="0"/>
    <n v="2.9323843416370106"/>
    <n v="2.9323843416370106"/>
    <s v=""/>
  </r>
  <r>
    <n v="110"/>
    <x v="0"/>
    <x v="1"/>
    <n v="53"/>
    <x v="1"/>
    <x v="1"/>
    <x v="0"/>
    <x v="1"/>
    <x v="3"/>
    <s v="Bogotá D.C."/>
    <x v="2"/>
    <x v="1"/>
    <d v="1899-12-30T06:00:00"/>
    <d v="1899-12-30T07:00:00"/>
    <x v="1"/>
    <d v="1899-12-30T17:00:00"/>
    <x v="0"/>
    <d v="1899-12-30T19:20:00"/>
    <x v="6"/>
    <x v="4"/>
    <x v="1"/>
    <x v="0"/>
    <x v="0"/>
    <s v=""/>
    <x v="5"/>
    <x v="3"/>
    <n v="2.9323843416370106"/>
    <x v="3"/>
    <x v="1"/>
    <n v="0"/>
    <n v="10"/>
    <n v="0"/>
    <n v="0"/>
    <x v="0"/>
    <n v="100"/>
    <n v="293.23843416370107"/>
    <x v="0"/>
    <n v="5.8647686832740211"/>
    <n v="0"/>
    <s v=""/>
    <n v="0"/>
    <x v="0"/>
    <n v="5.5308449999999993"/>
    <n v="16.218563274021349"/>
    <x v="2"/>
    <n v="0"/>
    <n v="0"/>
    <n v="0"/>
    <n v="0"/>
    <n v="34.027777777777779"/>
    <n v="99.782522736259395"/>
    <n v="101803.65296803653"/>
    <n v="298527.43788491853"/>
    <n v="4.2418188736681886E-3"/>
    <n v="1.2438643245204937E-2"/>
    <n v="0"/>
    <n v="0"/>
    <n v="2.9323843416370106"/>
    <n v="2.9323843416370106"/>
    <s v=""/>
  </r>
  <r>
    <n v="111"/>
    <x v="0"/>
    <x v="1"/>
    <n v="53"/>
    <x v="1"/>
    <x v="2"/>
    <x v="0"/>
    <x v="1"/>
    <x v="0"/>
    <s v="Bogotá D.C."/>
    <x v="6"/>
    <x v="1"/>
    <d v="1899-12-30T06:45:00"/>
    <d v="1899-12-30T08:00:00"/>
    <x v="2"/>
    <d v="1899-12-30T16:30:00"/>
    <x v="1"/>
    <d v="1899-12-30T18:00:00"/>
    <x v="5"/>
    <x v="2"/>
    <x v="3"/>
    <x v="0"/>
    <x v="0"/>
    <s v=""/>
    <x v="5"/>
    <x v="3"/>
    <n v="0"/>
    <x v="4"/>
    <x v="2"/>
    <n v="0"/>
    <n v="8.5"/>
    <n v="0"/>
    <n v="0"/>
    <x v="0"/>
    <n v="82.499999999999986"/>
    <n v="241.92170818505332"/>
    <x v="0"/>
    <n v="5.8647686832740211"/>
    <n v="0"/>
    <s v=""/>
    <n v="0"/>
    <x v="0"/>
    <n v="10.023296999999999"/>
    <n v="29.39215917437722"/>
    <x v="0"/>
    <n v="0"/>
    <n v="0"/>
    <n v="0"/>
    <n v="0"/>
    <n v="28.072916666666661"/>
    <n v="82.320581257413977"/>
    <n v="53698.630136986299"/>
    <n v="157465.02218105592"/>
    <n v="1.1187214611872145E-3"/>
    <n v="3.2805212954386646E-3"/>
    <n v="164.99999999999997"/>
    <n v="483.84341637010664"/>
    <n v="0"/>
    <n v="2.9323843416370106"/>
    <s v=""/>
  </r>
  <r>
    <n v="112"/>
    <x v="0"/>
    <x v="1"/>
    <n v="52"/>
    <x v="1"/>
    <x v="2"/>
    <x v="0"/>
    <x v="4"/>
    <x v="3"/>
    <s v="Bogotá D.C."/>
    <x v="0"/>
    <x v="1"/>
    <d v="1899-12-30T05:00:00"/>
    <d v="1899-12-30T06:30:00"/>
    <x v="3"/>
    <d v="1899-12-30T16:00:00"/>
    <x v="1"/>
    <d v="1899-12-30T17:30:00"/>
    <x v="6"/>
    <x v="1"/>
    <x v="1"/>
    <x v="0"/>
    <x v="0"/>
    <s v=""/>
    <x v="3"/>
    <x v="1"/>
    <n v="0"/>
    <x v="3"/>
    <x v="1"/>
    <n v="0"/>
    <n v="9.5"/>
    <n v="0"/>
    <n v="0"/>
    <x v="0"/>
    <n v="89.999999999999972"/>
    <n v="263.91459074733086"/>
    <x v="0"/>
    <n v="5.8647686832740211"/>
    <n v="0"/>
    <s v=""/>
    <n v="0"/>
    <x v="0"/>
    <n v="19.537368000000001"/>
    <n v="57.291072"/>
    <x v="1"/>
    <n v="1870.0111627895387"/>
    <n v="5483.5914524504624"/>
    <n v="245.46949538461539"/>
    <n v="719.81090461538463"/>
    <n v="30.624999999999989"/>
    <n v="89.804270462633411"/>
    <n v="1550547.9452054794"/>
    <n v="4546802.5154779889"/>
    <n v="6.4606164383561648E-2"/>
    <n v="0.18945010481158289"/>
    <n v="0"/>
    <n v="0"/>
    <n v="2.9323843416370106"/>
    <n v="2.9323843416370106"/>
    <s v=""/>
  </r>
  <r>
    <n v="113"/>
    <x v="0"/>
    <x v="1"/>
    <n v="56"/>
    <x v="1"/>
    <x v="1"/>
    <x v="0"/>
    <x v="4"/>
    <x v="3"/>
    <s v="Bogotá D.C."/>
    <x v="3"/>
    <x v="1"/>
    <d v="1899-12-30T05:00:00"/>
    <d v="1899-12-30T06:10:00"/>
    <x v="3"/>
    <d v="1899-12-30T17:00:00"/>
    <x v="0"/>
    <d v="1899-12-30T18:20:00"/>
    <x v="6"/>
    <x v="1"/>
    <x v="1"/>
    <x v="0"/>
    <x v="0"/>
    <s v=""/>
    <x v="3"/>
    <x v="1"/>
    <n v="0"/>
    <x v="3"/>
    <x v="1"/>
    <n v="0"/>
    <n v="10.833333333333336"/>
    <n v="0"/>
    <n v="0"/>
    <x v="0"/>
    <n v="74.999999999999915"/>
    <n v="219.92882562277555"/>
    <x v="0"/>
    <n v="5.8647686832740211"/>
    <n v="0"/>
    <s v=""/>
    <n v="0"/>
    <x v="0"/>
    <n v="16.542873"/>
    <n v="48.510061750889676"/>
    <x v="1"/>
    <n v="791.69715118765384"/>
    <n v="2321.5603294613052"/>
    <n v="103.92317653846153"/>
    <n v="304.74269561456333"/>
    <n v="25.520833333333304"/>
    <n v="74.836892052194457"/>
    <n v="551529.68036529678"/>
    <n v="1617296.9986512617"/>
    <n v="2.2980403348554033E-2"/>
    <n v="6.7387374943802564E-2"/>
    <n v="0"/>
    <n v="0"/>
    <n v="2.9323843416370106"/>
    <n v="2.9323843416370106"/>
    <s v=""/>
  </r>
  <r>
    <n v="114"/>
    <x v="0"/>
    <x v="1"/>
    <n v="51"/>
    <x v="1"/>
    <x v="1"/>
    <x v="0"/>
    <x v="4"/>
    <x v="3"/>
    <s v="Bogotá D.C."/>
    <x v="9"/>
    <x v="1"/>
    <d v="1899-12-30T06:06:00"/>
    <d v="1899-12-30T06:45:00"/>
    <x v="3"/>
    <d v="1899-12-30T17:00:00"/>
    <x v="0"/>
    <d v="1899-12-30T17:45:00"/>
    <x v="5"/>
    <x v="2"/>
    <x v="3"/>
    <x v="0"/>
    <x v="0"/>
    <s v=""/>
    <x v="5"/>
    <x v="3"/>
    <n v="0"/>
    <x v="3"/>
    <x v="1"/>
    <n v="2.9323843416370106"/>
    <n v="10.25"/>
    <n v="0"/>
    <n v="0"/>
    <x v="0"/>
    <n v="42.000000000000014"/>
    <n v="123.16014234875449"/>
    <x v="2"/>
    <n v="5.8647686832740211"/>
    <n v="0"/>
    <s v=""/>
    <n v="0"/>
    <x v="0"/>
    <n v="10.500000000000004"/>
    <n v="30.790035587188623"/>
    <x v="0"/>
    <n v="0"/>
    <n v="0"/>
    <n v="0"/>
    <n v="0"/>
    <n v="14.291666666666671"/>
    <n v="41.908659549228958"/>
    <n v="335616.43835616438"/>
    <n v="984156.38863159937"/>
    <n v="1.3984018264840182E-2"/>
    <n v="4.100651619298331E-2"/>
    <n v="84.000000000000028"/>
    <n v="246.32028469750898"/>
    <n v="0"/>
    <n v="2.9323843416370106"/>
    <s v=""/>
  </r>
  <r>
    <n v="115"/>
    <x v="0"/>
    <x v="1"/>
    <n v="34"/>
    <x v="0"/>
    <x v="1"/>
    <x v="0"/>
    <x v="4"/>
    <x v="3"/>
    <s v="Bogotá D.C."/>
    <x v="4"/>
    <x v="1"/>
    <d v="1899-12-30T06:00:00"/>
    <d v="1899-12-30T06:35:00"/>
    <x v="3"/>
    <d v="1899-12-30T17:00:00"/>
    <x v="0"/>
    <d v="1899-12-30T18:10:00"/>
    <x v="6"/>
    <x v="1"/>
    <x v="1"/>
    <x v="0"/>
    <x v="0"/>
    <s v=""/>
    <x v="3"/>
    <x v="1"/>
    <n v="0"/>
    <x v="3"/>
    <x v="1"/>
    <n v="0"/>
    <n v="10.416666666666668"/>
    <n v="0"/>
    <n v="0"/>
    <x v="0"/>
    <n v="52.499999999999972"/>
    <n v="153.95017793594297"/>
    <x v="2"/>
    <n v="5.8647686832740211"/>
    <n v="0"/>
    <s v=""/>
    <n v="0"/>
    <x v="0"/>
    <n v="6.6812049999999914"/>
    <n v="19.591860925266879"/>
    <x v="2"/>
    <n v="319.74439778390985"/>
    <n v="937.61346538769294"/>
    <n v="41.971672435897382"/>
    <n v="123.07707504334321"/>
    <n v="17.864583333333325"/>
    <n v="52.385824436536154"/>
    <n v="854703.19634703186"/>
    <n v="2506318.2697151396"/>
    <n v="3.5612633181126327E-2"/>
    <n v="0.10442992790479748"/>
    <n v="0"/>
    <n v="0"/>
    <n v="2.9323843416370106"/>
    <n v="2.9323843416370106"/>
    <s v=""/>
  </r>
  <r>
    <n v="116"/>
    <x v="0"/>
    <x v="1"/>
    <n v="49"/>
    <x v="2"/>
    <x v="0"/>
    <x v="0"/>
    <x v="4"/>
    <x v="3"/>
    <s v="Bogotá D.C."/>
    <x v="10"/>
    <x v="1"/>
    <d v="1899-12-30T05:00:00"/>
    <d v="1899-12-30T06:30:00"/>
    <x v="3"/>
    <d v="1899-12-30T17:00:00"/>
    <x v="0"/>
    <d v="1899-12-30T19:00:00"/>
    <x v="2"/>
    <x v="0"/>
    <x v="0"/>
    <x v="1"/>
    <x v="1"/>
    <s v=""/>
    <x v="0"/>
    <x v="0"/>
    <n v="2.9323843416370106"/>
    <x v="2"/>
    <x v="0"/>
    <n v="0"/>
    <n v="10.500000000000002"/>
    <n v="15"/>
    <n v="43.985765124555158"/>
    <x v="1"/>
    <n v="104.99999999999991"/>
    <n v="307.90035587188584"/>
    <x v="0"/>
    <n v="5.8647686832740211"/>
    <n v="5.8647686832740211"/>
    <n v="4.0725000000000007"/>
    <n v="11.942135231316728"/>
    <x v="3"/>
    <n v="12.260146000000006"/>
    <n v="35.951460156583643"/>
    <x v="0"/>
    <n v="227.38740092459824"/>
    <n v="666.78725395682898"/>
    <n v="28.006133723100582"/>
    <n v="82.124747999412378"/>
    <n v="35.729166666666636"/>
    <n v="104.77164887307227"/>
    <n v="1568000"/>
    <n v="4597978.6476868326"/>
    <n v="6.5333333333333327E-2"/>
    <n v="0.19158244365361801"/>
    <n v="30"/>
    <n v="87.971530249110316"/>
    <n v="0"/>
    <n v="2.9323843416370106"/>
    <s v=""/>
  </r>
  <r>
    <n v="117"/>
    <x v="0"/>
    <x v="1"/>
    <n v="45"/>
    <x v="2"/>
    <x v="0"/>
    <x v="0"/>
    <x v="5"/>
    <x v="3"/>
    <s v="Bogotá D.C."/>
    <x v="11"/>
    <x v="1"/>
    <d v="1899-12-30T05:30:00"/>
    <d v="1899-12-30T06:50:00"/>
    <x v="3"/>
    <d v="1899-12-30T18:30:00"/>
    <x v="3"/>
    <d v="1899-12-30T20:30:00"/>
    <x v="5"/>
    <x v="2"/>
    <x v="3"/>
    <x v="0"/>
    <x v="0"/>
    <s v=""/>
    <x v="5"/>
    <x v="3"/>
    <n v="0"/>
    <x v="4"/>
    <x v="2"/>
    <n v="0"/>
    <n v="11.666666666666668"/>
    <n v="0"/>
    <n v="0"/>
    <x v="0"/>
    <n v="99.999999999999943"/>
    <n v="293.2384341637009"/>
    <x v="0"/>
    <n v="5.8647686832740211"/>
    <n v="0"/>
    <s v=""/>
    <n v="0"/>
    <x v="0"/>
    <n v="22.037286000000002"/>
    <n v="64.621792398576517"/>
    <x v="1"/>
    <n v="0"/>
    <n v="0"/>
    <n v="0"/>
    <n v="0"/>
    <n v="34.027777777777757"/>
    <n v="99.782522736259324"/>
    <n v="671232.87671232875"/>
    <n v="1968312.7772631987"/>
    <n v="2.7968036529680364E-2"/>
    <n v="8.2013032385966619E-2"/>
    <n v="199.99999999999989"/>
    <n v="586.4768683274018"/>
    <n v="0"/>
    <n v="2.9323843416370106"/>
    <s v=""/>
  </r>
  <r>
    <n v="118"/>
    <x v="0"/>
    <x v="1"/>
    <n v="33"/>
    <x v="0"/>
    <x v="0"/>
    <x v="0"/>
    <x v="4"/>
    <x v="4"/>
    <s v="Bogotá D.C."/>
    <x v="5"/>
    <x v="1"/>
    <d v="1899-12-30T05:00:00"/>
    <d v="1899-12-30T06:45:00"/>
    <x v="3"/>
    <d v="1899-12-30T16:30:00"/>
    <x v="1"/>
    <d v="1899-12-30T19:00:00"/>
    <x v="0"/>
    <x v="0"/>
    <x v="0"/>
    <x v="1"/>
    <x v="1"/>
    <s v=""/>
    <x v="3"/>
    <x v="1"/>
    <n v="2.9323843416370106"/>
    <x v="3"/>
    <x v="1"/>
    <n v="2.9323843416370106"/>
    <n v="9.75"/>
    <n v="22.5"/>
    <n v="65.978647686832744"/>
    <x v="1"/>
    <n v="127.49999999999997"/>
    <n v="373.87900355871875"/>
    <x v="1"/>
    <n v="5.8647686832740211"/>
    <n v="5.8647686832740211"/>
    <n v="6.1087499999999997"/>
    <n v="17.913202846975086"/>
    <x v="1"/>
    <n v="22.542197000000002"/>
    <n v="66.102385508896802"/>
    <x v="1"/>
    <n v="144.25419471155703"/>
    <n v="423.00874178762632"/>
    <n v="17.767045363035404"/>
    <n v="52.099805619719476"/>
    <n v="43.385416666666657"/>
    <n v="127.2227164887307"/>
    <n v="1568000"/>
    <n v="4597978.6476868326"/>
    <n v="0.26133333333333331"/>
    <n v="0.76632977461447205"/>
    <n v="45"/>
    <n v="131.95729537366549"/>
    <n v="0"/>
    <n v="2.9323843416370106"/>
    <s v=""/>
  </r>
  <r>
    <n v="120"/>
    <x v="0"/>
    <x v="1"/>
    <n v="49"/>
    <x v="2"/>
    <x v="0"/>
    <x v="0"/>
    <x v="4"/>
    <x v="3"/>
    <s v="Bogotá D.C."/>
    <x v="10"/>
    <x v="1"/>
    <d v="1899-12-30T04:05:00"/>
    <d v="1899-12-30T05:10:00"/>
    <x v="5"/>
    <d v="1899-12-30T18:00:00"/>
    <x v="3"/>
    <d v="1899-12-30T19:15:00"/>
    <x v="5"/>
    <x v="2"/>
    <x v="3"/>
    <x v="0"/>
    <x v="0"/>
    <s v=""/>
    <x v="5"/>
    <x v="3"/>
    <n v="0"/>
    <x v="4"/>
    <x v="2"/>
    <n v="0"/>
    <n v="12.833333333333332"/>
    <n v="0"/>
    <n v="0"/>
    <x v="0"/>
    <n v="70.000000000000028"/>
    <n v="205.26690391459081"/>
    <x v="0"/>
    <n v="5.8647686832740211"/>
    <n v="0"/>
    <s v=""/>
    <n v="0"/>
    <x v="0"/>
    <n v="12.260146000000006"/>
    <n v="35.951460156583643"/>
    <x v="0"/>
    <n v="0"/>
    <n v="0"/>
    <n v="0"/>
    <n v="0"/>
    <n v="23.819444444444457"/>
    <n v="69.847765915381615"/>
    <n v="187945.20547945207"/>
    <n v="551127.57763369568"/>
    <n v="7.8310502283105033E-3"/>
    <n v="2.2963649068070656E-2"/>
    <n v="140.00000000000006"/>
    <n v="410.53380782918163"/>
    <n v="0"/>
    <n v="2.9323843416370106"/>
    <s v=""/>
  </r>
  <r>
    <n v="121"/>
    <x v="0"/>
    <x v="0"/>
    <n v="49"/>
    <x v="2"/>
    <x v="0"/>
    <x v="0"/>
    <x v="4"/>
    <x v="4"/>
    <s v="Bogotá D.C."/>
    <x v="4"/>
    <x v="1"/>
    <d v="1899-12-30T04:50:00"/>
    <d v="1899-12-30T07:00:00"/>
    <x v="1"/>
    <d v="1899-12-30T18:20:00"/>
    <x v="3"/>
    <d v="1899-12-30T19:10:00"/>
    <x v="5"/>
    <x v="2"/>
    <x v="3"/>
    <x v="0"/>
    <x v="0"/>
    <s v=""/>
    <x v="5"/>
    <x v="3"/>
    <n v="0"/>
    <x v="4"/>
    <x v="2"/>
    <n v="0"/>
    <n v="11.333333333333332"/>
    <n v="0"/>
    <n v="0"/>
    <x v="0"/>
    <n v="90.000000000000085"/>
    <n v="263.9145907473312"/>
    <x v="0"/>
    <n v="5.8647686832740211"/>
    <n v="0"/>
    <s v=""/>
    <n v="0"/>
    <x v="0"/>
    <n v="6.6812049999999914"/>
    <n v="19.591860925266879"/>
    <x v="2"/>
    <n v="0"/>
    <n v="0"/>
    <n v="0"/>
    <n v="0"/>
    <n v="30.625000000000028"/>
    <n v="89.804270462633525"/>
    <n v="59068.493150684932"/>
    <n v="173211.52439916151"/>
    <n v="9.8447488584474888E-3"/>
    <n v="2.886858739986025E-2"/>
    <n v="180.00000000000017"/>
    <n v="527.82918149466241"/>
    <n v="0"/>
    <n v="2.9323843416370106"/>
    <s v=""/>
  </r>
  <r>
    <n v="122"/>
    <x v="0"/>
    <x v="1"/>
    <n v="49"/>
    <x v="2"/>
    <x v="1"/>
    <x v="0"/>
    <x v="5"/>
    <x v="3"/>
    <s v="Bogotá D.C."/>
    <x v="11"/>
    <x v="1"/>
    <d v="1899-12-30T04:45:00"/>
    <d v="1899-12-30T06:40:00"/>
    <x v="3"/>
    <d v="1899-12-30T17:00:00"/>
    <x v="0"/>
    <d v="1899-12-30T19:40:00"/>
    <x v="2"/>
    <x v="0"/>
    <x v="0"/>
    <x v="0"/>
    <x v="0"/>
    <s v=""/>
    <x v="2"/>
    <x v="0"/>
    <n v="0"/>
    <x v="2"/>
    <x v="0"/>
    <n v="0"/>
    <n v="10.333333333333334"/>
    <n v="0"/>
    <n v="0"/>
    <x v="0"/>
    <n v="137.49999999999997"/>
    <n v="403.20284697508885"/>
    <x v="1"/>
    <n v="5.8647686832740211"/>
    <n v="0"/>
    <s v=""/>
    <n v="0"/>
    <x v="0"/>
    <n v="24.074572000000003"/>
    <n v="70.595897964412814"/>
    <x v="1"/>
    <n v="578.37240242376822"/>
    <n v="1696.0101765024376"/>
    <n v="71.235146618357504"/>
    <n v="208.88882851788819"/>
    <n v="46.788194444444429"/>
    <n v="137.20096876235661"/>
    <n v="17150000"/>
    <n v="50290391.459074728"/>
    <n v="0.71458333333333335"/>
    <n v="2.0954329774614471"/>
    <n v="0"/>
    <n v="0"/>
    <n v="2.9323843416370106"/>
    <n v="2.9323843416370106"/>
    <s v=""/>
  </r>
  <r>
    <n v="123"/>
    <x v="0"/>
    <x v="1"/>
    <n v="29"/>
    <x v="3"/>
    <x v="0"/>
    <x v="0"/>
    <x v="1"/>
    <x v="3"/>
    <s v="Bogotá D.C."/>
    <x v="2"/>
    <x v="1"/>
    <d v="1899-12-30T06:00:00"/>
    <d v="1899-12-30T06:45:00"/>
    <x v="3"/>
    <d v="1899-12-30T17:00:00"/>
    <x v="0"/>
    <d v="1899-12-30T18:40:00"/>
    <x v="6"/>
    <x v="1"/>
    <x v="1"/>
    <x v="0"/>
    <x v="0"/>
    <s v=""/>
    <x v="3"/>
    <x v="1"/>
    <n v="0"/>
    <x v="3"/>
    <x v="1"/>
    <n v="0"/>
    <n v="10.25"/>
    <n v="0"/>
    <n v="0"/>
    <x v="0"/>
    <n v="72.499999999999986"/>
    <n v="212.59786476868322"/>
    <x v="0"/>
    <n v="5.8647686832740211"/>
    <n v="0"/>
    <s v=""/>
    <n v="0"/>
    <x v="0"/>
    <n v="5.5308449999999993"/>
    <n v="16.218563274021349"/>
    <x v="2"/>
    <n v="529.38256011038447"/>
    <n v="1552.3531300034049"/>
    <n v="69.490103846153829"/>
    <n v="203.7716924171913"/>
    <n v="24.670138888888882"/>
    <n v="72.342328983788036"/>
    <n v="528036.52968036535"/>
    <n v="1548406.0514470499"/>
    <n v="2.2001522070015222E-2"/>
    <n v="6.4516918810293741E-2"/>
    <n v="0"/>
    <n v="0"/>
    <n v="2.9323843416370106"/>
    <n v="2.9323843416370106"/>
    <s v=""/>
  </r>
  <r>
    <n v="124"/>
    <x v="0"/>
    <x v="1"/>
    <n v="43"/>
    <x v="2"/>
    <x v="0"/>
    <x v="0"/>
    <x v="4"/>
    <x v="4"/>
    <s v="Bogotá D.C."/>
    <x v="4"/>
    <x v="1"/>
    <d v="1899-12-30T05:00:00"/>
    <d v="1899-12-30T07:00:00"/>
    <x v="1"/>
    <d v="1899-12-30T18:00:00"/>
    <x v="3"/>
    <d v="1899-12-30T20:00:00"/>
    <x v="2"/>
    <x v="0"/>
    <x v="0"/>
    <x v="0"/>
    <x v="0"/>
    <s v=""/>
    <x v="2"/>
    <x v="0"/>
    <n v="0"/>
    <x v="4"/>
    <x v="2"/>
    <n v="2.9323843416370106"/>
    <n v="11"/>
    <n v="0"/>
    <n v="0"/>
    <x v="0"/>
    <n v="120.00000000000003"/>
    <n v="351.88612099644138"/>
    <x v="1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40.833333333333343"/>
    <n v="119.73902728351129"/>
    <n v="1568000"/>
    <n v="4597978.6476868326"/>
    <n v="0.26133333333333331"/>
    <n v="0.76632977461447205"/>
    <n v="0"/>
    <n v="0"/>
    <n v="2.9323843416370106"/>
    <n v="2.9323843416370106"/>
    <s v=""/>
  </r>
  <r>
    <n v="126"/>
    <x v="0"/>
    <x v="1"/>
    <n v="43"/>
    <x v="2"/>
    <x v="0"/>
    <x v="0"/>
    <x v="4"/>
    <x v="4"/>
    <s v="Bogotá D.C."/>
    <x v="4"/>
    <x v="1"/>
    <d v="1899-12-30T05:00:00"/>
    <d v="1899-12-30T07:00:00"/>
    <x v="1"/>
    <d v="1899-12-30T18:00:00"/>
    <x v="3"/>
    <d v="1899-12-30T20:00:00"/>
    <x v="2"/>
    <x v="0"/>
    <x v="0"/>
    <x v="0"/>
    <x v="0"/>
    <s v=""/>
    <x v="5"/>
    <x v="3"/>
    <n v="2.9323843416370106"/>
    <x v="4"/>
    <x v="2"/>
    <n v="2.9323843416370106"/>
    <n v="11"/>
    <n v="0"/>
    <n v="0"/>
    <x v="0"/>
    <n v="120.00000000000003"/>
    <n v="351.88612099644138"/>
    <x v="1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40.833333333333343"/>
    <n v="119.73902728351129"/>
    <n v="1960000"/>
    <n v="5747473.3096085405"/>
    <n v="0.32666666666666666"/>
    <n v="0.95791221826809014"/>
    <n v="0"/>
    <n v="0"/>
    <n v="2.9323843416370106"/>
    <n v="2.9323843416370106"/>
    <s v=""/>
  </r>
  <r>
    <n v="127"/>
    <x v="0"/>
    <x v="1"/>
    <n v="59"/>
    <x v="1"/>
    <x v="4"/>
    <x v="2"/>
    <x v="4"/>
    <x v="3"/>
    <s v="Bogotá D.C."/>
    <x v="10"/>
    <x v="1"/>
    <d v="1899-12-30T03:30:00"/>
    <d v="1899-12-30T04:30:00"/>
    <x v="8"/>
    <d v="1899-12-30T16:00:00"/>
    <x v="1"/>
    <d v="1899-12-30T18:15:00"/>
    <x v="2"/>
    <x v="0"/>
    <x v="0"/>
    <x v="0"/>
    <x v="0"/>
    <s v=""/>
    <x v="2"/>
    <x v="0"/>
    <n v="0"/>
    <x v="2"/>
    <x v="0"/>
    <n v="0"/>
    <n v="11.5"/>
    <n v="0"/>
    <n v="0"/>
    <x v="0"/>
    <n v="97.5"/>
    <n v="285.90747330960852"/>
    <x v="0"/>
    <n v="5.8647686832740211"/>
    <n v="0"/>
    <s v=""/>
    <n v="0"/>
    <x v="0"/>
    <n v="12.260146000000006"/>
    <n v="35.951460156583643"/>
    <x v="0"/>
    <n v="294.54023506985516"/>
    <n v="863.70517330092753"/>
    <n v="36.277002053140109"/>
    <n v="106.37811278216174"/>
    <n v="33.177083333333336"/>
    <n v="97.287959667852903"/>
    <n v="1715000"/>
    <n v="5029039.1459074728"/>
    <n v="7.1458333333333332E-2"/>
    <n v="0.20954329774614472"/>
    <n v="0"/>
    <n v="0"/>
    <n v="2.9323843416370106"/>
    <n v="2.9323843416370106"/>
    <s v=""/>
  </r>
  <r>
    <n v="128"/>
    <x v="0"/>
    <x v="1"/>
    <n v="32"/>
    <x v="0"/>
    <x v="1"/>
    <x v="0"/>
    <x v="1"/>
    <x v="3"/>
    <s v="Bogotá D.C."/>
    <x v="3"/>
    <x v="1"/>
    <d v="1899-12-30T05:00:00"/>
    <d v="1899-12-30T05:50:00"/>
    <x v="5"/>
    <d v="1899-12-30T17:00:00"/>
    <x v="0"/>
    <d v="1899-12-30T18:00:00"/>
    <x v="6"/>
    <x v="1"/>
    <x v="1"/>
    <x v="0"/>
    <x v="0"/>
    <s v=""/>
    <x v="3"/>
    <x v="1"/>
    <n v="0"/>
    <x v="3"/>
    <x v="1"/>
    <n v="0"/>
    <n v="11.166666666666668"/>
    <n v="0"/>
    <n v="0"/>
    <x v="0"/>
    <n v="54.999999999999964"/>
    <n v="161.28113879003547"/>
    <x v="2"/>
    <n v="5.8647686832740211"/>
    <n v="0"/>
    <s v=""/>
    <n v="0"/>
    <x v="0"/>
    <n v="16.542873"/>
    <n v="48.510061750889676"/>
    <x v="1"/>
    <n v="1583.3943023753077"/>
    <n v="4643.1206589226103"/>
    <n v="207.84635307692307"/>
    <n v="609.48539122912666"/>
    <n v="18.715277777777768"/>
    <n v="54.880387504942632"/>
    <n v="3465799.086757991"/>
    <n v="10163054.973268984"/>
    <n v="0.14440829528158297"/>
    <n v="0.4234606238862077"/>
    <n v="0"/>
    <n v="0"/>
    <n v="2.9323843416370106"/>
    <n v="2.9323843416370106"/>
    <s v=""/>
  </r>
  <r>
    <n v="130"/>
    <x v="0"/>
    <x v="1"/>
    <n v="46"/>
    <x v="2"/>
    <x v="1"/>
    <x v="0"/>
    <x v="5"/>
    <x v="3"/>
    <s v="Bogotá D.C."/>
    <x v="11"/>
    <x v="2"/>
    <d v="1899-12-30T05:30:00"/>
    <d v="1899-12-30T05:40:00"/>
    <x v="5"/>
    <d v="1899-12-30T17:00:00"/>
    <x v="0"/>
    <d v="1899-12-30T17:15:00"/>
    <x v="6"/>
    <x v="1"/>
    <x v="1"/>
    <x v="0"/>
    <x v="0"/>
    <s v=""/>
    <x v="3"/>
    <x v="1"/>
    <n v="0"/>
    <x v="3"/>
    <x v="1"/>
    <n v="0"/>
    <n v="11.333333333333334"/>
    <n v="0"/>
    <n v="0"/>
    <x v="0"/>
    <n v="12.499999999999975"/>
    <n v="36.654804270462556"/>
    <x v="3"/>
    <n v="5.8647686832740211"/>
    <n v="0"/>
    <s v=""/>
    <n v="0"/>
    <x v="0"/>
    <n v="5.0562499999999897"/>
    <n v="14.826868327402105"/>
    <x v="2"/>
    <n v="580.74827326922957"/>
    <n v="1702.9771429674204"/>
    <n v="76.232692307692147"/>
    <n v="223.54355324390863"/>
    <n v="4.2534722222222134"/>
    <n v="12.472815342032398"/>
    <n v="2100958.9041095893"/>
    <n v="6160818.9928338137"/>
    <n v="8.7539954337899559E-2"/>
    <n v="0.25670079136807555"/>
    <n v="0"/>
    <n v="0"/>
    <n v="2.9323843416370106"/>
    <n v="2.9323843416370106"/>
    <s v=""/>
  </r>
  <r>
    <n v="131"/>
    <x v="0"/>
    <x v="0"/>
    <n v="41"/>
    <x v="2"/>
    <x v="3"/>
    <x v="0"/>
    <x v="5"/>
    <x v="4"/>
    <s v="Bogotá D.C."/>
    <x v="2"/>
    <x v="1"/>
    <d v="1899-12-30T04:40:00"/>
    <d v="1899-12-30T05:30:00"/>
    <x v="5"/>
    <d v="1899-12-30T16:40:00"/>
    <x v="1"/>
    <d v="1899-12-30T19:00:00"/>
    <x v="5"/>
    <x v="2"/>
    <x v="3"/>
    <x v="0"/>
    <x v="0"/>
    <s v=""/>
    <x v="5"/>
    <x v="3"/>
    <n v="0"/>
    <x v="4"/>
    <x v="2"/>
    <n v="0"/>
    <n v="11.166666666666668"/>
    <n v="0"/>
    <n v="0"/>
    <x v="0"/>
    <n v="94.999999999999972"/>
    <n v="278.57651245551591"/>
    <x v="0"/>
    <n v="5.8647686832740211"/>
    <n v="0"/>
    <s v=""/>
    <n v="0"/>
    <x v="0"/>
    <n v="5.5308449999999993"/>
    <n v="16.218563274021349"/>
    <x v="2"/>
    <n v="0"/>
    <n v="0"/>
    <n v="0"/>
    <n v="0"/>
    <n v="32.326388888888879"/>
    <n v="94.793396599446382"/>
    <n v="161095.89041095891"/>
    <n v="472395.06654316775"/>
    <n v="2.6849315068493151E-2"/>
    <n v="7.8732511090527951E-2"/>
    <n v="189.99999999999994"/>
    <n v="557.15302491103182"/>
    <n v="0"/>
    <n v="2.9323843416370106"/>
    <s v=""/>
  </r>
  <r>
    <n v="132"/>
    <x v="0"/>
    <x v="1"/>
    <n v="26"/>
    <x v="3"/>
    <x v="0"/>
    <x v="0"/>
    <x v="4"/>
    <x v="3"/>
    <s v="Bogotá D.C."/>
    <x v="3"/>
    <x v="1"/>
    <d v="1899-12-30T05:00:00"/>
    <d v="1899-12-30T07:00:00"/>
    <x v="1"/>
    <d v="1899-12-30T16:30:00"/>
    <x v="1"/>
    <d v="1899-12-30T17:30:00"/>
    <x v="5"/>
    <x v="2"/>
    <x v="3"/>
    <x v="0"/>
    <x v="0"/>
    <s v=""/>
    <x v="5"/>
    <x v="3"/>
    <n v="0"/>
    <x v="4"/>
    <x v="2"/>
    <n v="0"/>
    <n v="9.5"/>
    <n v="0"/>
    <n v="0"/>
    <x v="0"/>
    <n v="89.999999999999972"/>
    <n v="263.91459074733086"/>
    <x v="0"/>
    <n v="5.8647686832740211"/>
    <n v="0"/>
    <s v=""/>
    <n v="0"/>
    <x v="0"/>
    <n v="15.771436499999993"/>
    <n v="46.247913437722396"/>
    <x v="1"/>
    <n v="0"/>
    <n v="0"/>
    <n v="0"/>
    <n v="0"/>
    <n v="30.624999999999989"/>
    <n v="89.804270462633411"/>
    <n v="167808.21917808219"/>
    <n v="492078.19431579969"/>
    <n v="6.9920091324200909E-3"/>
    <n v="2.0503258096491655E-2"/>
    <n v="179.99999999999994"/>
    <n v="527.82918149466173"/>
    <n v="0"/>
    <n v="2.9323843416370106"/>
    <s v=""/>
  </r>
  <r>
    <n v="134"/>
    <x v="0"/>
    <x v="1"/>
    <n v="52"/>
    <x v="1"/>
    <x v="2"/>
    <x v="0"/>
    <x v="5"/>
    <x v="3"/>
    <s v="Bogotá D.C."/>
    <x v="5"/>
    <x v="1"/>
    <d v="1899-12-30T05:30:00"/>
    <d v="1899-12-30T06:40:00"/>
    <x v="3"/>
    <d v="1899-12-30T17:00:00"/>
    <x v="0"/>
    <d v="1899-12-30T18:30:00"/>
    <x v="6"/>
    <x v="1"/>
    <x v="1"/>
    <x v="0"/>
    <x v="0"/>
    <s v=""/>
    <x v="2"/>
    <x v="0"/>
    <n v="2.9323843416370106"/>
    <x v="3"/>
    <x v="1"/>
    <n v="0"/>
    <n v="10.333333333333334"/>
    <n v="0"/>
    <n v="0"/>
    <x v="0"/>
    <n v="80.000000000000014"/>
    <n v="234.59074733096088"/>
    <x v="0"/>
    <n v="5.8647686832740211"/>
    <n v="0"/>
    <s v=""/>
    <n v="0"/>
    <x v="0"/>
    <n v="22.542197000000002"/>
    <n v="66.102385508896802"/>
    <x v="1"/>
    <n v="2157.6171377741794"/>
    <n v="6326.9627100566677"/>
    <n v="283.22247512820513"/>
    <n v="830.51715126562635"/>
    <n v="27.222222222222225"/>
    <n v="79.826018189007513"/>
    <n v="1020273.9726027398"/>
    <n v="2991835.4214400626"/>
    <n v="4.2511415525114157E-2"/>
    <n v="0.12465980922666926"/>
    <n v="0"/>
    <n v="0"/>
    <n v="2.9323843416370106"/>
    <n v="2.9323843416370106"/>
    <s v=""/>
  </r>
  <r>
    <n v="136"/>
    <x v="0"/>
    <x v="1"/>
    <n v="40"/>
    <x v="2"/>
    <x v="2"/>
    <x v="0"/>
    <x v="4"/>
    <x v="3"/>
    <s v="Bogotá D.C."/>
    <x v="5"/>
    <x v="1"/>
    <d v="1899-12-30T05:30:00"/>
    <d v="1899-12-30T06:30:00"/>
    <x v="3"/>
    <d v="1899-12-30T17:15:00"/>
    <x v="0"/>
    <d v="1899-12-30T19:00:00"/>
    <x v="6"/>
    <x v="1"/>
    <x v="1"/>
    <x v="0"/>
    <x v="0"/>
    <s v=""/>
    <x v="3"/>
    <x v="1"/>
    <n v="0"/>
    <x v="3"/>
    <x v="1"/>
    <n v="0"/>
    <n v="10.75"/>
    <n v="0"/>
    <n v="0"/>
    <x v="0"/>
    <n v="82.499999999999972"/>
    <n v="241.92170818505329"/>
    <x v="0"/>
    <n v="5.8647686832740211"/>
    <n v="0"/>
    <s v=""/>
    <n v="0"/>
    <x v="0"/>
    <n v="22.542197000000002"/>
    <n v="66.102385508896802"/>
    <x v="1"/>
    <n v="2157.6171377741794"/>
    <n v="6326.9627100566677"/>
    <n v="283.22247512820513"/>
    <n v="830.51715126562635"/>
    <n v="28.072916666666657"/>
    <n v="82.320581257413963"/>
    <n v="3329315.0684931506"/>
    <n v="9762831.3752254657"/>
    <n v="0.13872146118721462"/>
    <n v="0.40678464063439446"/>
    <n v="0"/>
    <n v="0"/>
    <n v="2.9323843416370106"/>
    <n v="2.9323843416370106"/>
    <s v=""/>
  </r>
  <r>
    <n v="137"/>
    <x v="0"/>
    <x v="1"/>
    <n v="38"/>
    <x v="0"/>
    <x v="1"/>
    <x v="0"/>
    <x v="4"/>
    <x v="3"/>
    <s v="Bogotá D.C."/>
    <x v="11"/>
    <x v="3"/>
    <d v="1899-12-30T05:30:00"/>
    <d v="1899-12-30T06:45:00"/>
    <x v="3"/>
    <d v="1899-12-30T17:00:00"/>
    <x v="0"/>
    <d v="1899-12-30T19:00:00"/>
    <x v="6"/>
    <x v="1"/>
    <x v="1"/>
    <x v="0"/>
    <x v="0"/>
    <s v=""/>
    <x v="3"/>
    <x v="1"/>
    <n v="0"/>
    <x v="3"/>
    <x v="1"/>
    <n v="0"/>
    <n v="10.25"/>
    <n v="0"/>
    <n v="0"/>
    <x v="0"/>
    <n v="97.499999999999943"/>
    <n v="285.90747330960835"/>
    <x v="0"/>
    <n v="5.8647686832740211"/>
    <n v="0"/>
    <s v=""/>
    <n v="0"/>
    <x v="0"/>
    <n v="29.605417000000003"/>
    <n v="86.814461238434163"/>
    <x v="1"/>
    <n v="2833.6703423428976"/>
    <n v="8309.4105412475001"/>
    <n v="371.96549564102571"/>
    <n v="1090.7457950469934"/>
    <n v="33.177083333333314"/>
    <n v="97.287959667852846"/>
    <n v="2631232.8767123292"/>
    <n v="7715786.0868717413"/>
    <n v="0.10963470319634705"/>
    <n v="0.32149108695298922"/>
    <n v="0"/>
    <n v="0"/>
    <n v="2.9323843416370106"/>
    <n v="2.9323843416370106"/>
    <s v=""/>
  </r>
  <r>
    <n v="138"/>
    <x v="0"/>
    <x v="1"/>
    <n v="40"/>
    <x v="2"/>
    <x v="0"/>
    <x v="0"/>
    <x v="4"/>
    <x v="3"/>
    <s v="Bogotá D.C."/>
    <x v="3"/>
    <x v="1"/>
    <d v="1899-12-30T05:00:00"/>
    <d v="1899-12-30T06:30:00"/>
    <x v="3"/>
    <d v="1899-12-30T17:00:00"/>
    <x v="0"/>
    <d v="1899-12-30T19:30:00"/>
    <x v="2"/>
    <x v="0"/>
    <x v="0"/>
    <x v="0"/>
    <x v="0"/>
    <s v=""/>
    <x v="2"/>
    <x v="0"/>
    <n v="0"/>
    <x v="2"/>
    <x v="0"/>
    <n v="0"/>
    <n v="10.500000000000002"/>
    <n v="0"/>
    <n v="0"/>
    <x v="0"/>
    <n v="119.99999999999994"/>
    <n v="351.88612099644109"/>
    <x v="0"/>
    <n v="5.8647686832740211"/>
    <n v="0"/>
    <s v=""/>
    <n v="0"/>
    <x v="0"/>
    <n v="16.542873"/>
    <n v="48.510061750889676"/>
    <x v="1"/>
    <n v="397.4293374769565"/>
    <n v="1165.4155661245984"/>
    <n v="48.949322282608698"/>
    <n v="143.53822619526537"/>
    <n v="40.833333333333314"/>
    <n v="119.73902728351121"/>
    <n v="1715000"/>
    <n v="5029039.1459074728"/>
    <n v="7.1458333333333332E-2"/>
    <n v="0.20954329774614472"/>
    <n v="0"/>
    <n v="0"/>
    <n v="2.9323843416370106"/>
    <n v="2.9323843416370106"/>
    <s v=""/>
  </r>
  <r>
    <n v="139"/>
    <x v="0"/>
    <x v="1"/>
    <n v="32"/>
    <x v="0"/>
    <x v="0"/>
    <x v="0"/>
    <x v="5"/>
    <x v="3"/>
    <s v="Bogotá D.C."/>
    <x v="14"/>
    <x v="2"/>
    <d v="1899-12-30T05:00:00"/>
    <d v="1899-12-30T05:45:00"/>
    <x v="5"/>
    <d v="1899-12-30T15:00:00"/>
    <x v="2"/>
    <d v="1899-12-30T15:40:00"/>
    <x v="6"/>
    <x v="1"/>
    <x v="1"/>
    <x v="0"/>
    <x v="0"/>
    <s v=""/>
    <x v="3"/>
    <x v="1"/>
    <n v="0"/>
    <x v="3"/>
    <x v="1"/>
    <n v="0"/>
    <n v="9.25"/>
    <n v="0"/>
    <n v="0"/>
    <x v="0"/>
    <n v="42.500000000000007"/>
    <n v="124.62633451957296"/>
    <x v="2"/>
    <n v="5.8647686832740211"/>
    <n v="0"/>
    <s v=""/>
    <n v="0"/>
    <x v="0"/>
    <n v="12.350448"/>
    <n v="36.216260327402132"/>
    <x v="0"/>
    <n v="1182.1180634695384"/>
    <n v="3466.4244992843401"/>
    <n v="155.17229538461538"/>
    <n v="455.02480924171908"/>
    <n v="14.461805555555559"/>
    <n v="42.407572162910249"/>
    <n v="2595433.7899543373"/>
    <n v="7610809.4054177003"/>
    <n v="0.10814307458143071"/>
    <n v="0.31711705855907085"/>
    <n v="0"/>
    <n v="0"/>
    <n v="2.9323843416370106"/>
    <n v="2.9323843416370106"/>
    <s v=""/>
  </r>
  <r>
    <n v="140"/>
    <x v="0"/>
    <x v="1"/>
    <n v="41"/>
    <x v="2"/>
    <x v="1"/>
    <x v="0"/>
    <x v="4"/>
    <x v="3"/>
    <s v="Bogotá D.C."/>
    <x v="4"/>
    <x v="1"/>
    <d v="1899-12-30T05:04:00"/>
    <d v="1899-12-30T06:30:00"/>
    <x v="3"/>
    <d v="1899-12-30T17:00:00"/>
    <x v="0"/>
    <d v="1899-12-30T18:00:00"/>
    <x v="5"/>
    <x v="2"/>
    <x v="3"/>
    <x v="0"/>
    <x v="0"/>
    <s v=""/>
    <x v="5"/>
    <x v="3"/>
    <n v="0"/>
    <x v="4"/>
    <x v="2"/>
    <n v="0"/>
    <n v="10.500000000000002"/>
    <n v="0"/>
    <n v="0"/>
    <x v="0"/>
    <n v="72.999999999999957"/>
    <n v="214.06405693950165"/>
    <x v="0"/>
    <n v="5.8647686832740211"/>
    <n v="0"/>
    <s v=""/>
    <n v="0"/>
    <x v="0"/>
    <n v="6.6812049999999914"/>
    <n v="19.591860925266879"/>
    <x v="2"/>
    <n v="0"/>
    <n v="0"/>
    <n v="0"/>
    <n v="0"/>
    <n v="24.840277777777761"/>
    <n v="72.841241597469306"/>
    <n v="241643.83561643836"/>
    <n v="708592.59981475165"/>
    <n v="1.0068493150684931E-2"/>
    <n v="2.9524691658947982E-2"/>
    <n v="145.99999999999991"/>
    <n v="428.12811387900331"/>
    <n v="0"/>
    <n v="2.9323843416370106"/>
    <s v=""/>
  </r>
  <r>
    <n v="141"/>
    <x v="0"/>
    <x v="1"/>
    <n v="63"/>
    <x v="4"/>
    <x v="1"/>
    <x v="0"/>
    <x v="4"/>
    <x v="3"/>
    <s v="Bogotá D.C."/>
    <x v="14"/>
    <x v="1"/>
    <d v="1899-12-30T05:00:00"/>
    <d v="1899-12-30T06:30:00"/>
    <x v="3"/>
    <d v="1899-12-30T17:00:00"/>
    <x v="0"/>
    <d v="1899-12-30T19:00:00"/>
    <x v="1"/>
    <x v="1"/>
    <x v="1"/>
    <x v="0"/>
    <x v="0"/>
    <s v=""/>
    <x v="1"/>
    <x v="1"/>
    <n v="0"/>
    <x v="1"/>
    <x v="1"/>
    <n v="0"/>
    <n v="10.500000000000002"/>
    <n v="0"/>
    <n v="0"/>
    <x v="0"/>
    <n v="104.99999999999991"/>
    <n v="307.90035587188584"/>
    <x v="0"/>
    <n v="5.8647686832740211"/>
    <n v="0"/>
    <s v=""/>
    <n v="0"/>
    <x v="0"/>
    <n v="32.173435999999995"/>
    <n v="94.344879943060477"/>
    <x v="1"/>
    <n v="1429.7526412843329"/>
    <n v="4192.5842577163357"/>
    <n v="187.67837666666662"/>
    <n v="550.34513300118613"/>
    <n v="35.729166666666636"/>
    <n v="104.77164887307227"/>
    <n v="1593059.3607305936"/>
    <n v="4671462.3247046582"/>
    <n v="6.6377473363774725E-2"/>
    <n v="0.19464426352936076"/>
    <n v="0"/>
    <n v="0"/>
    <n v="2.9323843416370106"/>
    <n v="2.9323843416370106"/>
    <s v=""/>
  </r>
  <r>
    <n v="142"/>
    <x v="0"/>
    <x v="1"/>
    <n v="45"/>
    <x v="2"/>
    <x v="2"/>
    <x v="0"/>
    <x v="4"/>
    <x v="3"/>
    <s v="Bogotá D.C."/>
    <x v="9"/>
    <x v="1"/>
    <d v="1899-12-30T06:00:00"/>
    <d v="1899-12-30T07:00:00"/>
    <x v="1"/>
    <d v="1899-12-30T17:00:00"/>
    <x v="0"/>
    <d v="1899-12-30T17:30:00"/>
    <x v="6"/>
    <x v="1"/>
    <x v="1"/>
    <x v="0"/>
    <x v="0"/>
    <s v=""/>
    <x v="3"/>
    <x v="1"/>
    <n v="0"/>
    <x v="2"/>
    <x v="0"/>
    <n v="2.9323843416370106"/>
    <n v="10"/>
    <n v="0"/>
    <n v="0"/>
    <x v="0"/>
    <n v="44.999999999999957"/>
    <n v="131.95729537366535"/>
    <x v="2"/>
    <n v="5.8647686832740211"/>
    <n v="0"/>
    <s v=""/>
    <n v="0"/>
    <x v="0"/>
    <n v="13.367499999999978"/>
    <n v="39.198647686832672"/>
    <x v="0"/>
    <n v="1279.4647783974337"/>
    <n v="3751.8824818487024"/>
    <n v="167.95064102564075"/>
    <n v="492.49582991148742"/>
    <n v="15.312499999999986"/>
    <n v="44.902135231316684"/>
    <n v="2830365.2968036528"/>
    <n v="8299718.8774598213"/>
    <n v="0.11793188736681887"/>
    <n v="0.34582161989415922"/>
    <n v="0"/>
    <n v="0"/>
    <n v="2.9323843416370106"/>
    <n v="2.9323843416370106"/>
    <s v=""/>
  </r>
  <r>
    <n v="143"/>
    <x v="0"/>
    <x v="1"/>
    <n v="25"/>
    <x v="3"/>
    <x v="0"/>
    <x v="0"/>
    <x v="4"/>
    <x v="3"/>
    <s v="Bogotá D.C."/>
    <x v="11"/>
    <x v="1"/>
    <d v="1899-12-30T04:00:00"/>
    <d v="1899-12-30T06:40:00"/>
    <x v="3"/>
    <d v="1899-12-30T17:00:00"/>
    <x v="0"/>
    <d v="1899-12-30T20:00:00"/>
    <x v="5"/>
    <x v="2"/>
    <x v="3"/>
    <x v="0"/>
    <x v="0"/>
    <s v=""/>
    <x v="5"/>
    <x v="3"/>
    <n v="0"/>
    <x v="4"/>
    <x v="2"/>
    <n v="0"/>
    <n v="10.333333333333334"/>
    <n v="0"/>
    <n v="0"/>
    <x v="0"/>
    <n v="170"/>
    <n v="498.5053380782918"/>
    <x v="1"/>
    <n v="5.8647686832740211"/>
    <n v="0"/>
    <s v=""/>
    <n v="0"/>
    <x v="0"/>
    <n v="24.074572000000003"/>
    <n v="70.595897964412814"/>
    <x v="1"/>
    <n v="0"/>
    <n v="0"/>
    <n v="0"/>
    <n v="0"/>
    <n v="57.847222222222229"/>
    <n v="169.63028865164097"/>
    <n v="563835.61643835623"/>
    <n v="1653382.7329010873"/>
    <n v="2.3493150684931508E-2"/>
    <n v="6.8890947204211961E-2"/>
    <n v="340"/>
    <n v="997.0106761565836"/>
    <n v="0"/>
    <n v="2.9323843416370106"/>
    <s v=""/>
  </r>
  <r>
    <n v="144"/>
    <x v="0"/>
    <x v="1"/>
    <n v="28"/>
    <x v="3"/>
    <x v="4"/>
    <x v="0"/>
    <x v="4"/>
    <x v="3"/>
    <s v="Soacha"/>
    <x v="1"/>
    <x v="1"/>
    <d v="1899-12-30T05:00:00"/>
    <d v="1899-12-30T06:45:00"/>
    <x v="3"/>
    <d v="1899-12-30T17:00:00"/>
    <x v="0"/>
    <d v="1899-12-30T19:30:00"/>
    <x v="6"/>
    <x v="1"/>
    <x v="1"/>
    <x v="4"/>
    <x v="1"/>
    <s v=""/>
    <x v="3"/>
    <x v="1"/>
    <n v="0"/>
    <x v="3"/>
    <x v="1"/>
    <n v="0"/>
    <n v="10.25"/>
    <n v="15"/>
    <n v="43.985765124555158"/>
    <x v="1"/>
    <n v="127.49999999999997"/>
    <n v="373.87900355871875"/>
    <x v="1"/>
    <n v="5.8647686832740211"/>
    <n v="5.8647686832740211"/>
    <n v="4.1500000000000004"/>
    <n v="12.169395017793596"/>
    <x v="3"/>
    <n v="28.977255"/>
    <n v="84.972448825622777"/>
    <x v="1"/>
    <n v="2971.2371625761675"/>
    <n v="8712.8093308283351"/>
    <n v="389.05412109253069"/>
    <n v="1140.8562127410864"/>
    <n v="43.385416666666657"/>
    <n v="127.2227164887307"/>
    <n v="7588958.9041095888"/>
    <n v="22253744.259737726"/>
    <n v="0.3162066210045662"/>
    <n v="0.92723934415573861"/>
    <n v="0"/>
    <n v="0"/>
    <n v="2.9323843416370106"/>
    <n v="2.9323843416370106"/>
    <s v=""/>
  </r>
  <r>
    <n v="145"/>
    <x v="0"/>
    <x v="1"/>
    <n v="49"/>
    <x v="2"/>
    <x v="1"/>
    <x v="0"/>
    <x v="4"/>
    <x v="3"/>
    <s v="Bogotá D.C."/>
    <x v="2"/>
    <x v="1"/>
    <d v="1899-12-30T06:00:00"/>
    <d v="1899-12-30T06:40:00"/>
    <x v="3"/>
    <d v="1899-12-30T16:00:00"/>
    <x v="1"/>
    <d v="1899-12-30T16:50:00"/>
    <x v="5"/>
    <x v="2"/>
    <x v="3"/>
    <x v="0"/>
    <x v="0"/>
    <s v=""/>
    <x v="5"/>
    <x v="3"/>
    <n v="0"/>
    <x v="4"/>
    <x v="2"/>
    <n v="0"/>
    <n v="9.3333333333333321"/>
    <n v="0"/>
    <n v="0"/>
    <x v="0"/>
    <n v="45"/>
    <n v="131.95729537366549"/>
    <x v="2"/>
    <n v="5.8647686832740211"/>
    <n v="0"/>
    <s v=""/>
    <n v="0"/>
    <x v="0"/>
    <n v="5.5308449999999993"/>
    <n v="16.218563274021349"/>
    <x v="2"/>
    <n v="0"/>
    <n v="0"/>
    <n v="0"/>
    <n v="0"/>
    <n v="15.3125"/>
    <n v="44.902135231316727"/>
    <n v="201.36986301369862"/>
    <n v="590.49383317895968"/>
    <n v="8.3904109589041097E-6"/>
    <n v="2.4603909715789988E-5"/>
    <n v="90"/>
    <n v="263.91459074733098"/>
    <n v="0"/>
    <n v="2.9323843416370106"/>
    <s v=""/>
  </r>
  <r>
    <n v="146"/>
    <x v="0"/>
    <x v="0"/>
    <n v="56"/>
    <x v="1"/>
    <x v="0"/>
    <x v="0"/>
    <x v="4"/>
    <x v="3"/>
    <s v="Bogotá D.C."/>
    <x v="12"/>
    <x v="1"/>
    <d v="1899-12-30T03:45:00"/>
    <d v="1899-12-30T05:10:00"/>
    <x v="5"/>
    <d v="1899-12-30T18:00:00"/>
    <x v="3"/>
    <d v="1899-12-30T20:05:00"/>
    <x v="0"/>
    <x v="0"/>
    <x v="0"/>
    <x v="1"/>
    <x v="1"/>
    <s v=""/>
    <x v="0"/>
    <x v="0"/>
    <n v="0"/>
    <x v="0"/>
    <x v="0"/>
    <n v="0"/>
    <n v="12.833333333333332"/>
    <n v="25"/>
    <n v="73.309608540925268"/>
    <x v="1"/>
    <n v="105.00000000000003"/>
    <n v="307.90035587188618"/>
    <x v="0"/>
    <n v="5.8647686832740211"/>
    <n v="5.8647686832740211"/>
    <n v="6.7874999999999996"/>
    <n v="19.903558718861209"/>
    <x v="1"/>
    <n v="15.331365000000005"/>
    <n v="44.957454661921723"/>
    <x v="1"/>
    <n v="81.768853856656477"/>
    <n v="239.77770668286453"/>
    <n v="10.071048115166088"/>
    <n v="29.532183796785965"/>
    <n v="35.729166666666679"/>
    <n v="104.77164887307239"/>
    <n v="1254400"/>
    <n v="3678382.9181494662"/>
    <n v="5.226666666666667E-2"/>
    <n v="0.15326595492289444"/>
    <n v="50"/>
    <n v="146.61921708185054"/>
    <n v="0"/>
    <n v="2.9323843416370106"/>
    <s v=""/>
  </r>
  <r>
    <n v="148"/>
    <x v="0"/>
    <x v="1"/>
    <n v="49"/>
    <x v="2"/>
    <x v="1"/>
    <x v="0"/>
    <x v="4"/>
    <x v="3"/>
    <s v="Bogotá D.C."/>
    <x v="9"/>
    <x v="1"/>
    <d v="1899-12-30T06:30:00"/>
    <d v="1899-12-30T06:45:00"/>
    <x v="3"/>
    <d v="1899-12-30T16:00:00"/>
    <x v="1"/>
    <d v="1899-12-30T16:15:00"/>
    <x v="5"/>
    <x v="2"/>
    <x v="3"/>
    <x v="0"/>
    <x v="0"/>
    <s v=""/>
    <x v="5"/>
    <x v="3"/>
    <n v="0"/>
    <x v="12"/>
    <x v="2"/>
    <n v="2.9323843416370106"/>
    <n v="9.25"/>
    <n v="0"/>
    <n v="0"/>
    <x v="0"/>
    <n v="15.000000000000068"/>
    <n v="43.985765124555357"/>
    <x v="3"/>
    <n v="5.8647686832740211"/>
    <n v="0"/>
    <s v=""/>
    <n v="0"/>
    <x v="0"/>
    <n v="3.7500000000000169"/>
    <n v="10.996441281138839"/>
    <x v="4"/>
    <n v="0"/>
    <n v="0"/>
    <n v="0"/>
    <n v="0"/>
    <n v="5.1041666666666892"/>
    <n v="14.967378410438974"/>
    <n v="60410.95890410959"/>
    <n v="177148.14995368791"/>
    <n v="2.5171232876712328E-3"/>
    <n v="7.3811729147369954E-3"/>
    <n v="30.000000000000135"/>
    <n v="87.971530249110714"/>
    <n v="0"/>
    <n v="2.9323843416370106"/>
    <s v=""/>
  </r>
  <r>
    <n v="150"/>
    <x v="0"/>
    <x v="1"/>
    <n v="37"/>
    <x v="0"/>
    <x v="0"/>
    <x v="0"/>
    <x v="1"/>
    <x v="3"/>
    <s v="Bogotá D.C."/>
    <x v="15"/>
    <x v="1"/>
    <d v="1899-12-30T05:45:00"/>
    <d v="1899-12-30T06:30:00"/>
    <x v="3"/>
    <d v="1899-12-30T17:00:00"/>
    <x v="0"/>
    <d v="1899-12-30T18:00:00"/>
    <x v="6"/>
    <x v="1"/>
    <x v="1"/>
    <x v="0"/>
    <x v="0"/>
    <s v=""/>
    <x v="3"/>
    <x v="1"/>
    <n v="0"/>
    <x v="3"/>
    <x v="1"/>
    <n v="0"/>
    <n v="10.500000000000002"/>
    <n v="0"/>
    <n v="0"/>
    <x v="0"/>
    <n v="52.49999999999995"/>
    <n v="153.95017793594292"/>
    <x v="2"/>
    <n v="5.8647686832740211"/>
    <n v="0"/>
    <s v=""/>
    <n v="0"/>
    <x v="0"/>
    <n v="11.894305000000003"/>
    <n v="34.878673736654811"/>
    <x v="0"/>
    <n v="1138.4585233601285"/>
    <n v="3338.3979475044339"/>
    <n v="149.44126794871798"/>
    <n v="438.21923412720145"/>
    <n v="17.864583333333318"/>
    <n v="52.385824436536133"/>
    <n v="2322465.7534246575"/>
    <n v="6810362.2093306677"/>
    <n v="9.676940639269406E-2"/>
    <n v="0.28376509205544448"/>
    <n v="0"/>
    <n v="0"/>
    <n v="2.9323843416370106"/>
    <n v="2.9323843416370106"/>
    <s v=""/>
  </r>
  <r>
    <n v="151"/>
    <x v="0"/>
    <x v="1"/>
    <n v="37"/>
    <x v="0"/>
    <x v="0"/>
    <x v="0"/>
    <x v="4"/>
    <x v="3"/>
    <s v="Bogotá D.C."/>
    <x v="12"/>
    <x v="2"/>
    <d v="1899-12-30T04:40:00"/>
    <d v="1899-12-30T05:15:00"/>
    <x v="5"/>
    <d v="1899-12-30T17:00:00"/>
    <x v="0"/>
    <d v="1899-12-30T17:50:00"/>
    <x v="6"/>
    <x v="1"/>
    <x v="1"/>
    <x v="0"/>
    <x v="0"/>
    <s v=""/>
    <x v="2"/>
    <x v="0"/>
    <n v="2.9323843416370106"/>
    <x v="3"/>
    <x v="1"/>
    <n v="0"/>
    <n v="11.75"/>
    <n v="0"/>
    <n v="0"/>
    <x v="0"/>
    <n v="42.499999999999986"/>
    <n v="124.62633451957291"/>
    <x v="2"/>
    <n v="5.8647686832740211"/>
    <n v="0"/>
    <s v=""/>
    <n v="0"/>
    <x v="0"/>
    <n v="14.424240500000003"/>
    <n v="42.297416982206414"/>
    <x v="0"/>
    <n v="828.36615709222326"/>
    <n v="2429.0879481992597"/>
    <n v="108.73658223076924"/>
    <n v="318.85745109663293"/>
    <n v="14.461805555555552"/>
    <n v="42.407572162910228"/>
    <n v="1946575.3424657534"/>
    <n v="5708107.0540632764"/>
    <n v="8.1107305936073057E-2"/>
    <n v="0.23783779391930318"/>
    <n v="0"/>
    <n v="0"/>
    <n v="2.9323843416370106"/>
    <n v="2.9323843416370106"/>
    <s v=""/>
  </r>
  <r>
    <n v="152"/>
    <x v="0"/>
    <x v="1"/>
    <n v="38"/>
    <x v="0"/>
    <x v="0"/>
    <x v="0"/>
    <x v="5"/>
    <x v="3"/>
    <s v="Bogotá D.C."/>
    <x v="14"/>
    <x v="2"/>
    <d v="1899-12-30T05:00:00"/>
    <d v="1899-12-30T06:00:00"/>
    <x v="3"/>
    <d v="1899-12-30T16:00:00"/>
    <x v="1"/>
    <d v="1899-12-30T17:30:00"/>
    <x v="10"/>
    <x v="0"/>
    <x v="0"/>
    <x v="1"/>
    <x v="1"/>
    <s v=""/>
    <x v="2"/>
    <x v="0"/>
    <n v="2.9323843416370106"/>
    <x v="2"/>
    <x v="0"/>
    <n v="2.9323843416370106"/>
    <n v="10"/>
    <n v="15"/>
    <n v="43.985765124555158"/>
    <x v="1"/>
    <n v="75"/>
    <n v="219.9288256227758"/>
    <x v="0"/>
    <n v="5.8647686832740211"/>
    <n v="5.8647686832740211"/>
    <n v="4.0724999999999998"/>
    <n v="11.942135231316724"/>
    <x v="3"/>
    <n v="12.350448"/>
    <n v="36.216260327402132"/>
    <x v="0"/>
    <n v="247.93220260875523"/>
    <n v="727.03250871748867"/>
    <n v="30.536531013986018"/>
    <n v="89.544845393325545"/>
    <n v="25.520833333333332"/>
    <n v="74.836892052194543"/>
    <n v="2881200"/>
    <n v="8448785.7651245557"/>
    <n v="0.12005"/>
    <n v="0.35203274021352315"/>
    <n v="30"/>
    <n v="87.971530249110316"/>
    <n v="0"/>
    <n v="2.9323843416370106"/>
    <s v=""/>
  </r>
  <r>
    <n v="153"/>
    <x v="0"/>
    <x v="1"/>
    <n v="28"/>
    <x v="3"/>
    <x v="0"/>
    <x v="0"/>
    <x v="4"/>
    <x v="3"/>
    <s v="Bogotá D.C."/>
    <x v="12"/>
    <x v="1"/>
    <d v="1899-12-30T05:20:00"/>
    <d v="1899-12-30T06:40:00"/>
    <x v="3"/>
    <d v="1899-12-30T16:00:00"/>
    <x v="1"/>
    <d v="1899-12-30T17:10:00"/>
    <x v="6"/>
    <x v="1"/>
    <x v="1"/>
    <x v="0"/>
    <x v="0"/>
    <s v=""/>
    <x v="3"/>
    <x v="1"/>
    <n v="0"/>
    <x v="3"/>
    <x v="1"/>
    <n v="0"/>
    <n v="9.3333333333333321"/>
    <n v="0"/>
    <n v="0"/>
    <x v="0"/>
    <n v="75.000000000000057"/>
    <n v="219.92882562277595"/>
    <x v="0"/>
    <n v="5.8647686832740211"/>
    <n v="0"/>
    <s v=""/>
    <n v="0"/>
    <x v="0"/>
    <n v="15.331365000000005"/>
    <n v="44.957454661921723"/>
    <x v="1"/>
    <n v="1467.4353111842313"/>
    <n v="4303.0843288818742"/>
    <n v="192.62484230769238"/>
    <n v="564.85007139337552"/>
    <n v="25.520833333333353"/>
    <n v="74.8368920521946"/>
    <n v="5062214.6118721459"/>
    <n v="14844358.861859957"/>
    <n v="0.21092560882800607"/>
    <n v="0.61851495257749822"/>
    <n v="0"/>
    <n v="0"/>
    <n v="2.9323843416370106"/>
    <n v="2.9323843416370106"/>
    <s v=""/>
  </r>
  <r>
    <n v="154"/>
    <x v="0"/>
    <x v="1"/>
    <n v="62"/>
    <x v="4"/>
    <x v="1"/>
    <x v="0"/>
    <x v="1"/>
    <x v="3"/>
    <s v="Bogotá D.C."/>
    <x v="10"/>
    <x v="1"/>
    <d v="1899-12-30T04:00:00"/>
    <d v="1899-12-30T06:00:00"/>
    <x v="3"/>
    <d v="1899-12-30T18:30:00"/>
    <x v="3"/>
    <d v="1899-12-30T21:00:00"/>
    <x v="2"/>
    <x v="0"/>
    <x v="0"/>
    <x v="0"/>
    <x v="0"/>
    <s v=""/>
    <x v="2"/>
    <x v="0"/>
    <n v="0"/>
    <x v="2"/>
    <x v="0"/>
    <n v="0"/>
    <n v="12.5"/>
    <n v="0"/>
    <n v="0"/>
    <x v="0"/>
    <n v="134.99999999999997"/>
    <n v="395.87188612099635"/>
    <x v="1"/>
    <n v="5.8647686832740211"/>
    <n v="0"/>
    <s v=""/>
    <n v="0"/>
    <x v="0"/>
    <n v="12.260146000000006"/>
    <n v="35.951460156583643"/>
    <x v="0"/>
    <n v="353.44828208382626"/>
    <n v="1036.4462079611133"/>
    <n v="43.532402463768136"/>
    <n v="127.6537353385941"/>
    <n v="45.937499999999993"/>
    <n v="134.70640569395016"/>
    <n v="2822400"/>
    <n v="8276361.5658362983"/>
    <n v="0.1176"/>
    <n v="0.34484839857651245"/>
    <n v="0"/>
    <n v="0"/>
    <n v="2.9323843416370106"/>
    <n v="2.9323843416370106"/>
    <s v=""/>
  </r>
  <r>
    <n v="155"/>
    <x v="0"/>
    <x v="1"/>
    <n v="49"/>
    <x v="2"/>
    <x v="2"/>
    <x v="0"/>
    <x v="4"/>
    <x v="3"/>
    <s v="Bogotá D.C."/>
    <x v="12"/>
    <x v="2"/>
    <d v="1899-12-30T04:00:00"/>
    <d v="1899-12-30T06:00:00"/>
    <x v="3"/>
    <d v="1899-12-30T15:00:00"/>
    <x v="2"/>
    <d v="1899-12-30T17:00:00"/>
    <x v="0"/>
    <x v="0"/>
    <x v="0"/>
    <x v="0"/>
    <x v="0"/>
    <s v=""/>
    <x v="0"/>
    <x v="0"/>
    <n v="0"/>
    <x v="0"/>
    <x v="0"/>
    <n v="0"/>
    <n v="9"/>
    <n v="0"/>
    <n v="0"/>
    <x v="0"/>
    <n v="120.00000000000003"/>
    <n v="351.88612099644138"/>
    <x v="1"/>
    <n v="5.8647686832740211"/>
    <n v="0"/>
    <s v=""/>
    <n v="0"/>
    <x v="0"/>
    <n v="14.690981000000008"/>
    <n v="43.079602647686855"/>
    <x v="0"/>
    <n v="87.810571421646671"/>
    <n v="257.49434466703508"/>
    <n v="10.815175315504813"/>
    <n v="31.71425074724543"/>
    <n v="40.833333333333343"/>
    <n v="119.73902728351129"/>
    <n v="1568000"/>
    <n v="4597978.6476868326"/>
    <n v="6.5333333333333327E-2"/>
    <n v="0.19158244365361801"/>
    <n v="0"/>
    <n v="0"/>
    <n v="2.9323843416370106"/>
    <n v="2.9323843416370106"/>
    <s v=""/>
  </r>
  <r>
    <n v="156"/>
    <x v="0"/>
    <x v="1"/>
    <n v="31"/>
    <x v="0"/>
    <x v="2"/>
    <x v="0"/>
    <x v="4"/>
    <x v="3"/>
    <s v="Bogotá D.C."/>
    <x v="4"/>
    <x v="2"/>
    <d v="1899-12-30T05:20:00"/>
    <d v="1899-12-30T05:55:00"/>
    <x v="5"/>
    <d v="1899-12-30T17:00:00"/>
    <x v="0"/>
    <d v="1899-12-30T18:00:00"/>
    <x v="6"/>
    <x v="1"/>
    <x v="1"/>
    <x v="0"/>
    <x v="0"/>
    <s v=""/>
    <x v="3"/>
    <x v="1"/>
    <n v="0"/>
    <x v="1"/>
    <x v="1"/>
    <n v="2.9323843416370106"/>
    <n v="11.083333333333334"/>
    <n v="0"/>
    <n v="0"/>
    <x v="0"/>
    <n v="47.499999999999986"/>
    <n v="139.28825622775796"/>
    <x v="2"/>
    <n v="5.8647686832740211"/>
    <n v="0"/>
    <s v=""/>
    <n v="0"/>
    <x v="0"/>
    <n v="15.775433500000013"/>
    <n v="46.259634177935979"/>
    <x v="1"/>
    <n v="1811.9269745757399"/>
    <n v="5313.2662884356214"/>
    <n v="237.84499738461554"/>
    <n v="697.45294606734228"/>
    <n v="16.163194444444439"/>
    <n v="47.396698299723191"/>
    <n v="2776219.1780821914"/>
    <n v="8140941.6467605894"/>
    <n v="0.11567579908675797"/>
    <n v="0.33920590194835787"/>
    <n v="0"/>
    <n v="0"/>
    <n v="2.9323843416370106"/>
    <n v="2.9323843416370106"/>
    <s v=""/>
  </r>
  <r>
    <n v="158"/>
    <x v="0"/>
    <x v="1"/>
    <n v="47"/>
    <x v="2"/>
    <x v="1"/>
    <x v="0"/>
    <x v="1"/>
    <x v="3"/>
    <s v="Soacha"/>
    <x v="1"/>
    <x v="3"/>
    <d v="1899-12-30T05:30:00"/>
    <d v="1899-12-30T06:30:00"/>
    <x v="3"/>
    <d v="1899-12-30T17:30:00"/>
    <x v="0"/>
    <d v="1899-12-30T18:55:00"/>
    <x v="6"/>
    <x v="1"/>
    <x v="1"/>
    <x v="0"/>
    <x v="0"/>
    <s v=""/>
    <x v="3"/>
    <x v="1"/>
    <n v="0"/>
    <x v="3"/>
    <x v="1"/>
    <n v="0"/>
    <n v="11"/>
    <n v="0"/>
    <n v="0"/>
    <x v="0"/>
    <n v="72.5"/>
    <n v="212.59786476868325"/>
    <x v="0"/>
    <n v="5.8647686832740211"/>
    <n v="0"/>
    <s v=""/>
    <n v="0"/>
    <x v="0"/>
    <n v="26.623627499999998"/>
    <n v="78.0707083985765"/>
    <x v="1"/>
    <n v="2548.2695836486537"/>
    <n v="7472.505825361176"/>
    <n v="334.50198653846149"/>
    <n v="980.88838757185863"/>
    <n v="24.670138888888886"/>
    <n v="72.34232898378805"/>
    <n v="1757511.4155251142"/>
    <n v="5153698.9551341422"/>
    <n v="7.3229642313546423E-2"/>
    <n v="0.21473745646392259"/>
    <n v="0"/>
    <n v="0"/>
    <n v="2.9323843416370106"/>
    <n v="2.9323843416370106"/>
    <s v=""/>
  </r>
  <r>
    <n v="159"/>
    <x v="0"/>
    <x v="1"/>
    <n v="49"/>
    <x v="2"/>
    <x v="2"/>
    <x v="0"/>
    <x v="4"/>
    <x v="3"/>
    <s v="Bogotá D.C."/>
    <x v="5"/>
    <x v="1"/>
    <d v="1899-12-30T05:20:00"/>
    <d v="1899-12-30T06:40:00"/>
    <x v="3"/>
    <d v="1899-12-30T17:00:00"/>
    <x v="0"/>
    <d v="1899-12-30T18:00:00"/>
    <x v="6"/>
    <x v="1"/>
    <x v="1"/>
    <x v="5"/>
    <x v="1"/>
    <s v=""/>
    <x v="3"/>
    <x v="1"/>
    <n v="0"/>
    <x v="3"/>
    <x v="1"/>
    <n v="0"/>
    <n v="10.333333333333334"/>
    <n v="40"/>
    <n v="117.29537366548043"/>
    <x v="3"/>
    <n v="69.999999999999986"/>
    <n v="205.2669039145907"/>
    <x v="0"/>
    <n v="5.8647686832740211"/>
    <n v="5.8647686832740211"/>
    <n v="18.226666666666667"/>
    <n v="53.447591933570578"/>
    <x v="1"/>
    <n v="22.542197000000002"/>
    <n v="66.102385508896802"/>
    <x v="1"/>
    <n v="522.00320047717116"/>
    <n v="1530.7140113636619"/>
    <n v="67.638834636752165"/>
    <n v="198.34305957538712"/>
    <n v="23.819444444444443"/>
    <n v="69.847765915381572"/>
    <n v="3556639.2694063922"/>
    <n v="10429433.302458601"/>
    <n v="0.148193302891933"/>
    <n v="0.43455972093577505"/>
    <n v="0"/>
    <n v="0"/>
    <n v="2.9323843416370106"/>
    <n v="2.9323843416370106"/>
    <s v=""/>
  </r>
  <r>
    <n v="160"/>
    <x v="0"/>
    <x v="1"/>
    <n v="39"/>
    <x v="0"/>
    <x v="0"/>
    <x v="0"/>
    <x v="5"/>
    <x v="3"/>
    <s v="Bogotá D.C."/>
    <x v="11"/>
    <x v="2"/>
    <d v="1899-12-30T05:00:00"/>
    <d v="1899-12-30T05:40:00"/>
    <x v="5"/>
    <d v="1899-12-30T17:00:00"/>
    <x v="0"/>
    <d v="1899-12-30T17:40:00"/>
    <x v="2"/>
    <x v="0"/>
    <x v="0"/>
    <x v="0"/>
    <x v="0"/>
    <s v=""/>
    <x v="2"/>
    <x v="0"/>
    <n v="0"/>
    <x v="2"/>
    <x v="0"/>
    <n v="0"/>
    <n v="11.333333333333334"/>
    <n v="0"/>
    <n v="0"/>
    <x v="0"/>
    <n v="40"/>
    <n v="117.29537366548043"/>
    <x v="2"/>
    <n v="5.8647686832740211"/>
    <n v="0"/>
    <s v=""/>
    <n v="0"/>
    <x v="0"/>
    <n v="11.066666666666666"/>
    <n v="32.451720047449584"/>
    <x v="0"/>
    <n v="265.86784541062798"/>
    <n v="779.62670682689486"/>
    <n v="32.745571658615127"/>
    <n v="96.022601589675673"/>
    <n v="13.611111111111109"/>
    <n v="39.913009094503749"/>
    <n v="1470000"/>
    <n v="4310604.9822064051"/>
    <n v="6.1249999999999999E-2"/>
    <n v="0.1796085409252669"/>
    <n v="0"/>
    <n v="0"/>
    <n v="2.9323843416370106"/>
    <n v="2.9323843416370106"/>
    <s v=""/>
  </r>
  <r>
    <n v="161"/>
    <x v="0"/>
    <x v="0"/>
    <n v="42"/>
    <x v="2"/>
    <x v="0"/>
    <x v="0"/>
    <x v="2"/>
    <x v="1"/>
    <s v="Bogotá D.C."/>
    <x v="8"/>
    <x v="0"/>
    <d v="1899-12-30T08:00:00"/>
    <d v="1899-12-30T08:30:00"/>
    <x v="2"/>
    <d v="1899-12-30T16:30:00"/>
    <x v="1"/>
    <d v="1899-12-30T17:00:00"/>
    <x v="4"/>
    <x v="0"/>
    <x v="2"/>
    <x v="0"/>
    <x v="0"/>
    <s v=""/>
    <x v="9"/>
    <x v="5"/>
    <n v="0"/>
    <x v="0"/>
    <x v="0"/>
    <n v="2.9323843416370106"/>
    <n v="8"/>
    <n v="0"/>
    <n v="0"/>
    <x v="0"/>
    <n v="30.000000000000053"/>
    <n v="87.971530249110472"/>
    <x v="2"/>
    <n v="5.8647686832740211"/>
    <n v="0"/>
    <s v=""/>
    <n v="0"/>
    <x v="0"/>
    <n v="1.7000000000000031"/>
    <n v="4.9850533807829267"/>
    <x v="3"/>
    <n v="0"/>
    <n v="0"/>
    <n v="0"/>
    <n v="0"/>
    <n v="10.208333333333352"/>
    <n v="29.934756820877869"/>
    <n v="0"/>
    <n v="0"/>
    <n v="0"/>
    <n v="0"/>
    <n v="60.000000000000107"/>
    <n v="175.94306049822094"/>
    <n v="0"/>
    <n v="2.9323843416370106"/>
    <s v=""/>
  </r>
  <r>
    <n v="162"/>
    <x v="0"/>
    <x v="1"/>
    <n v="38"/>
    <x v="0"/>
    <x v="0"/>
    <x v="0"/>
    <x v="4"/>
    <x v="3"/>
    <s v="Bogotá D.C."/>
    <x v="5"/>
    <x v="1"/>
    <d v="1899-12-30T05:20:00"/>
    <d v="1899-12-30T06:40:00"/>
    <x v="3"/>
    <d v="1899-12-30T17:00:00"/>
    <x v="0"/>
    <d v="1899-12-30T18:40:00"/>
    <x v="6"/>
    <x v="1"/>
    <x v="1"/>
    <x v="0"/>
    <x v="0"/>
    <s v=""/>
    <x v="0"/>
    <x v="0"/>
    <n v="2.9323843416370106"/>
    <x v="1"/>
    <x v="1"/>
    <n v="2.9323843416370106"/>
    <n v="10.333333333333334"/>
    <n v="0"/>
    <n v="0"/>
    <x v="0"/>
    <n v="90"/>
    <n v="263.91459074733098"/>
    <x v="0"/>
    <n v="5.8647686832740211"/>
    <n v="0"/>
    <s v=""/>
    <n v="0"/>
    <x v="0"/>
    <n v="22.542197000000002"/>
    <n v="66.102385508896802"/>
    <x v="1"/>
    <n v="2589.1405653290153"/>
    <n v="7592.3552520680023"/>
    <n v="339.86697015384618"/>
    <n v="996.62058151875181"/>
    <n v="30.625"/>
    <n v="89.804270462633454"/>
    <n v="5552438.3561643846"/>
    <n v="16281883.293521184"/>
    <n v="0.23135159817351603"/>
    <n v="0.67841180389671596"/>
    <n v="0"/>
    <n v="0"/>
    <n v="2.9323843416370106"/>
    <n v="2.9323843416370106"/>
    <s v=""/>
  </r>
  <r>
    <n v="163"/>
    <x v="0"/>
    <x v="1"/>
    <n v="50"/>
    <x v="1"/>
    <x v="1"/>
    <x v="0"/>
    <x v="1"/>
    <x v="3"/>
    <s v="Bogotá D.C."/>
    <x v="2"/>
    <x v="5"/>
    <d v="1899-12-30T05:00:00"/>
    <d v="1899-12-30T05:35:00"/>
    <x v="5"/>
    <d v="1899-12-30T16:00:00"/>
    <x v="1"/>
    <d v="1899-12-30T17:10:00"/>
    <x v="6"/>
    <x v="1"/>
    <x v="1"/>
    <x v="0"/>
    <x v="0"/>
    <s v=""/>
    <x v="3"/>
    <x v="1"/>
    <n v="0"/>
    <x v="3"/>
    <x v="1"/>
    <n v="0"/>
    <n v="10.416666666666666"/>
    <n v="0"/>
    <n v="0"/>
    <x v="0"/>
    <n v="52.500000000000028"/>
    <n v="153.95017793594315"/>
    <x v="2"/>
    <n v="5.8647686832740211"/>
    <n v="0"/>
    <s v=""/>
    <n v="0"/>
    <x v="0"/>
    <n v="14.006523000000001"/>
    <n v="41.072508725978651"/>
    <x v="0"/>
    <n v="1608.7543232149849"/>
    <n v="4717.4859869364682"/>
    <n v="211.17526984615387"/>
    <n v="619.24705463783198"/>
    <n v="17.864583333333343"/>
    <n v="52.385824436536204"/>
    <n v="3102438.3561643837"/>
    <n v="9097541.6565105058"/>
    <n v="0.12926826484018267"/>
    <n v="0.37906423568793779"/>
    <n v="0"/>
    <n v="0"/>
    <n v="2.9323843416370106"/>
    <n v="2.9323843416370106"/>
    <s v=""/>
  </r>
  <r>
    <n v="164"/>
    <x v="0"/>
    <x v="1"/>
    <n v="54"/>
    <x v="1"/>
    <x v="0"/>
    <x v="0"/>
    <x v="5"/>
    <x v="3"/>
    <s v="Bogotá D.C."/>
    <x v="11"/>
    <x v="1"/>
    <d v="1899-12-30T05:00:00"/>
    <d v="1899-12-30T05:20:00"/>
    <x v="5"/>
    <d v="1899-12-30T16:00:00"/>
    <x v="1"/>
    <d v="1899-12-30T16:30:00"/>
    <x v="6"/>
    <x v="1"/>
    <x v="1"/>
    <x v="0"/>
    <x v="0"/>
    <s v=""/>
    <x v="3"/>
    <x v="1"/>
    <n v="0"/>
    <x v="3"/>
    <x v="1"/>
    <n v="0"/>
    <n v="10.666666666666666"/>
    <n v="0"/>
    <n v="0"/>
    <x v="0"/>
    <n v="25.000000000000011"/>
    <n v="73.309608540925296"/>
    <x v="3"/>
    <n v="5.8647686832740211"/>
    <n v="0"/>
    <s v=""/>
    <n v="0"/>
    <x v="0"/>
    <n v="10.112500000000004"/>
    <n v="29.65373665480428"/>
    <x v="0"/>
    <n v="967.91378878205171"/>
    <n v="2838.2952382790413"/>
    <n v="127.05448717948723"/>
    <n v="372.57258873984864"/>
    <n v="8.5069444444444482"/>
    <n v="24.945630684064859"/>
    <n v="1377146.1187214612"/>
    <n v="4038321.7146849963"/>
    <n v="5.7381088280060881E-2"/>
    <n v="0.16826340477854151"/>
    <n v="0"/>
    <n v="0"/>
    <n v="2.9323843416370106"/>
    <n v="2.9323843416370106"/>
    <s v=""/>
  </r>
  <r>
    <n v="165"/>
    <x v="0"/>
    <x v="1"/>
    <n v="35"/>
    <x v="0"/>
    <x v="2"/>
    <x v="0"/>
    <x v="5"/>
    <x v="3"/>
    <s v="Bogotá D.C."/>
    <x v="11"/>
    <x v="2"/>
    <d v="1899-12-30T05:00:00"/>
    <d v="1899-12-30T06:00:00"/>
    <x v="3"/>
    <d v="1899-12-30T18:00:00"/>
    <x v="3"/>
    <d v="1899-12-30T19:00:00"/>
    <x v="10"/>
    <x v="0"/>
    <x v="0"/>
    <x v="0"/>
    <x v="0"/>
    <s v=""/>
    <x v="10"/>
    <x v="0"/>
    <n v="0"/>
    <x v="13"/>
    <x v="0"/>
    <n v="0"/>
    <n v="12"/>
    <n v="0"/>
    <n v="0"/>
    <x v="0"/>
    <n v="59.999999999999964"/>
    <n v="175.94306049822052"/>
    <x v="2"/>
    <n v="5.8647686832740211"/>
    <n v="0"/>
    <s v=""/>
    <n v="0"/>
    <x v="0"/>
    <n v="16.999999999999993"/>
    <n v="49.850533807829159"/>
    <x v="1"/>
    <n v="433.54446153846129"/>
    <n v="1271.318990418833"/>
    <n v="53.397435897435884"/>
    <n v="156.58180490920699"/>
    <n v="20.416666666666654"/>
    <n v="59.869513641755596"/>
    <n v="1940400"/>
    <n v="5689998.576512455"/>
    <n v="8.0850000000000005E-2"/>
    <n v="0.23708327402135232"/>
    <n v="0"/>
    <n v="0"/>
    <n v="2.9323843416370106"/>
    <n v="2.9323843416370106"/>
    <s v=""/>
  </r>
  <r>
    <n v="166"/>
    <x v="0"/>
    <x v="1"/>
    <n v="41"/>
    <x v="2"/>
    <x v="0"/>
    <x v="0"/>
    <x v="4"/>
    <x v="3"/>
    <s v="Soacha"/>
    <x v="1"/>
    <x v="1"/>
    <d v="1899-12-30T05:40:00"/>
    <d v="1899-12-30T06:40:00"/>
    <x v="3"/>
    <d v="1899-12-30T17:00:00"/>
    <x v="0"/>
    <d v="1899-12-30T17:50:00"/>
    <x v="6"/>
    <x v="1"/>
    <x v="1"/>
    <x v="0"/>
    <x v="0"/>
    <s v=""/>
    <x v="0"/>
    <x v="0"/>
    <n v="2.9323843416370106"/>
    <x v="3"/>
    <x v="1"/>
    <n v="0"/>
    <n v="10.333333333333334"/>
    <n v="0"/>
    <n v="0"/>
    <x v="0"/>
    <n v="55.000000000000007"/>
    <n v="161.28113879003561"/>
    <x v="2"/>
    <n v="5.8647686832740211"/>
    <n v="0"/>
    <s v=""/>
    <n v="0"/>
    <x v="0"/>
    <n v="22.247500000000002"/>
    <n v="65.238220640569395"/>
    <x v="1"/>
    <n v="1064.7051676602564"/>
    <n v="3122.1247621069438"/>
    <n v="139.75993589743592"/>
    <n v="409.82984761383346"/>
    <n v="18.715277777777779"/>
    <n v="54.880387504942668"/>
    <n v="8220365.2968036523"/>
    <n v="24105270.478883307"/>
    <n v="0.34251522070015217"/>
    <n v="1.0043862699534711"/>
    <n v="0"/>
    <n v="0"/>
    <n v="2.9323843416370106"/>
    <n v="2.9323843416370106"/>
    <s v=""/>
  </r>
  <r>
    <n v="167"/>
    <x v="0"/>
    <x v="1"/>
    <n v="51"/>
    <x v="1"/>
    <x v="1"/>
    <x v="0"/>
    <x v="4"/>
    <x v="3"/>
    <s v="Bogotá D.C."/>
    <x v="6"/>
    <x v="1"/>
    <d v="1899-12-30T06:00:00"/>
    <d v="1899-12-30T07:00:00"/>
    <x v="1"/>
    <d v="1899-12-30T17:00:00"/>
    <x v="0"/>
    <d v="1899-12-30T18:00:00"/>
    <x v="5"/>
    <x v="2"/>
    <x v="3"/>
    <x v="0"/>
    <x v="0"/>
    <s v=""/>
    <x v="5"/>
    <x v="3"/>
    <n v="0"/>
    <x v="4"/>
    <x v="2"/>
    <n v="0"/>
    <n v="10"/>
    <n v="0"/>
    <n v="0"/>
    <x v="0"/>
    <n v="59.999999999999986"/>
    <n v="175.9430604982206"/>
    <x v="2"/>
    <n v="5.8647686832740211"/>
    <n v="0"/>
    <s v=""/>
    <n v="0"/>
    <x v="0"/>
    <n v="10.023296999999999"/>
    <n v="29.39215917437722"/>
    <x v="0"/>
    <n v="0"/>
    <n v="0"/>
    <n v="0"/>
    <n v="0"/>
    <n v="20.416666666666661"/>
    <n v="59.869513641755617"/>
    <n v="134246.57534246575"/>
    <n v="393662.55545263976"/>
    <n v="5.5936073059360729E-3"/>
    <n v="1.6402606477193323E-2"/>
    <n v="119.99999999999997"/>
    <n v="351.88612099644121"/>
    <n v="0"/>
    <n v="2.9323843416370106"/>
    <s v=""/>
  </r>
  <r>
    <n v="168"/>
    <x v="0"/>
    <x v="1"/>
    <n v="53"/>
    <x v="1"/>
    <x v="2"/>
    <x v="0"/>
    <x v="4"/>
    <x v="3"/>
    <s v="Bogotá D.C."/>
    <x v="9"/>
    <x v="1"/>
    <d v="1899-12-30T04:00:00"/>
    <d v="1899-12-30T04:15:00"/>
    <x v="8"/>
    <d v="1899-12-30T17:00:00"/>
    <x v="0"/>
    <d v="1899-12-30T17:25:00"/>
    <x v="2"/>
    <x v="0"/>
    <x v="0"/>
    <x v="0"/>
    <x v="0"/>
    <s v=""/>
    <x v="2"/>
    <x v="0"/>
    <n v="0"/>
    <x v="3"/>
    <x v="1"/>
    <n v="2.9323843416370106"/>
    <n v="12.75"/>
    <n v="0"/>
    <n v="0"/>
    <x v="0"/>
    <n v="19.999999999999968"/>
    <n v="58.647686832740121"/>
    <x v="3"/>
    <n v="5.8647686832740211"/>
    <n v="0"/>
    <s v=""/>
    <n v="0"/>
    <x v="0"/>
    <n v="5.5333333333333252"/>
    <n v="16.225860023724767"/>
    <x v="2"/>
    <n v="132.93392270531382"/>
    <n v="389.81335341344692"/>
    <n v="16.372785829307542"/>
    <n v="48.011300794837773"/>
    <n v="6.8055555555555456"/>
    <n v="19.95650454725185"/>
    <n v="1568000"/>
    <n v="4597978.6476868326"/>
    <n v="6.5333333333333327E-2"/>
    <n v="0.19158244365361801"/>
    <n v="0"/>
    <n v="0"/>
    <n v="2.9323843416370106"/>
    <n v="2.9323843416370106"/>
    <s v=""/>
  </r>
  <r>
    <n v="169"/>
    <x v="0"/>
    <x v="1"/>
    <n v="41"/>
    <x v="2"/>
    <x v="0"/>
    <x v="0"/>
    <x v="5"/>
    <x v="3"/>
    <s v="Bogotá D.C."/>
    <x v="14"/>
    <x v="1"/>
    <d v="1899-12-30T04:00:00"/>
    <d v="1899-12-30T07:00:00"/>
    <x v="1"/>
    <d v="1899-12-30T18:00:00"/>
    <x v="3"/>
    <d v="1899-12-30T20:00:00"/>
    <x v="0"/>
    <x v="0"/>
    <x v="0"/>
    <x v="1"/>
    <x v="1"/>
    <s v=""/>
    <x v="0"/>
    <x v="0"/>
    <n v="0"/>
    <x v="0"/>
    <x v="0"/>
    <n v="0"/>
    <n v="11"/>
    <n v="30"/>
    <n v="87.971530249110316"/>
    <x v="3"/>
    <n v="150.00000000000006"/>
    <n v="439.85765124555178"/>
    <x v="1"/>
    <n v="5.8647686832740211"/>
    <n v="5.8647686832740211"/>
    <n v="8.1449999999999996"/>
    <n v="23.884270462633449"/>
    <x v="1"/>
    <n v="32.173435999999995"/>
    <n v="94.344879943060477"/>
    <x v="1"/>
    <n v="204.99364281861446"/>
    <n v="601.12014833643525"/>
    <n v="25.248010003277972"/>
    <n v="74.036869191106931"/>
    <n v="51.041666666666686"/>
    <n v="149.67378410438914"/>
    <n v="1715000"/>
    <n v="5029039.1459074728"/>
    <n v="7.1458333333333332E-2"/>
    <n v="0.20954329774614472"/>
    <n v="60"/>
    <n v="175.94306049822063"/>
    <n v="0"/>
    <n v="2.9323843416370106"/>
    <s v=""/>
  </r>
  <r>
    <n v="170"/>
    <x v="0"/>
    <x v="0"/>
    <n v="49"/>
    <x v="2"/>
    <x v="2"/>
    <x v="0"/>
    <x v="1"/>
    <x v="1"/>
    <s v="Chía"/>
    <x v="1"/>
    <x v="0"/>
    <d v="1899-12-30T06:30:00"/>
    <d v="1899-12-30T09:00:00"/>
    <x v="0"/>
    <d v="1899-12-30T17:30:00"/>
    <x v="0"/>
    <d v="1899-12-30T20:00:00"/>
    <x v="0"/>
    <x v="0"/>
    <x v="0"/>
    <x v="7"/>
    <x v="1"/>
    <s v=""/>
    <x v="0"/>
    <x v="0"/>
    <n v="0"/>
    <x v="0"/>
    <x v="0"/>
    <n v="0"/>
    <n v="8.5"/>
    <n v="50"/>
    <n v="146.61921708185054"/>
    <x v="3"/>
    <n v="150.00000000000006"/>
    <n v="439.85765124555178"/>
    <x v="1"/>
    <n v="5.8647686832740211"/>
    <n v="5.8647686832740211"/>
    <n v="14.166666666666668"/>
    <n v="41.542111506524321"/>
    <x v="1"/>
    <n v="21.934105000000002"/>
    <n v="64.319226049822063"/>
    <x v="1"/>
    <n v="232.06212981031339"/>
    <n v="680.49535574269828"/>
    <n v="28.58189597624315"/>
    <n v="83.813104215033292"/>
    <n v="51.041666666666686"/>
    <n v="149.67378410438914"/>
    <n v="2410800"/>
    <n v="7069392.1708185049"/>
    <n v="3.0907692307692306E-2"/>
    <n v="9.0633232959211593E-2"/>
    <n v="0"/>
    <n v="0"/>
    <n v="2.9323843416370106"/>
    <n v="2.9323843416370106"/>
    <s v=""/>
  </r>
  <r>
    <n v="172"/>
    <x v="0"/>
    <x v="1"/>
    <n v="25"/>
    <x v="3"/>
    <x v="2"/>
    <x v="0"/>
    <x v="4"/>
    <x v="3"/>
    <s v="Bogotá D.C."/>
    <x v="10"/>
    <x v="1"/>
    <d v="1899-12-30T05:50:00"/>
    <d v="1899-12-30T06:50:00"/>
    <x v="3"/>
    <d v="1899-12-30T17:00:00"/>
    <x v="0"/>
    <d v="1899-12-30T18:20:00"/>
    <x v="6"/>
    <x v="1"/>
    <x v="1"/>
    <x v="0"/>
    <x v="0"/>
    <s v=""/>
    <x v="2"/>
    <x v="0"/>
    <n v="2.9323843416370106"/>
    <x v="3"/>
    <x v="1"/>
    <n v="0"/>
    <n v="10.166666666666668"/>
    <n v="0"/>
    <n v="0"/>
    <x v="0"/>
    <n v="69.999999999999929"/>
    <n v="205.26690391459053"/>
    <x v="0"/>
    <n v="5.8647686832740211"/>
    <n v="0"/>
    <s v=""/>
    <n v="0"/>
    <x v="0"/>
    <n v="12.260146000000006"/>
    <n v="35.951460156583643"/>
    <x v="0"/>
    <n v="1173.4748445865134"/>
    <n v="3441.0792595704165"/>
    <n v="154.03773179487186"/>
    <n v="451.69783273656373"/>
    <n v="23.819444444444418"/>
    <n v="69.847765915381487"/>
    <n v="4265684.9315068498"/>
    <n v="12508627.699507629"/>
    <n v="0.17773687214611875"/>
    <n v="0.52119282081281793"/>
    <n v="0"/>
    <n v="0"/>
    <n v="2.9323843416370106"/>
    <n v="2.9323843416370106"/>
    <s v=""/>
  </r>
  <r>
    <n v="173"/>
    <x v="0"/>
    <x v="1"/>
    <n v="48"/>
    <x v="2"/>
    <x v="0"/>
    <x v="0"/>
    <x v="5"/>
    <x v="3"/>
    <s v="Bogotá D.C."/>
    <x v="11"/>
    <x v="1"/>
    <d v="1899-12-30T05:00:00"/>
    <d v="1899-12-30T07:00:00"/>
    <x v="1"/>
    <d v="1899-12-30T17:00:00"/>
    <x v="0"/>
    <d v="1899-12-30T19:00:00"/>
    <x v="5"/>
    <x v="1"/>
    <x v="3"/>
    <x v="0"/>
    <x v="0"/>
    <s v=""/>
    <x v="5"/>
    <x v="3"/>
    <n v="0"/>
    <x v="4"/>
    <x v="2"/>
    <n v="0"/>
    <n v="10"/>
    <n v="0"/>
    <n v="0"/>
    <x v="0"/>
    <n v="119.99999999999994"/>
    <n v="351.88612099644109"/>
    <x v="0"/>
    <n v="5.8647686832740211"/>
    <n v="0"/>
    <s v=""/>
    <n v="0"/>
    <x v="0"/>
    <n v="24.074572000000003"/>
    <n v="70.595897964412814"/>
    <x v="1"/>
    <n v="561.67014691917518"/>
    <n v="1647.0327439907485"/>
    <n v="73.72837675000001"/>
    <n v="216.19993751601424"/>
    <n v="40.833333333333314"/>
    <n v="119.73902728351121"/>
    <n v="4084116.4383561644"/>
    <n v="11976199.093257934"/>
    <n v="0.17017151826484017"/>
    <n v="0.49900829555241388"/>
    <n v="0"/>
    <n v="0"/>
    <n v="2.9323843416370106"/>
    <n v="2.9323843416370106"/>
    <s v=""/>
  </r>
  <r>
    <n v="174"/>
    <x v="0"/>
    <x v="1"/>
    <n v="50"/>
    <x v="1"/>
    <x v="0"/>
    <x v="0"/>
    <x v="4"/>
    <x v="3"/>
    <s v="Bogotá D.C."/>
    <x v="10"/>
    <x v="1"/>
    <d v="1899-12-30T05:30:00"/>
    <d v="1899-12-30T06:20:00"/>
    <x v="3"/>
    <d v="1899-12-30T17:00:00"/>
    <x v="0"/>
    <d v="1899-12-30T18:00:00"/>
    <x v="5"/>
    <x v="2"/>
    <x v="3"/>
    <x v="0"/>
    <x v="0"/>
    <s v=""/>
    <x v="5"/>
    <x v="3"/>
    <n v="0"/>
    <x v="4"/>
    <x v="2"/>
    <n v="0"/>
    <n v="10.666666666666668"/>
    <n v="0"/>
    <n v="0"/>
    <x v="0"/>
    <n v="54.999999999999986"/>
    <n v="161.28113879003553"/>
    <x v="2"/>
    <n v="5.8647686832740211"/>
    <n v="0"/>
    <s v=""/>
    <n v="0"/>
    <x v="0"/>
    <n v="12.260146000000006"/>
    <n v="35.951460156583643"/>
    <x v="0"/>
    <n v="0"/>
    <n v="0"/>
    <n v="0"/>
    <n v="0"/>
    <n v="18.715277777777771"/>
    <n v="54.880387504942647"/>
    <n v="402739.72602739721"/>
    <n v="1180987.6663579191"/>
    <n v="1.6780821917808216E-2"/>
    <n v="4.9207819431579966E-2"/>
    <n v="109.99999999999997"/>
    <n v="322.56227758007105"/>
    <n v="0"/>
    <n v="2.9323843416370106"/>
    <s v=""/>
  </r>
  <r>
    <n v="175"/>
    <x v="0"/>
    <x v="1"/>
    <n v="50"/>
    <x v="1"/>
    <x v="0"/>
    <x v="0"/>
    <x v="1"/>
    <x v="3"/>
    <s v="Soacha"/>
    <x v="1"/>
    <x v="1"/>
    <d v="1899-12-30T05:00:00"/>
    <d v="1899-12-30T07:00:00"/>
    <x v="1"/>
    <d v="1899-12-30T16:20:00"/>
    <x v="1"/>
    <d v="1899-12-30T18:00:00"/>
    <x v="6"/>
    <x v="1"/>
    <x v="1"/>
    <x v="0"/>
    <x v="0"/>
    <s v=""/>
    <x v="3"/>
    <x v="1"/>
    <n v="0"/>
    <x v="3"/>
    <x v="1"/>
    <n v="0"/>
    <n v="9.3333333333333339"/>
    <n v="0"/>
    <n v="0"/>
    <x v="0"/>
    <n v="109.99999999999999"/>
    <n v="322.56227758007111"/>
    <x v="0"/>
    <n v="5.8647686832740211"/>
    <n v="0"/>
    <s v=""/>
    <n v="0"/>
    <x v="0"/>
    <n v="28.977255"/>
    <n v="84.972448825622777"/>
    <x v="1"/>
    <n v="1386.7730371101925"/>
    <n v="4066.5515394263293"/>
    <n v="182.03660192307692"/>
    <n v="533.80128108404051"/>
    <n v="37.43055555555555"/>
    <n v="109.76077500988531"/>
    <n v="1963356.1643835616"/>
    <n v="5757314.8734948561"/>
    <n v="8.1806506849315064E-2"/>
    <n v="0.23988811972895235"/>
    <n v="0"/>
    <n v="0"/>
    <n v="2.9323843416370106"/>
    <n v="2.9323843416370106"/>
    <s v=""/>
  </r>
  <r>
    <n v="176"/>
    <x v="0"/>
    <x v="1"/>
    <n v="34"/>
    <x v="0"/>
    <x v="0"/>
    <x v="0"/>
    <x v="4"/>
    <x v="3"/>
    <s v="Soacha"/>
    <x v="1"/>
    <x v="1"/>
    <d v="1899-12-30T05:00:00"/>
    <d v="1899-12-30T06:30:00"/>
    <x v="3"/>
    <d v="1899-12-30T17:00:00"/>
    <x v="0"/>
    <d v="1899-12-30T18:30:00"/>
    <x v="6"/>
    <x v="1"/>
    <x v="1"/>
    <x v="0"/>
    <x v="0"/>
    <s v=""/>
    <x v="3"/>
    <x v="1"/>
    <n v="0"/>
    <x v="3"/>
    <x v="1"/>
    <n v="0"/>
    <n v="10.500000000000002"/>
    <n v="0"/>
    <n v="0"/>
    <x v="0"/>
    <n v="89.999999999999972"/>
    <n v="263.91459074733086"/>
    <x v="0"/>
    <n v="5.8647686832740211"/>
    <n v="0"/>
    <s v=""/>
    <n v="0"/>
    <x v="0"/>
    <n v="28.977255"/>
    <n v="84.972448825622777"/>
    <x v="1"/>
    <n v="3328.2552890644611"/>
    <n v="9759.7236946231878"/>
    <n v="436.88784461538461"/>
    <n v="1281.1230746016972"/>
    <n v="30.624999999999989"/>
    <n v="89.804270462633411"/>
    <n v="2590958.9041095888"/>
    <n v="7597687.3202359471"/>
    <n v="0.1079566210045662"/>
    <n v="0.31657030500983113"/>
    <n v="0"/>
    <n v="0"/>
    <n v="2.9323843416370106"/>
    <n v="2.9323843416370106"/>
    <s v=""/>
  </r>
  <r>
    <n v="177"/>
    <x v="0"/>
    <x v="1"/>
    <n v="57"/>
    <x v="1"/>
    <x v="2"/>
    <x v="0"/>
    <x v="2"/>
    <x v="3"/>
    <s v="Madrid"/>
    <x v="1"/>
    <x v="1"/>
    <d v="1899-12-30T06:04:00"/>
    <d v="1899-12-30T06:30:00"/>
    <x v="3"/>
    <d v="1899-12-30T16:00:00"/>
    <x v="1"/>
    <d v="1899-12-30T16:30:00"/>
    <x v="11"/>
    <x v="4"/>
    <x v="3"/>
    <x v="0"/>
    <x v="0"/>
    <s v=""/>
    <x v="7"/>
    <x v="0"/>
    <n v="2.9323843416370106"/>
    <x v="1"/>
    <x v="1"/>
    <n v="2.9323843416370106"/>
    <n v="9.5"/>
    <n v="0"/>
    <n v="0"/>
    <x v="0"/>
    <n v="28.000000000000021"/>
    <n v="82.106761565836365"/>
    <x v="3"/>
    <n v="5.8647686832740211"/>
    <n v="0"/>
    <s v=""/>
    <n v="0"/>
    <x v="0"/>
    <n v="5.6000000000000041"/>
    <n v="16.421352313167272"/>
    <x v="2"/>
    <n v="0"/>
    <n v="0"/>
    <n v="0"/>
    <n v="0"/>
    <n v="9.5277777777777839"/>
    <n v="27.939106366152647"/>
    <n v="360228.3105022831"/>
    <n v="1056327.85713125"/>
    <n v="1.5009512937595129E-2"/>
    <n v="4.4013660713802083E-2"/>
    <n v="0"/>
    <n v="0"/>
    <n v="2.9323843416370106"/>
    <n v="2.9323843416370106"/>
    <s v=""/>
  </r>
  <r>
    <n v="178"/>
    <x v="0"/>
    <x v="0"/>
    <n v="27"/>
    <x v="3"/>
    <x v="0"/>
    <x v="0"/>
    <x v="4"/>
    <x v="3"/>
    <s v="Bogotá D.C."/>
    <x v="5"/>
    <x v="1"/>
    <d v="1899-12-30T03:45:00"/>
    <d v="1899-12-30T05:35:00"/>
    <x v="5"/>
    <d v="1899-12-30T18:00:00"/>
    <x v="3"/>
    <d v="1899-12-30T20:45:00"/>
    <x v="0"/>
    <x v="0"/>
    <x v="0"/>
    <x v="1"/>
    <x v="1"/>
    <s v=""/>
    <x v="9"/>
    <x v="5"/>
    <n v="2.9323843416370106"/>
    <x v="3"/>
    <x v="1"/>
    <n v="2.9323843416370106"/>
    <n v="12.416666666666668"/>
    <n v="40"/>
    <n v="117.29537366548043"/>
    <x v="3"/>
    <n v="137.50000000000003"/>
    <n v="403.20284697508902"/>
    <x v="1"/>
    <n v="5.8647686832740211"/>
    <n v="5.8647686832740211"/>
    <n v="10.86"/>
    <n v="31.845693950177932"/>
    <x v="1"/>
    <n v="22.542197000000002"/>
    <n v="66.102385508896802"/>
    <x v="1"/>
    <n v="121.32412844865998"/>
    <n v="355.76897452560792"/>
    <n v="14.942867332823427"/>
    <n v="43.818230185930616"/>
    <n v="46.78819444444445"/>
    <n v="137.20096876235667"/>
    <n v="1254400"/>
    <n v="3678382.9181494662"/>
    <n v="5.226666666666667E-2"/>
    <n v="0.15326595492289444"/>
    <n v="80"/>
    <n v="234.59074733096085"/>
    <n v="0"/>
    <n v="2.9323843416370106"/>
    <s v=""/>
  </r>
  <r>
    <n v="179"/>
    <x v="0"/>
    <x v="1"/>
    <n v="44"/>
    <x v="2"/>
    <x v="2"/>
    <x v="0"/>
    <x v="5"/>
    <x v="3"/>
    <s v="Bogotá D.C."/>
    <x v="14"/>
    <x v="2"/>
    <d v="1899-12-30T04:55:00"/>
    <d v="1899-12-30T05:30:00"/>
    <x v="5"/>
    <d v="1899-12-30T16:15:00"/>
    <x v="1"/>
    <d v="1899-12-30T17:15:00"/>
    <x v="6"/>
    <x v="1"/>
    <x v="1"/>
    <x v="0"/>
    <x v="0"/>
    <s v=""/>
    <x v="3"/>
    <x v="1"/>
    <n v="0"/>
    <x v="3"/>
    <x v="1"/>
    <n v="0"/>
    <n v="10.750000000000002"/>
    <n v="0"/>
    <n v="0"/>
    <x v="0"/>
    <n v="47.499999999999972"/>
    <n v="139.28825622775793"/>
    <x v="2"/>
    <n v="5.8647686832740211"/>
    <n v="0"/>
    <s v=""/>
    <n v="0"/>
    <x v="0"/>
    <n v="12.350448"/>
    <n v="36.216260327402132"/>
    <x v="0"/>
    <n v="1182.1180634695384"/>
    <n v="3466.4244992843401"/>
    <n v="155.17229538461538"/>
    <n v="455.02480924171908"/>
    <n v="16.163194444444436"/>
    <n v="47.396698299723184"/>
    <n v="2159132.4200913245"/>
    <n v="6331406.1001966242"/>
    <n v="8.9963850837138523E-2"/>
    <n v="0.26380858750819269"/>
    <n v="0"/>
    <n v="0"/>
    <n v="2.9323843416370106"/>
    <n v="2.9323843416370106"/>
    <s v=""/>
  </r>
  <r>
    <n v="180"/>
    <x v="0"/>
    <x v="1"/>
    <n v="37"/>
    <x v="0"/>
    <x v="0"/>
    <x v="0"/>
    <x v="4"/>
    <x v="3"/>
    <s v="Bogotá D.C."/>
    <x v="5"/>
    <x v="1"/>
    <d v="1899-12-30T05:00:00"/>
    <d v="1899-12-30T07:00:00"/>
    <x v="1"/>
    <d v="1899-12-30T16:00:00"/>
    <x v="1"/>
    <d v="1899-12-30T17:00:00"/>
    <x v="6"/>
    <x v="1"/>
    <x v="1"/>
    <x v="0"/>
    <x v="0"/>
    <s v=""/>
    <x v="3"/>
    <x v="1"/>
    <n v="0"/>
    <x v="3"/>
    <x v="1"/>
    <n v="0"/>
    <n v="8.9999999999999982"/>
    <n v="0"/>
    <n v="0"/>
    <x v="0"/>
    <n v="90.000000000000057"/>
    <n v="263.91459074733109"/>
    <x v="0"/>
    <n v="5.8647686832740211"/>
    <n v="0"/>
    <s v=""/>
    <n v="0"/>
    <x v="0"/>
    <n v="22.542197000000002"/>
    <n v="66.102385508896802"/>
    <x v="1"/>
    <n v="1078.8085688870897"/>
    <n v="3163.4813550283338"/>
    <n v="141.61123756410257"/>
    <n v="415.25857563281318"/>
    <n v="30.625000000000018"/>
    <n v="89.804270462633497"/>
    <n v="6504875.2968036523"/>
    <n v="19074794.464648433"/>
    <n v="0.27103647070015219"/>
    <n v="0.79478310269368468"/>
    <n v="0"/>
    <n v="0"/>
    <n v="2.9323843416370106"/>
    <n v="2.9323843416370106"/>
    <s v=""/>
  </r>
  <r>
    <n v="181"/>
    <x v="0"/>
    <x v="1"/>
    <n v="46"/>
    <x v="2"/>
    <x v="0"/>
    <x v="0"/>
    <x v="4"/>
    <x v="4"/>
    <s v="Bogotá D.C."/>
    <x v="11"/>
    <x v="1"/>
    <d v="1899-12-30T04:30:00"/>
    <d v="1899-12-30T06:00:00"/>
    <x v="3"/>
    <d v="1899-12-30T16:30:00"/>
    <x v="1"/>
    <d v="1899-12-30T18:00:00"/>
    <x v="12"/>
    <x v="0"/>
    <x v="6"/>
    <x v="1"/>
    <x v="1"/>
    <s v=""/>
    <x v="10"/>
    <x v="0"/>
    <n v="2.9323843416370106"/>
    <x v="3"/>
    <x v="1"/>
    <n v="2.9323843416370106"/>
    <n v="10.5"/>
    <n v="10"/>
    <n v="29.323843416370106"/>
    <x v="2"/>
    <n v="90"/>
    <n v="263.91459074733098"/>
    <x v="0"/>
    <n v="5.8647686832740211"/>
    <n v="5.8647686832740211"/>
    <n v="2.7149999999999994"/>
    <n v="7.961423487544482"/>
    <x v="4"/>
    <n v="24.074572000000003"/>
    <n v="70.595897964412814"/>
    <x v="1"/>
    <n v="325.69096267996861"/>
    <n v="955.05107917542387"/>
    <n v="40.113676554336479"/>
    <n v="117.62871701342796"/>
    <n v="30.625"/>
    <n v="89.804270462633454"/>
    <n v="1715000"/>
    <n v="5029039.1459074728"/>
    <n v="0.28583333333333333"/>
    <n v="0.83817319098457888"/>
    <n v="20"/>
    <n v="58.647686832740213"/>
    <n v="2.9323843416370106"/>
    <n v="2.9323843416370106"/>
    <s v=""/>
  </r>
  <r>
    <n v="182"/>
    <x v="0"/>
    <x v="1"/>
    <n v="46"/>
    <x v="2"/>
    <x v="0"/>
    <x v="0"/>
    <x v="4"/>
    <x v="3"/>
    <s v="Soacha"/>
    <x v="1"/>
    <x v="1"/>
    <d v="1899-12-30T04:30:00"/>
    <d v="1899-12-30T06:30:00"/>
    <x v="3"/>
    <d v="1899-12-30T17:05:00"/>
    <x v="0"/>
    <d v="1899-12-30T19:06:00"/>
    <x v="0"/>
    <x v="0"/>
    <x v="0"/>
    <x v="0"/>
    <x v="0"/>
    <s v=""/>
    <x v="11"/>
    <x v="6"/>
    <n v="2.9323843416370106"/>
    <x v="0"/>
    <x v="0"/>
    <n v="0"/>
    <n v="10.583333333333334"/>
    <n v="0"/>
    <n v="0"/>
    <x v="0"/>
    <n v="120.49999999999993"/>
    <n v="353.35231316725958"/>
    <x v="1"/>
    <n v="5.8647686832740211"/>
    <n v="0"/>
    <s v=""/>
    <n v="0"/>
    <x v="0"/>
    <n v="28.977255"/>
    <n v="84.972448825622777"/>
    <x v="1"/>
    <n v="173.20213808599757"/>
    <n v="507.8952376614306"/>
    <n v="21.332414287860576"/>
    <n v="62.554837627035994"/>
    <n v="41.003472222222193"/>
    <n v="120.23793989719248"/>
    <n v="1568000"/>
    <n v="4597978.6476868326"/>
    <n v="6.5333333333333327E-2"/>
    <n v="0.19158244365361801"/>
    <n v="0"/>
    <n v="0"/>
    <n v="2.9323843416370106"/>
    <n v="2.9323843416370106"/>
    <s v=""/>
  </r>
  <r>
    <n v="183"/>
    <x v="0"/>
    <x v="0"/>
    <n v="42"/>
    <x v="2"/>
    <x v="0"/>
    <x v="0"/>
    <x v="4"/>
    <x v="3"/>
    <s v="Bogotá D.C."/>
    <x v="4"/>
    <x v="1"/>
    <d v="1899-12-30T04:20:00"/>
    <d v="1899-12-30T05:30:00"/>
    <x v="5"/>
    <d v="1899-12-30T18:00:00"/>
    <x v="3"/>
    <d v="1899-12-30T19:30:00"/>
    <x v="2"/>
    <x v="0"/>
    <x v="0"/>
    <x v="0"/>
    <x v="0"/>
    <s v=""/>
    <x v="2"/>
    <x v="0"/>
    <n v="0"/>
    <x v="2"/>
    <x v="0"/>
    <n v="0"/>
    <n v="12.5"/>
    <n v="0"/>
    <n v="0"/>
    <x v="0"/>
    <n v="80"/>
    <n v="234.59074733096085"/>
    <x v="0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27.222222222222218"/>
    <n v="79.826018189007499"/>
    <n v="1568000"/>
    <n v="4597978.6476868326"/>
    <n v="6.5333333333333327E-2"/>
    <n v="0.19158244365361801"/>
    <n v="0"/>
    <n v="0"/>
    <n v="2.9323843416370106"/>
    <n v="2.9323843416370106"/>
    <s v=""/>
  </r>
  <r>
    <n v="184"/>
    <x v="0"/>
    <x v="1"/>
    <n v="46"/>
    <x v="2"/>
    <x v="0"/>
    <x v="0"/>
    <x v="4"/>
    <x v="3"/>
    <s v="Bogotá D.C."/>
    <x v="10"/>
    <x v="1"/>
    <d v="1899-12-30T05:30:00"/>
    <d v="1899-12-30T06:40:00"/>
    <x v="3"/>
    <d v="1899-12-30T19:00:00"/>
    <x v="7"/>
    <d v="1899-12-30T20:00:00"/>
    <x v="5"/>
    <x v="2"/>
    <x v="3"/>
    <x v="0"/>
    <x v="0"/>
    <s v=""/>
    <x v="5"/>
    <x v="3"/>
    <n v="0"/>
    <x v="4"/>
    <x v="2"/>
    <n v="0"/>
    <n v="12.333333333333332"/>
    <n v="0"/>
    <n v="0"/>
    <x v="0"/>
    <n v="65.000000000000071"/>
    <n v="190.60498220640591"/>
    <x v="0"/>
    <n v="5.8647686832740211"/>
    <n v="0"/>
    <s v=""/>
    <n v="0"/>
    <x v="0"/>
    <n v="12.260146000000006"/>
    <n v="35.951460156583643"/>
    <x v="0"/>
    <n v="0"/>
    <n v="0"/>
    <n v="0"/>
    <n v="0"/>
    <n v="22.118055555555582"/>
    <n v="64.858639778568673"/>
    <n v="201369.8630136986"/>
    <n v="590493.83317895955"/>
    <n v="8.3904109589041081E-3"/>
    <n v="2.4603909715789983E-2"/>
    <n v="130.00000000000014"/>
    <n v="381.20996441281181"/>
    <n v="0"/>
    <n v="2.9323843416370106"/>
    <s v=""/>
  </r>
  <r>
    <n v="185"/>
    <x v="0"/>
    <x v="1"/>
    <n v="38"/>
    <x v="0"/>
    <x v="0"/>
    <x v="0"/>
    <x v="1"/>
    <x v="3"/>
    <s v="Soacha"/>
    <x v="1"/>
    <x v="1"/>
    <d v="1899-12-30T05:00:00"/>
    <d v="1899-12-30T06:30:00"/>
    <x v="3"/>
    <d v="1899-12-30T16:00:00"/>
    <x v="1"/>
    <d v="1899-12-30T17:30:00"/>
    <x v="6"/>
    <x v="1"/>
    <x v="1"/>
    <x v="1"/>
    <x v="1"/>
    <s v=""/>
    <x v="3"/>
    <x v="1"/>
    <n v="0"/>
    <x v="3"/>
    <x v="1"/>
    <n v="0"/>
    <n v="9.5"/>
    <n v="15"/>
    <n v="43.985765124555158"/>
    <x v="1"/>
    <n v="89.999999999999972"/>
    <n v="263.91459074733086"/>
    <x v="0"/>
    <n v="5.8647686832740211"/>
    <n v="5.8647686832740211"/>
    <n v="4.0725000000000007"/>
    <n v="11.942135231316728"/>
    <x v="3"/>
    <n v="28.977255"/>
    <n v="84.972448825622777"/>
    <x v="1"/>
    <n v="2414.4341396487057"/>
    <n v="7080.0488650196921"/>
    <n v="316.68529956293702"/>
    <n v="928.6430136649825"/>
    <n v="30.624999999999989"/>
    <n v="89.804270462633411"/>
    <n v="2386232.8767123292"/>
    <n v="6997351.9231706737"/>
    <n v="9.9426369863013717E-2"/>
    <n v="0.29155633013211141"/>
    <n v="30"/>
    <n v="87.971530249110316"/>
    <n v="0"/>
    <n v="2.9323843416370106"/>
    <s v=""/>
  </r>
  <r>
    <n v="186"/>
    <x v="0"/>
    <x v="1"/>
    <n v="24"/>
    <x v="3"/>
    <x v="0"/>
    <x v="0"/>
    <x v="1"/>
    <x v="3"/>
    <s v="Soacha"/>
    <x v="1"/>
    <x v="3"/>
    <d v="1899-12-30T05:00:00"/>
    <d v="1899-12-30T06:00:00"/>
    <x v="3"/>
    <d v="1899-12-30T17:00:00"/>
    <x v="0"/>
    <d v="1899-12-30T18:00:00"/>
    <x v="6"/>
    <x v="1"/>
    <x v="1"/>
    <x v="0"/>
    <x v="0"/>
    <s v=""/>
    <x v="3"/>
    <x v="1"/>
    <n v="0"/>
    <x v="1"/>
    <x v="1"/>
    <n v="2.9323843416370106"/>
    <n v="11"/>
    <n v="0"/>
    <n v="0"/>
    <x v="0"/>
    <n v="59.999999999999964"/>
    <n v="175.94306049822052"/>
    <x v="2"/>
    <n v="5.8647686832740211"/>
    <n v="0"/>
    <s v=""/>
    <n v="0"/>
    <x v="0"/>
    <n v="24.269999999999985"/>
    <n v="71.168967971530208"/>
    <x v="1"/>
    <n v="3252.1903303076906"/>
    <n v="9536.6720006175692"/>
    <n v="426.90307692307658"/>
    <n v="1251.8438981658901"/>
    <n v="20.416666666666654"/>
    <n v="59.869513641755596"/>
    <n v="20439041.09589041"/>
    <n v="59935124.067664407"/>
    <n v="0.85162671232876708"/>
    <n v="2.4972968361526835"/>
    <n v="0"/>
    <n v="0"/>
    <n v="2.9323843416370106"/>
    <n v="2.9323843416370106"/>
    <s v=""/>
  </r>
  <r>
    <n v="187"/>
    <x v="0"/>
    <x v="1"/>
    <n v="47"/>
    <x v="2"/>
    <x v="0"/>
    <x v="0"/>
    <x v="4"/>
    <x v="3"/>
    <s v="Bogotá D.C."/>
    <x v="5"/>
    <x v="3"/>
    <d v="1899-12-30T05:00:00"/>
    <d v="1899-12-30T07:00:00"/>
    <x v="1"/>
    <d v="1899-12-30T17:00:00"/>
    <x v="0"/>
    <d v="1899-12-30T19:00:00"/>
    <x v="6"/>
    <x v="1"/>
    <x v="1"/>
    <x v="0"/>
    <x v="0"/>
    <s v=""/>
    <x v="3"/>
    <x v="1"/>
    <n v="0"/>
    <x v="0"/>
    <x v="0"/>
    <n v="2.9323843416370106"/>
    <n v="10"/>
    <n v="0"/>
    <n v="0"/>
    <x v="0"/>
    <n v="119.99999999999994"/>
    <n v="351.88612099644109"/>
    <x v="0"/>
    <n v="5.8647686832740211"/>
    <n v="0"/>
    <s v=""/>
    <n v="0"/>
    <x v="0"/>
    <n v="17.980343000000005"/>
    <n v="52.725276270462643"/>
    <x v="1"/>
    <n v="2065.1773844328309"/>
    <n v="6055.8938248137101"/>
    <n v="271.08824830769231"/>
    <n v="794.93493453928272"/>
    <n v="40.833333333333314"/>
    <n v="119.73902728351121"/>
    <n v="1751623.8082191779"/>
    <n v="5136434.227660507"/>
    <n v="7.2984325342465739E-2"/>
    <n v="0.21401809281918779"/>
    <n v="0"/>
    <n v="0"/>
    <n v="2.9323843416370106"/>
    <n v="2.9323843416370106"/>
    <s v=""/>
  </r>
  <r>
    <n v="188"/>
    <x v="0"/>
    <x v="1"/>
    <n v="52"/>
    <x v="1"/>
    <x v="1"/>
    <x v="0"/>
    <x v="4"/>
    <x v="3"/>
    <s v="Bogotá D.C."/>
    <x v="14"/>
    <x v="1"/>
    <d v="1899-12-30T04:00:00"/>
    <d v="1899-12-30T05:45:00"/>
    <x v="5"/>
    <d v="1899-12-30T18:00:00"/>
    <x v="3"/>
    <d v="1899-12-30T20:00:00"/>
    <x v="2"/>
    <x v="0"/>
    <x v="0"/>
    <x v="0"/>
    <x v="0"/>
    <s v=""/>
    <x v="2"/>
    <x v="0"/>
    <n v="0"/>
    <x v="2"/>
    <x v="0"/>
    <n v="0"/>
    <n v="12.25"/>
    <n v="0"/>
    <n v="0"/>
    <x v="0"/>
    <n v="112.50000000000004"/>
    <n v="329.89323843416383"/>
    <x v="0"/>
    <n v="5.8647686832740211"/>
    <n v="0"/>
    <s v=""/>
    <n v="0"/>
    <x v="0"/>
    <n v="30.611718000000003"/>
    <n v="89.765322533807833"/>
    <x v="1"/>
    <n v="882.50654916626092"/>
    <n v="2587.8483861672562"/>
    <n v="108.69378130434784"/>
    <n v="318.73194233018722"/>
    <n v="38.281250000000014"/>
    <n v="112.25533807829186"/>
    <n v="1764000"/>
    <n v="5172725.9786476865"/>
    <n v="7.3499999999999996E-2"/>
    <n v="0.21553024911032026"/>
    <n v="0"/>
    <n v="0"/>
    <n v="2.9323843416370106"/>
    <n v="2.9323843416370106"/>
    <s v=""/>
  </r>
  <r>
    <n v="189"/>
    <x v="0"/>
    <x v="1"/>
    <n v="45"/>
    <x v="2"/>
    <x v="3"/>
    <x v="0"/>
    <x v="4"/>
    <x v="4"/>
    <s v="Bogotá D.C."/>
    <x v="3"/>
    <x v="1"/>
    <d v="1899-12-30T05:30:00"/>
    <d v="1899-12-30T06:40:00"/>
    <x v="3"/>
    <d v="1899-12-30T17:00:00"/>
    <x v="0"/>
    <d v="1899-12-30T18:30:00"/>
    <x v="5"/>
    <x v="2"/>
    <x v="3"/>
    <x v="5"/>
    <x v="1"/>
    <s v=""/>
    <x v="0"/>
    <x v="0"/>
    <n v="2.9323843416370106"/>
    <x v="3"/>
    <x v="1"/>
    <n v="2.9323843416370106"/>
    <n v="10.333333333333334"/>
    <n v="15"/>
    <n v="43.985765124555158"/>
    <x v="1"/>
    <n v="80.000000000000014"/>
    <n v="234.59074733096088"/>
    <x v="0"/>
    <n v="5.8647686832740211"/>
    <n v="5.8647686832740211"/>
    <n v="6.835"/>
    <n v="20.042846975088967"/>
    <x v="1"/>
    <n v="16.542873"/>
    <n v="48.510061750889676"/>
    <x v="1"/>
    <n v="40.853994411057691"/>
    <n v="119.79961350431152"/>
    <n v="5.0317758413461542"/>
    <n v="14.755100687790858"/>
    <n v="27.222222222222225"/>
    <n v="79.826018189007513"/>
    <n v="1738493.1506849315"/>
    <n v="5097930.0931116855"/>
    <n v="0.2897488584474886"/>
    <n v="0.84965501551861422"/>
    <n v="130.00000000000003"/>
    <n v="381.20996441281147"/>
    <n v="0"/>
    <n v="2.9323843416370106"/>
    <s v=""/>
  </r>
  <r>
    <n v="190"/>
    <x v="0"/>
    <x v="1"/>
    <n v="43"/>
    <x v="2"/>
    <x v="0"/>
    <x v="0"/>
    <x v="1"/>
    <x v="4"/>
    <s v="Bogotá D.C."/>
    <x v="4"/>
    <x v="1"/>
    <d v="1899-12-30T05:30:00"/>
    <d v="1899-12-30T07:00:00"/>
    <x v="1"/>
    <d v="1899-12-30T16:15:00"/>
    <x v="1"/>
    <d v="1899-12-30T17:30:00"/>
    <x v="2"/>
    <x v="0"/>
    <x v="0"/>
    <x v="0"/>
    <x v="0"/>
    <s v=""/>
    <x v="2"/>
    <x v="0"/>
    <n v="0"/>
    <x v="1"/>
    <x v="1"/>
    <n v="2.9323843416370106"/>
    <n v="9.25"/>
    <n v="0"/>
    <n v="0"/>
    <x v="0"/>
    <n v="82.499999999999972"/>
    <n v="241.92170818505329"/>
    <x v="0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28.072916666666657"/>
    <n v="82.320581257413963"/>
    <n v="1568000"/>
    <n v="4597978.6476868326"/>
    <n v="0.26133333333333331"/>
    <n v="0.76632977461447205"/>
    <n v="0"/>
    <n v="0"/>
    <n v="2.9323843416370106"/>
    <n v="2.9323843416370106"/>
    <s v=""/>
  </r>
  <r>
    <n v="191"/>
    <x v="0"/>
    <x v="1"/>
    <n v="34"/>
    <x v="0"/>
    <x v="2"/>
    <x v="0"/>
    <x v="5"/>
    <x v="3"/>
    <s v="Bogotá D.C."/>
    <x v="10"/>
    <x v="1"/>
    <d v="1899-12-30T05:30:00"/>
    <d v="1899-12-30T06:20:00"/>
    <x v="3"/>
    <d v="1899-12-30T17:00:00"/>
    <x v="0"/>
    <d v="1899-12-30T18:30:00"/>
    <x v="5"/>
    <x v="2"/>
    <x v="3"/>
    <x v="0"/>
    <x v="0"/>
    <s v=""/>
    <x v="3"/>
    <x v="1"/>
    <n v="2.9323843416370106"/>
    <x v="4"/>
    <x v="2"/>
    <n v="0"/>
    <n v="10.666666666666668"/>
    <n v="0"/>
    <n v="0"/>
    <x v="0"/>
    <n v="70.000000000000014"/>
    <n v="205.26690391459078"/>
    <x v="0"/>
    <n v="5.8647686832740211"/>
    <n v="0"/>
    <s v=""/>
    <n v="0"/>
    <x v="0"/>
    <n v="12.260146000000006"/>
    <n v="35.951460156583643"/>
    <x v="0"/>
    <n v="0"/>
    <n v="0"/>
    <n v="0"/>
    <n v="0"/>
    <n v="23.819444444444454"/>
    <n v="69.847765915381601"/>
    <n v="201369.8630136986"/>
    <n v="590493.83317895955"/>
    <n v="8.3904109589041081E-3"/>
    <n v="2.4603909715789983E-2"/>
    <n v="140.00000000000003"/>
    <n v="410.53380782918157"/>
    <n v="0"/>
    <n v="2.9323843416370106"/>
    <s v=""/>
  </r>
  <r>
    <n v="192"/>
    <x v="0"/>
    <x v="0"/>
    <n v="43"/>
    <x v="2"/>
    <x v="0"/>
    <x v="0"/>
    <x v="1"/>
    <x v="4"/>
    <s v="Soacha"/>
    <x v="1"/>
    <x v="1"/>
    <d v="1899-12-30T04:00:00"/>
    <d v="1899-12-30T06:15:00"/>
    <x v="3"/>
    <d v="1899-12-30T17:00:00"/>
    <x v="0"/>
    <d v="1899-12-30T19:30:00"/>
    <x v="0"/>
    <x v="0"/>
    <x v="0"/>
    <x v="4"/>
    <x v="1"/>
    <s v=""/>
    <x v="0"/>
    <x v="0"/>
    <n v="0"/>
    <x v="13"/>
    <x v="0"/>
    <n v="2.9323843416370106"/>
    <n v="10.75"/>
    <n v="15"/>
    <n v="43.985765124555158"/>
    <x v="1"/>
    <n v="142.5"/>
    <n v="417.86476868327401"/>
    <x v="1"/>
    <n v="5.8647686832740211"/>
    <n v="5.8647686832740211"/>
    <n v="4.1500000000000004"/>
    <n v="12.169395017793596"/>
    <x v="3"/>
    <n v="28.977255"/>
    <n v="84.972448825622777"/>
    <x v="1"/>
    <n v="248.09730186979084"/>
    <n v="727.51664320536531"/>
    <n v="30.556865438687414"/>
    <n v="89.604473741916109"/>
    <n v="48.489583333333336"/>
    <n v="142.19009489916962"/>
    <n v="2695000"/>
    <n v="7902775.8007117435"/>
    <n v="0.44916666666666666"/>
    <n v="1.3171293001186239"/>
    <n v="0"/>
    <n v="0"/>
    <n v="2.9323843416370106"/>
    <n v="2.9323843416370106"/>
    <s v=""/>
  </r>
  <r>
    <n v="193"/>
    <x v="0"/>
    <x v="1"/>
    <n v="51"/>
    <x v="1"/>
    <x v="1"/>
    <x v="0"/>
    <x v="4"/>
    <x v="3"/>
    <s v="Bogotá D.C."/>
    <x v="15"/>
    <x v="1"/>
    <d v="1899-12-30T04:45:00"/>
    <d v="1899-12-30T06:45:00"/>
    <x v="3"/>
    <d v="1899-12-30T17:45:00"/>
    <x v="0"/>
    <d v="1899-12-30T19:30:00"/>
    <x v="6"/>
    <x v="1"/>
    <x v="1"/>
    <x v="0"/>
    <x v="0"/>
    <s v=""/>
    <x v="5"/>
    <x v="3"/>
    <n v="2.9323843416370106"/>
    <x v="3"/>
    <x v="1"/>
    <n v="0"/>
    <n v="11"/>
    <n v="0"/>
    <n v="0"/>
    <x v="0"/>
    <n v="112.49999999999997"/>
    <n v="329.89323843416361"/>
    <x v="0"/>
    <n v="5.8647686832740211"/>
    <n v="0"/>
    <s v=""/>
    <n v="0"/>
    <x v="0"/>
    <n v="11.894305000000003"/>
    <n v="34.878673736654811"/>
    <x v="0"/>
    <n v="1138.4585233601285"/>
    <n v="3338.3979475044339"/>
    <n v="149.44126794871798"/>
    <n v="438.21923412720145"/>
    <n v="38.281249999999993"/>
    <n v="112.25533807829179"/>
    <n v="5655451.3470319631"/>
    <n v="16583956.974926468"/>
    <n v="0.23564380612633179"/>
    <n v="0.69099820728860284"/>
    <n v="0"/>
    <n v="0"/>
    <n v="2.9323843416370106"/>
    <n v="2.9323843416370106"/>
    <s v=""/>
  </r>
  <r>
    <n v="194"/>
    <x v="0"/>
    <x v="1"/>
    <n v="48"/>
    <x v="2"/>
    <x v="0"/>
    <x v="0"/>
    <x v="4"/>
    <x v="3"/>
    <s v="Bogotá D.C."/>
    <x v="5"/>
    <x v="1"/>
    <d v="1899-12-30T04:30:00"/>
    <d v="1899-12-30T06:40:00"/>
    <x v="3"/>
    <d v="1899-12-30T17:00:00"/>
    <x v="0"/>
    <d v="1899-12-30T20:00:00"/>
    <x v="0"/>
    <x v="0"/>
    <x v="0"/>
    <x v="2"/>
    <x v="2"/>
    <s v=""/>
    <x v="0"/>
    <x v="0"/>
    <n v="0"/>
    <x v="3"/>
    <x v="1"/>
    <n v="2.9323843416370106"/>
    <n v="10.333333333333334"/>
    <n v="15"/>
    <n v="43.985765124555158"/>
    <x v="1"/>
    <n v="155"/>
    <n v="454.51957295373666"/>
    <x v="1"/>
    <n v="5.8647686832740211"/>
    <n v="5.8647686832740211"/>
    <n v="0.85000000000000009"/>
    <n v="2.4925266903914594"/>
    <x v="2"/>
    <n v="22.542197000000002"/>
    <n v="66.102385508896802"/>
    <x v="1"/>
    <n v="129.65806803241588"/>
    <n v="380.20728846516255"/>
    <n v="15.969315700120191"/>
    <n v="46.828171305690525"/>
    <n v="52.743055555555564"/>
    <n v="154.66291024120207"/>
    <n v="1617000"/>
    <n v="4741665.4804270463"/>
    <n v="6.7375000000000004E-2"/>
    <n v="0.19756939501779361"/>
    <n v="30"/>
    <n v="87.971530249110316"/>
    <n v="0"/>
    <n v="2.9323843416370106"/>
    <s v=""/>
  </r>
  <r>
    <n v="196"/>
    <x v="0"/>
    <x v="1"/>
    <n v="23"/>
    <x v="3"/>
    <x v="0"/>
    <x v="0"/>
    <x v="1"/>
    <x v="4"/>
    <s v="Bogotá D.C."/>
    <x v="6"/>
    <x v="1"/>
    <d v="1899-12-30T17:00:00"/>
    <d v="1899-12-30T18:30:00"/>
    <x v="7"/>
    <d v="1899-12-30T19:00:00"/>
    <x v="7"/>
    <d v="1899-12-30T21:00:00"/>
    <x v="5"/>
    <x v="2"/>
    <x v="3"/>
    <x v="0"/>
    <x v="0"/>
    <s v=""/>
    <x v="0"/>
    <x v="0"/>
    <n v="2.9323843416370106"/>
    <x v="1"/>
    <x v="1"/>
    <n v="2.9323843416370106"/>
    <n v="0.49999999999999822"/>
    <n v="0"/>
    <n v="0"/>
    <x v="0"/>
    <n v="105.00000000000003"/>
    <n v="307.90035587188618"/>
    <x v="0"/>
    <n v="5.8647686832740211"/>
    <n v="0"/>
    <s v=""/>
    <n v="0"/>
    <x v="0"/>
    <n v="10.023296999999999"/>
    <n v="29.39215917437722"/>
    <x v="0"/>
    <n v="0"/>
    <n v="0"/>
    <n v="0"/>
    <n v="0"/>
    <n v="35.729166666666679"/>
    <n v="104.77164887307239"/>
    <n v="201369.8630136986"/>
    <n v="590493.83317895955"/>
    <n v="3.3561643835616432E-2"/>
    <n v="9.8415638863159932E-2"/>
    <n v="210.00000000000006"/>
    <n v="615.80071174377235"/>
    <n v="0"/>
    <n v="2.9323843416370106"/>
    <s v=""/>
  </r>
  <r>
    <n v="197"/>
    <x v="0"/>
    <x v="1"/>
    <n v="43"/>
    <x v="2"/>
    <x v="0"/>
    <x v="0"/>
    <x v="1"/>
    <x v="3"/>
    <s v="Bogotá D.C."/>
    <x v="3"/>
    <x v="1"/>
    <d v="1899-12-30T05:00:00"/>
    <d v="1899-12-30T06:50:00"/>
    <x v="3"/>
    <d v="1899-12-30T17:00:00"/>
    <x v="0"/>
    <d v="1899-12-30T19:00:00"/>
    <x v="2"/>
    <x v="0"/>
    <x v="0"/>
    <x v="3"/>
    <x v="1"/>
    <s v=""/>
    <x v="3"/>
    <x v="1"/>
    <n v="2.9323843416370106"/>
    <x v="3"/>
    <x v="1"/>
    <n v="2.9323843416370106"/>
    <n v="10.166666666666668"/>
    <n v="7.5"/>
    <n v="21.992882562277579"/>
    <x v="2"/>
    <n v="114.99999999999993"/>
    <n v="337.22419928825599"/>
    <x v="0"/>
    <n v="5.8647686832740211"/>
    <n v="5.8647686832740211"/>
    <n v="2.25"/>
    <n v="6.5978647686832739"/>
    <x v="4"/>
    <n v="16.542873"/>
    <n v="48.510061750889676"/>
    <x v="1"/>
    <n v="395.8683512677174"/>
    <n v="1160.8381546071143"/>
    <n v="49.182338586956533"/>
    <n v="144.22151955748106"/>
    <n v="39.131944444444422"/>
    <n v="114.74990114669822"/>
    <n v="3160500"/>
    <n v="9267800.711743772"/>
    <n v="0.13168750000000001"/>
    <n v="0.38615836298932388"/>
    <n v="0"/>
    <n v="0"/>
    <n v="2.9323843416370106"/>
    <n v="2.9323843416370106"/>
    <s v=""/>
  </r>
  <r>
    <n v="198"/>
    <x v="0"/>
    <x v="1"/>
    <n v="40"/>
    <x v="2"/>
    <x v="2"/>
    <x v="0"/>
    <x v="5"/>
    <x v="4"/>
    <s v="Bogotá D.C."/>
    <x v="11"/>
    <x v="1"/>
    <d v="1899-12-30T05:00:00"/>
    <d v="1899-12-30T06:30:00"/>
    <x v="3"/>
    <d v="1899-12-30T17:00:00"/>
    <x v="0"/>
    <d v="1899-12-30T19:00:00"/>
    <x v="6"/>
    <x v="1"/>
    <x v="1"/>
    <x v="0"/>
    <x v="0"/>
    <s v=""/>
    <x v="5"/>
    <x v="3"/>
    <n v="2.9323843416370106"/>
    <x v="1"/>
    <x v="1"/>
    <n v="2.9323843416370106"/>
    <n v="10.500000000000002"/>
    <n v="0"/>
    <n v="0"/>
    <x v="0"/>
    <n v="104.99999999999991"/>
    <n v="307.90035587188584"/>
    <x v="0"/>
    <n v="5.8647686832740211"/>
    <n v="0"/>
    <s v=""/>
    <n v="0"/>
    <x v="0"/>
    <n v="24.074572000000003"/>
    <n v="70.595897964412814"/>
    <x v="1"/>
    <n v="1152.1438911162566"/>
    <n v="3378.5287056220477"/>
    <n v="151.23769589743591"/>
    <n v="443.48705131490101"/>
    <n v="35.729166666666636"/>
    <n v="104.77164887307227"/>
    <n v="6580319.6347031966"/>
    <n v="19296026.259770226"/>
    <n v="1.0967199391171993"/>
    <n v="3.216004376628371"/>
    <n v="0"/>
    <n v="0"/>
    <n v="2.9323843416370106"/>
    <n v="2.9323843416370106"/>
    <s v=""/>
  </r>
  <r>
    <n v="199"/>
    <x v="0"/>
    <x v="0"/>
    <n v="38"/>
    <x v="0"/>
    <x v="1"/>
    <x v="0"/>
    <x v="1"/>
    <x v="3"/>
    <s v="Bogotá D.C."/>
    <x v="9"/>
    <x v="1"/>
    <d v="1899-12-30T06:00:00"/>
    <d v="1899-12-30T06:25:00"/>
    <x v="3"/>
    <d v="1899-12-30T17:20:00"/>
    <x v="0"/>
    <d v="1899-12-30T17:35:00"/>
    <x v="6"/>
    <x v="1"/>
    <x v="1"/>
    <x v="0"/>
    <x v="0"/>
    <s v=""/>
    <x v="3"/>
    <x v="1"/>
    <n v="0"/>
    <x v="3"/>
    <x v="1"/>
    <n v="0"/>
    <n v="10.916666666666666"/>
    <n v="0"/>
    <n v="0"/>
    <x v="0"/>
    <n v="19.999999999999972"/>
    <n v="58.647686832740128"/>
    <x v="3"/>
    <n v="5.8647686832740211"/>
    <n v="0"/>
    <s v=""/>
    <n v="0"/>
    <x v="0"/>
    <n v="8.0899999999999874"/>
    <n v="23.722989323843379"/>
    <x v="2"/>
    <n v="464.59861861538394"/>
    <n v="1362.3817143739373"/>
    <n v="60.986153846153755"/>
    <n v="178.83484259512701"/>
    <n v="6.8055555555555465"/>
    <n v="19.95650454725185"/>
    <n v="1554575.3424657532"/>
    <n v="4558612.3921415675"/>
    <n v="6.4773972602739718E-2"/>
    <n v="0.18994218300589866"/>
    <n v="0"/>
    <n v="0"/>
    <n v="2.9323843416370106"/>
    <n v="2.9323843416370106"/>
    <s v=""/>
  </r>
  <r>
    <n v="200"/>
    <x v="0"/>
    <x v="1"/>
    <n v="60"/>
    <x v="4"/>
    <x v="0"/>
    <x v="0"/>
    <x v="4"/>
    <x v="3"/>
    <s v="Bogotá D.C."/>
    <x v="4"/>
    <x v="1"/>
    <d v="1899-12-30T04:30:00"/>
    <d v="1899-12-30T06:00:00"/>
    <x v="3"/>
    <d v="1899-12-30T17:00:00"/>
    <x v="0"/>
    <d v="1899-12-30T19:30:00"/>
    <x v="2"/>
    <x v="0"/>
    <x v="0"/>
    <x v="0"/>
    <x v="0"/>
    <s v=""/>
    <x v="2"/>
    <x v="0"/>
    <n v="0"/>
    <x v="2"/>
    <x v="0"/>
    <n v="0"/>
    <n v="11"/>
    <n v="0"/>
    <n v="0"/>
    <x v="0"/>
    <n v="119.99999999999997"/>
    <n v="351.88612099644121"/>
    <x v="0"/>
    <n v="5.8647686832740211"/>
    <n v="0"/>
    <s v=""/>
    <n v="0"/>
    <x v="0"/>
    <n v="6.6812049999999914"/>
    <n v="19.591860925266879"/>
    <x v="2"/>
    <n v="224.71487433753597"/>
    <n v="658.95037884031899"/>
    <n v="27.676972403381605"/>
    <n v="81.159520499595871"/>
    <n v="40.833333333333321"/>
    <n v="119.73902728351123"/>
    <n v="2195200"/>
    <n v="6437170.1067615654"/>
    <n v="9.1466666666666668E-2"/>
    <n v="0.26821542111506524"/>
    <n v="0"/>
    <n v="0"/>
    <n v="2.9323843416370106"/>
    <n v="2.9323843416370106"/>
    <s v=""/>
  </r>
  <r>
    <n v="202"/>
    <x v="0"/>
    <x v="1"/>
    <n v="43"/>
    <x v="2"/>
    <x v="0"/>
    <x v="0"/>
    <x v="4"/>
    <x v="3"/>
    <s v="Soacha"/>
    <x v="1"/>
    <x v="1"/>
    <d v="1899-12-30T05:20:00"/>
    <d v="1899-12-30T06:40:00"/>
    <x v="3"/>
    <d v="1899-12-30T17:00:00"/>
    <x v="0"/>
    <d v="1899-12-30T18:40:00"/>
    <x v="5"/>
    <x v="2"/>
    <x v="3"/>
    <x v="0"/>
    <x v="0"/>
    <s v=""/>
    <x v="5"/>
    <x v="3"/>
    <n v="0"/>
    <x v="3"/>
    <x v="1"/>
    <n v="2.9323843416370106"/>
    <n v="10.333333333333334"/>
    <n v="0"/>
    <n v="0"/>
    <x v="0"/>
    <n v="90"/>
    <n v="263.91459074733098"/>
    <x v="0"/>
    <n v="5.8647686832740211"/>
    <n v="0"/>
    <s v=""/>
    <n v="0"/>
    <x v="0"/>
    <n v="22.5"/>
    <n v="65.978647686832744"/>
    <x v="1"/>
    <n v="0"/>
    <n v="0"/>
    <n v="0"/>
    <n v="0"/>
    <n v="30.625"/>
    <n v="89.804270462633454"/>
    <n v="134246.57534246575"/>
    <n v="393662.55545263976"/>
    <n v="5.5936073059360729E-3"/>
    <n v="1.6402606477193323E-2"/>
    <n v="180"/>
    <n v="527.82918149466195"/>
    <n v="0"/>
    <n v="2.9323843416370106"/>
    <s v=""/>
  </r>
  <r>
    <n v="203"/>
    <x v="0"/>
    <x v="1"/>
    <n v="55"/>
    <x v="1"/>
    <x v="0"/>
    <x v="0"/>
    <x v="4"/>
    <x v="3"/>
    <s v="Bogotá D.C."/>
    <x v="10"/>
    <x v="1"/>
    <d v="1899-12-30T04:30:00"/>
    <d v="1899-12-30T06:30:00"/>
    <x v="3"/>
    <d v="1899-12-30T17:00:00"/>
    <x v="0"/>
    <d v="1899-12-30T19:30:00"/>
    <x v="10"/>
    <x v="0"/>
    <x v="0"/>
    <x v="2"/>
    <x v="2"/>
    <s v=""/>
    <x v="10"/>
    <x v="0"/>
    <n v="0"/>
    <x v="13"/>
    <x v="0"/>
    <n v="0"/>
    <n v="10.500000000000002"/>
    <n v="15"/>
    <n v="43.985765124555158"/>
    <x v="1"/>
    <n v="134.99999999999994"/>
    <n v="395.87188612099624"/>
    <x v="1"/>
    <n v="5.8647686832740211"/>
    <n v="5.8647686832740211"/>
    <n v="0.85000000000000009"/>
    <n v="2.4925266903914594"/>
    <x v="2"/>
    <n v="12.260146000000006"/>
    <n v="35.951460156583643"/>
    <x v="0"/>
    <n v="242.49047076692318"/>
    <n v="711.07525947311274"/>
    <n v="29.866300961538482"/>
    <n v="87.579473282233835"/>
    <n v="45.937499999999979"/>
    <n v="134.7064056939501"/>
    <n v="1617000"/>
    <n v="4741665.4804270463"/>
    <n v="6.7375000000000004E-2"/>
    <n v="0.19756939501779361"/>
    <n v="30"/>
    <n v="87.971530249110316"/>
    <n v="0"/>
    <n v="2.9323843416370106"/>
    <s v=""/>
  </r>
  <r>
    <n v="204"/>
    <x v="0"/>
    <x v="1"/>
    <n v="52"/>
    <x v="1"/>
    <x v="1"/>
    <x v="0"/>
    <x v="5"/>
    <x v="3"/>
    <s v="Bogotá D.C."/>
    <x v="6"/>
    <x v="2"/>
    <d v="1899-12-30T04:00:00"/>
    <d v="1899-12-30T05:00:00"/>
    <x v="5"/>
    <d v="1899-12-30T16:00:00"/>
    <x v="1"/>
    <d v="1899-12-30T17:00:00"/>
    <x v="5"/>
    <x v="2"/>
    <x v="3"/>
    <x v="0"/>
    <x v="0"/>
    <s v=""/>
    <x v="5"/>
    <x v="3"/>
    <n v="0"/>
    <x v="4"/>
    <x v="2"/>
    <n v="0"/>
    <n v="10.999999999999998"/>
    <n v="0"/>
    <n v="0"/>
    <x v="0"/>
    <n v="60.000000000000071"/>
    <n v="175.94306049822083"/>
    <x v="0"/>
    <n v="5.8647686832740211"/>
    <n v="0"/>
    <s v=""/>
    <n v="0"/>
    <x v="0"/>
    <n v="15.000000000000018"/>
    <n v="43.985765124555208"/>
    <x v="1"/>
    <n v="0"/>
    <n v="0"/>
    <n v="0"/>
    <n v="0"/>
    <n v="20.416666666666689"/>
    <n v="59.869513641755695"/>
    <n v="493087.67123287672"/>
    <n v="1445922.5661775458"/>
    <n v="2.0545319634703196E-2"/>
    <n v="6.0246773590731079E-2"/>
    <n v="120.00000000000014"/>
    <n v="351.88612099644166"/>
    <n v="0"/>
    <n v="2.9323843416370106"/>
    <s v=""/>
  </r>
  <r>
    <n v="205"/>
    <x v="0"/>
    <x v="1"/>
    <n v="48"/>
    <x v="2"/>
    <x v="0"/>
    <x v="0"/>
    <x v="4"/>
    <x v="3"/>
    <s v="Bogotá D.C."/>
    <x v="10"/>
    <x v="1"/>
    <d v="1899-12-30T04:30:00"/>
    <d v="1899-12-30T06:30:00"/>
    <x v="3"/>
    <d v="1899-12-30T17:00:00"/>
    <x v="0"/>
    <d v="1899-12-30T19:00:00"/>
    <x v="2"/>
    <x v="0"/>
    <x v="0"/>
    <x v="1"/>
    <x v="1"/>
    <s v=""/>
    <x v="2"/>
    <x v="0"/>
    <n v="0"/>
    <x v="2"/>
    <x v="0"/>
    <n v="0"/>
    <n v="10.500000000000002"/>
    <n v="15"/>
    <n v="43.985765124555158"/>
    <x v="1"/>
    <n v="119.99999999999993"/>
    <n v="351.88612099644104"/>
    <x v="0"/>
    <n v="5.8647686832740211"/>
    <n v="5.8647686832740211"/>
    <n v="4.0724999999999998"/>
    <n v="11.942135231316724"/>
    <x v="3"/>
    <n v="12.260146000000006"/>
    <n v="35.951460156583643"/>
    <x v="0"/>
    <n v="272.86488110951797"/>
    <n v="800.14470474819495"/>
    <n v="33.607360467720703"/>
    <n v="98.549697599294873"/>
    <n v="40.833333333333307"/>
    <n v="119.73902728351119"/>
    <n v="2058000"/>
    <n v="6034846.9750889679"/>
    <n v="8.5750000000000007E-2"/>
    <n v="0.25145195729537367"/>
    <n v="30"/>
    <n v="87.971530249110316"/>
    <n v="0"/>
    <n v="2.9323843416370106"/>
    <s v=""/>
  </r>
  <r>
    <n v="206"/>
    <x v="0"/>
    <x v="1"/>
    <n v="65"/>
    <x v="4"/>
    <x v="0"/>
    <x v="0"/>
    <x v="4"/>
    <x v="3"/>
    <s v="Bogotá D.C."/>
    <x v="5"/>
    <x v="1"/>
    <d v="1899-12-30T04:30:00"/>
    <d v="1899-12-30T06:20:00"/>
    <x v="3"/>
    <d v="1899-12-30T17:00:00"/>
    <x v="0"/>
    <d v="1899-12-30T20:35:00"/>
    <x v="2"/>
    <x v="0"/>
    <x v="0"/>
    <x v="0"/>
    <x v="0"/>
    <s v=""/>
    <x v="2"/>
    <x v="0"/>
    <n v="0"/>
    <x v="2"/>
    <x v="0"/>
    <n v="0"/>
    <n v="10.666666666666668"/>
    <n v="0"/>
    <n v="0"/>
    <x v="0"/>
    <n v="162.49999999999994"/>
    <n v="476.51245551601403"/>
    <x v="1"/>
    <n v="5.8647686832740211"/>
    <n v="0"/>
    <s v=""/>
    <n v="0"/>
    <x v="0"/>
    <n v="22.542197000000002"/>
    <n v="66.102385508896802"/>
    <x v="1"/>
    <n v="649.86997740852178"/>
    <n v="1905.668545852747"/>
    <n v="80.041134275362339"/>
    <n v="234.71136883593795"/>
    <n v="55.295138888888879"/>
    <n v="162.14659944642148"/>
    <n v="1881600"/>
    <n v="5517574.3772241995"/>
    <n v="7.8399999999999997E-2"/>
    <n v="0.22989893238434161"/>
    <n v="0"/>
    <n v="0"/>
    <n v="2.9323843416370106"/>
    <n v="2.9323843416370106"/>
    <s v=""/>
  </r>
  <r>
    <n v="207"/>
    <x v="0"/>
    <x v="1"/>
    <n v="65"/>
    <x v="4"/>
    <x v="0"/>
    <x v="0"/>
    <x v="4"/>
    <x v="3"/>
    <s v="Bogotá D.C."/>
    <x v="3"/>
    <x v="1"/>
    <d v="1899-12-30T05:00:00"/>
    <d v="1899-12-30T06:30:00"/>
    <x v="3"/>
    <d v="1899-12-30T17:00:00"/>
    <x v="0"/>
    <d v="1899-12-30T20:00:00"/>
    <x v="2"/>
    <x v="0"/>
    <x v="0"/>
    <x v="2"/>
    <x v="2"/>
    <s v=""/>
    <x v="2"/>
    <x v="0"/>
    <n v="0"/>
    <x v="2"/>
    <x v="0"/>
    <n v="0"/>
    <n v="10.500000000000002"/>
    <n v="7.5"/>
    <n v="21.992882562277579"/>
    <x v="2"/>
    <n v="134.99999999999997"/>
    <n v="395.87188612099635"/>
    <x v="1"/>
    <n v="5.8647686832740211"/>
    <n v="5.8647686832740211"/>
    <n v="0.42500000000000004"/>
    <n v="1.2462633451957297"/>
    <x v="5"/>
    <n v="16.542873"/>
    <n v="48.510061750889676"/>
    <x v="1"/>
    <n v="464.66286149408688"/>
    <n v="1362.5700991855074"/>
    <n v="57.230128768115932"/>
    <n v="167.82073346949298"/>
    <n v="45.937499999999993"/>
    <n v="134.70640569395016"/>
    <n v="1146600"/>
    <n v="3362271.8861209964"/>
    <n v="4.7774999999999998E-2"/>
    <n v="0.14009466192170816"/>
    <n v="15"/>
    <n v="43.985765124555158"/>
    <n v="2.9323843416370106"/>
    <n v="2.9323843416370106"/>
    <s v=""/>
  </r>
  <r>
    <n v="208"/>
    <x v="0"/>
    <x v="1"/>
    <n v="58"/>
    <x v="1"/>
    <x v="0"/>
    <x v="0"/>
    <x v="1"/>
    <x v="3"/>
    <s v="Bogotá D.C."/>
    <x v="0"/>
    <x v="1"/>
    <d v="1899-12-30T05:00:00"/>
    <d v="1899-12-30T06:30:00"/>
    <x v="3"/>
    <d v="1899-12-30T17:00:00"/>
    <x v="0"/>
    <d v="1899-12-30T19:30:00"/>
    <x v="0"/>
    <x v="0"/>
    <x v="0"/>
    <x v="1"/>
    <x v="1"/>
    <s v=""/>
    <x v="0"/>
    <x v="0"/>
    <n v="0"/>
    <x v="0"/>
    <x v="0"/>
    <n v="0"/>
    <n v="10.500000000000002"/>
    <n v="40"/>
    <n v="117.29537366548043"/>
    <x v="3"/>
    <n v="119.99999999999994"/>
    <n v="351.88612099644109"/>
    <x v="0"/>
    <n v="5.8647686832740211"/>
    <n v="5.8647686832740211"/>
    <n v="10.86"/>
    <n v="31.845693950177932"/>
    <x v="1"/>
    <n v="19.537368000000001"/>
    <n v="57.291072"/>
    <x v="1"/>
    <n v="133.69477033812061"/>
    <n v="392.04445109826111"/>
    <n v="16.466495509178323"/>
    <n v="48.286093592750667"/>
    <n v="40.833333333333314"/>
    <n v="119.73902728351121"/>
    <n v="3136000"/>
    <n v="9195957.2953736652"/>
    <n v="0.13066666666666665"/>
    <n v="0.38316488730723602"/>
    <n v="80"/>
    <n v="234.59074733096085"/>
    <n v="0"/>
    <n v="2.9323843416370106"/>
    <s v=""/>
  </r>
  <r>
    <n v="209"/>
    <x v="0"/>
    <x v="1"/>
    <n v="27"/>
    <x v="3"/>
    <x v="0"/>
    <x v="0"/>
    <x v="1"/>
    <x v="3"/>
    <s v="Bogotá D.C."/>
    <x v="9"/>
    <x v="2"/>
    <d v="1899-12-30T04:30:00"/>
    <d v="1899-12-30T05:00:00"/>
    <x v="5"/>
    <d v="1899-12-30T18:00:00"/>
    <x v="3"/>
    <d v="1899-12-30T18:30:00"/>
    <x v="5"/>
    <x v="2"/>
    <x v="3"/>
    <x v="0"/>
    <x v="0"/>
    <s v=""/>
    <x v="1"/>
    <x v="1"/>
    <n v="2.9323843416370106"/>
    <x v="4"/>
    <x v="2"/>
    <n v="0"/>
    <n v="13"/>
    <n v="0"/>
    <n v="0"/>
    <x v="0"/>
    <n v="30.000000000000036"/>
    <n v="87.971530249110415"/>
    <x v="2"/>
    <n v="5.8647686832740211"/>
    <n v="0"/>
    <s v=""/>
    <n v="0"/>
    <x v="0"/>
    <n v="7.5000000000000089"/>
    <n v="21.992882562277604"/>
    <x v="2"/>
    <n v="0"/>
    <n v="0"/>
    <n v="0"/>
    <n v="0"/>
    <n v="10.208333333333345"/>
    <n v="29.934756820877848"/>
    <n v="4027.3972602739723"/>
    <n v="11809.876663579193"/>
    <n v="1.6780821917808218E-4"/>
    <n v="4.9207819431579974E-4"/>
    <n v="60.000000000000071"/>
    <n v="175.94306049822083"/>
    <n v="0"/>
    <n v="2.9323843416370106"/>
    <s v=""/>
  </r>
  <r>
    <n v="210"/>
    <x v="0"/>
    <x v="1"/>
    <n v="36"/>
    <x v="0"/>
    <x v="1"/>
    <x v="0"/>
    <x v="4"/>
    <x v="3"/>
    <s v="Bogotá D.C."/>
    <x v="14"/>
    <x v="1"/>
    <d v="1899-12-30T04:00:00"/>
    <d v="1899-12-30T07:00:00"/>
    <x v="1"/>
    <d v="1899-12-30T16:00:00"/>
    <x v="1"/>
    <d v="1899-12-30T18:30:00"/>
    <x v="0"/>
    <x v="0"/>
    <x v="0"/>
    <x v="1"/>
    <x v="1"/>
    <s v=""/>
    <x v="2"/>
    <x v="0"/>
    <n v="2.9323843416370106"/>
    <x v="0"/>
    <x v="0"/>
    <n v="0"/>
    <n v="8.9999999999999982"/>
    <n v="15"/>
    <n v="43.985765124555158"/>
    <x v="1"/>
    <n v="165.00000000000009"/>
    <n v="483.84341637010698"/>
    <x v="1"/>
    <n v="5.8647686832740211"/>
    <n v="5.8647686832740211"/>
    <n v="4.0724999999999998"/>
    <n v="11.942135231316724"/>
    <x v="3"/>
    <n v="32.173435999999995"/>
    <n v="94.344879943060477"/>
    <x v="1"/>
    <n v="198.64995780495627"/>
    <n v="582.51802573410657"/>
    <n v="24.466691029283215"/>
    <n v="71.745741665940812"/>
    <n v="56.145833333333364"/>
    <n v="164.64116251482807"/>
    <n v="1617000"/>
    <n v="4741665.4804270463"/>
    <n v="6.7375000000000004E-2"/>
    <n v="0.19756939501779361"/>
    <n v="30"/>
    <n v="87.971530249110316"/>
    <n v="0"/>
    <n v="2.9323843416370106"/>
    <s v=""/>
  </r>
  <r>
    <n v="212"/>
    <x v="0"/>
    <x v="1"/>
    <n v="37"/>
    <x v="0"/>
    <x v="0"/>
    <x v="0"/>
    <x v="4"/>
    <x v="3"/>
    <s v="Bogotá D.C."/>
    <x v="2"/>
    <x v="1"/>
    <d v="1899-12-30T06:00:00"/>
    <d v="1899-12-30T06:30:00"/>
    <x v="3"/>
    <d v="1899-12-30T17:00:00"/>
    <x v="0"/>
    <d v="1899-12-30T18:00:00"/>
    <x v="6"/>
    <x v="1"/>
    <x v="1"/>
    <x v="0"/>
    <x v="0"/>
    <s v=""/>
    <x v="5"/>
    <x v="3"/>
    <n v="2.9323843416370106"/>
    <x v="3"/>
    <x v="1"/>
    <n v="0"/>
    <n v="10.500000000000002"/>
    <n v="0"/>
    <n v="0"/>
    <x v="0"/>
    <n v="44.999999999999957"/>
    <n v="131.95729537366535"/>
    <x v="2"/>
    <n v="5.8647686832740211"/>
    <n v="0"/>
    <s v=""/>
    <n v="0"/>
    <x v="0"/>
    <n v="5.5308449999999993"/>
    <n v="16.218563274021349"/>
    <x v="2"/>
    <n v="529.38256011038447"/>
    <n v="1552.3531300034049"/>
    <n v="69.490103846153829"/>
    <n v="203.7716924171913"/>
    <n v="15.312499999999986"/>
    <n v="44.902135231316684"/>
    <n v="1324566.2100456622"/>
    <n v="3884137.2137993793"/>
    <n v="5.5190258751902595E-2"/>
    <n v="0.16183905057497416"/>
    <n v="0"/>
    <n v="0"/>
    <n v="2.9323843416370106"/>
    <n v="2.9323843416370106"/>
    <s v=""/>
  </r>
  <r>
    <n v="213"/>
    <x v="0"/>
    <x v="1"/>
    <n v="32"/>
    <x v="0"/>
    <x v="0"/>
    <x v="0"/>
    <x v="4"/>
    <x v="3"/>
    <s v="Bogotá D.C."/>
    <x v="4"/>
    <x v="2"/>
    <d v="1899-12-30T04:50:00"/>
    <d v="1899-12-30T05:50:00"/>
    <x v="5"/>
    <d v="1899-12-30T19:00:00"/>
    <x v="7"/>
    <d v="1899-12-30T20:00:00"/>
    <x v="6"/>
    <x v="1"/>
    <x v="1"/>
    <x v="0"/>
    <x v="0"/>
    <s v=""/>
    <x v="3"/>
    <x v="1"/>
    <n v="0"/>
    <x v="3"/>
    <x v="1"/>
    <n v="0"/>
    <n v="13.166666666666664"/>
    <n v="0"/>
    <n v="0"/>
    <x v="0"/>
    <n v="60.000000000000043"/>
    <n v="175.94306049822075"/>
    <x v="0"/>
    <n v="5.8647686832740211"/>
    <n v="0"/>
    <s v=""/>
    <n v="0"/>
    <x v="0"/>
    <n v="17.393367000000012"/>
    <n v="51.004037039145942"/>
    <x v="1"/>
    <n v="1664.7989866646935"/>
    <n v="4881.8304804687095"/>
    <n v="218.5320469230771"/>
    <n v="640.81995254311573"/>
    <n v="20.416666666666682"/>
    <n v="59.869513641755674"/>
    <n v="1152283.1050228311"/>
    <n v="3378936.9343018248"/>
    <n v="4.801179604261796E-2"/>
    <n v="0.14078903892924269"/>
    <n v="0"/>
    <n v="0"/>
    <n v="2.9323843416370106"/>
    <n v="2.9323843416370106"/>
    <s v=""/>
  </r>
  <r>
    <n v="214"/>
    <x v="0"/>
    <x v="1"/>
    <n v="45"/>
    <x v="2"/>
    <x v="0"/>
    <x v="0"/>
    <x v="4"/>
    <x v="3"/>
    <s v="Bogotá D.C."/>
    <x v="3"/>
    <x v="1"/>
    <d v="1899-12-30T05:30:00"/>
    <d v="1899-12-30T06:30:00"/>
    <x v="3"/>
    <d v="1899-12-30T17:00:00"/>
    <x v="0"/>
    <d v="1899-12-30T18:30:00"/>
    <x v="5"/>
    <x v="2"/>
    <x v="3"/>
    <x v="4"/>
    <x v="1"/>
    <s v=""/>
    <x v="2"/>
    <x v="0"/>
    <n v="2.9323843416370106"/>
    <x v="4"/>
    <x v="2"/>
    <n v="0"/>
    <n v="10.500000000000002"/>
    <n v="15"/>
    <n v="43.985765124555158"/>
    <x v="1"/>
    <n v="75"/>
    <n v="219.9288256227758"/>
    <x v="0"/>
    <n v="5.8647686832740211"/>
    <n v="5.8647686832740211"/>
    <n v="4.1500000000000004"/>
    <n v="12.169395017793596"/>
    <x v="3"/>
    <n v="15.931436499999998"/>
    <n v="46.717094932384335"/>
    <x v="1"/>
    <n v="99.700442028985506"/>
    <n v="292.36001506008557"/>
    <n v="12.279589371980679"/>
    <n v="36.008475596128392"/>
    <n v="25.520833333333332"/>
    <n v="74.836892052194543"/>
    <n v="80547.945205479453"/>
    <n v="236197.53327158387"/>
    <n v="3.3561643835616438E-3"/>
    <n v="9.8415638863159939E-3"/>
    <n v="120"/>
    <n v="351.88612099644126"/>
    <n v="0"/>
    <n v="2.9323843416370106"/>
    <s v=""/>
  </r>
  <r>
    <n v="215"/>
    <x v="0"/>
    <x v="1"/>
    <n v="50"/>
    <x v="1"/>
    <x v="2"/>
    <x v="0"/>
    <x v="4"/>
    <x v="3"/>
    <s v="Bogotá D.C."/>
    <x v="11"/>
    <x v="1"/>
    <d v="1899-12-30T05:00:00"/>
    <d v="1899-12-30T06:10:00"/>
    <x v="3"/>
    <d v="1899-12-30T17:00:00"/>
    <x v="0"/>
    <d v="1899-12-30T18:30:00"/>
    <x v="13"/>
    <x v="1"/>
    <x v="4"/>
    <x v="0"/>
    <x v="0"/>
    <s v=""/>
    <x v="0"/>
    <x v="0"/>
    <n v="2.9323843416370106"/>
    <x v="3"/>
    <x v="1"/>
    <n v="2.9323843416370106"/>
    <n v="10.833333333333336"/>
    <n v="0"/>
    <n v="0"/>
    <x v="0"/>
    <n v="79.999999999999972"/>
    <n v="234.59074733096077"/>
    <x v="0"/>
    <n v="5.8647686832740211"/>
    <n v="0"/>
    <s v=""/>
    <n v="0"/>
    <x v="0"/>
    <n v="24.074572000000003"/>
    <n v="70.595897964412814"/>
    <x v="1"/>
    <n v="1382.5726693395079"/>
    <n v="4054.2344467464573"/>
    <n v="181.48523507692309"/>
    <n v="532.18446157788117"/>
    <n v="27.222222222222211"/>
    <n v="79.82601818900747"/>
    <n v="29400000"/>
    <n v="86212099.644128114"/>
    <n v="1.2250000000000001"/>
    <n v="3.592170818505338"/>
    <n v="0"/>
    <n v="0"/>
    <n v="2.9323843416370106"/>
    <n v="2.9323843416370106"/>
    <s v=""/>
  </r>
  <r>
    <n v="216"/>
    <x v="0"/>
    <x v="1"/>
    <n v="26"/>
    <x v="3"/>
    <x v="0"/>
    <x v="0"/>
    <x v="5"/>
    <x v="4"/>
    <s v="Bogotá D.C."/>
    <x v="11"/>
    <x v="1"/>
    <d v="1899-12-30T05:00:00"/>
    <d v="1899-12-30T06:50:00"/>
    <x v="3"/>
    <d v="1899-12-30T17:00:00"/>
    <x v="0"/>
    <d v="1899-12-30T19:00:00"/>
    <x v="5"/>
    <x v="2"/>
    <x v="3"/>
    <x v="0"/>
    <x v="0"/>
    <s v=""/>
    <x v="3"/>
    <x v="1"/>
    <n v="2.9323843416370106"/>
    <x v="4"/>
    <x v="2"/>
    <n v="0"/>
    <n v="10.166666666666668"/>
    <n v="0"/>
    <n v="0"/>
    <x v="0"/>
    <n v="114.99999999999993"/>
    <n v="337.22419928825599"/>
    <x v="0"/>
    <n v="5.8647686832740211"/>
    <n v="0"/>
    <s v=""/>
    <n v="0"/>
    <x v="0"/>
    <n v="24.074572000000003"/>
    <n v="70.595897964412814"/>
    <x v="1"/>
    <n v="0"/>
    <n v="0"/>
    <n v="0"/>
    <n v="0"/>
    <n v="39.131944444444422"/>
    <n v="114.74990114669822"/>
    <n v="536986.30136986298"/>
    <n v="1574650.221810559"/>
    <n v="8.9497716894977167E-2"/>
    <n v="0.26244170363509317"/>
    <n v="229.99999999999986"/>
    <n v="674.44839857651198"/>
    <n v="0"/>
    <n v="2.9323843416370106"/>
    <s v=""/>
  </r>
  <r>
    <n v="217"/>
    <x v="0"/>
    <x v="1"/>
    <n v="38"/>
    <x v="0"/>
    <x v="0"/>
    <x v="0"/>
    <x v="5"/>
    <x v="3"/>
    <s v="Bogotá D.C."/>
    <x v="14"/>
    <x v="1"/>
    <d v="1899-12-30T04:30:00"/>
    <d v="1899-12-30T06:30:00"/>
    <x v="3"/>
    <d v="1899-12-30T20:00:00"/>
    <x v="5"/>
    <d v="1899-12-30T21:00:00"/>
    <x v="6"/>
    <x v="1"/>
    <x v="1"/>
    <x v="0"/>
    <x v="0"/>
    <s v=""/>
    <x v="0"/>
    <x v="0"/>
    <n v="2.9323843416370106"/>
    <x v="3"/>
    <x v="1"/>
    <n v="0"/>
    <n v="13.5"/>
    <n v="0"/>
    <n v="0"/>
    <x v="0"/>
    <n v="89.999999999999957"/>
    <n v="263.91459074733081"/>
    <x v="0"/>
    <n v="5.8647686832740211"/>
    <n v="0"/>
    <s v=""/>
    <n v="0"/>
    <x v="0"/>
    <n v="28.221717999999989"/>
    <n v="82.756923957295342"/>
    <x v="1"/>
    <n v="1350.6150801146405"/>
    <n v="3960.5225125069883"/>
    <n v="177.29027974358968"/>
    <n v="519.88324024454766"/>
    <n v="30.624999999999986"/>
    <n v="89.804270462633411"/>
    <n v="3647031.9634703193"/>
    <n v="10694499.423130047"/>
    <n v="0.15195966514459663"/>
    <n v="0.44560414263041859"/>
    <n v="0"/>
    <n v="0"/>
    <n v="2.9323843416370106"/>
    <n v="2.9323843416370106"/>
    <s v=""/>
  </r>
  <r>
    <n v="218"/>
    <x v="0"/>
    <x v="1"/>
    <n v="60"/>
    <x v="4"/>
    <x v="0"/>
    <x v="0"/>
    <x v="1"/>
    <x v="3"/>
    <s v="Bogotá D.C."/>
    <x v="4"/>
    <x v="1"/>
    <d v="1899-12-30T04:00:00"/>
    <d v="1899-12-30T06:30:00"/>
    <x v="3"/>
    <d v="1899-12-30T17:00:00"/>
    <x v="0"/>
    <d v="1899-12-30T20:00:00"/>
    <x v="2"/>
    <x v="0"/>
    <x v="0"/>
    <x v="0"/>
    <x v="0"/>
    <s v=""/>
    <x v="2"/>
    <x v="0"/>
    <n v="0"/>
    <x v="2"/>
    <x v="0"/>
    <n v="0"/>
    <n v="10.500000000000002"/>
    <n v="0"/>
    <n v="0"/>
    <x v="0"/>
    <n v="165"/>
    <n v="483.84341637010675"/>
    <x v="1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56.145833333333336"/>
    <n v="164.64116251482798"/>
    <n v="1568000"/>
    <n v="4597978.6476868326"/>
    <n v="6.5333333333333327E-2"/>
    <n v="0.19158244365361801"/>
    <n v="0"/>
    <n v="0"/>
    <n v="2.9323843416370106"/>
    <n v="2.9323843416370106"/>
    <s v=""/>
  </r>
  <r>
    <n v="219"/>
    <x v="0"/>
    <x v="1"/>
    <n v="61"/>
    <x v="4"/>
    <x v="2"/>
    <x v="0"/>
    <x v="5"/>
    <x v="4"/>
    <s v="Bogotá D.C."/>
    <x v="11"/>
    <x v="1"/>
    <d v="1899-12-30T05:00:00"/>
    <d v="1899-12-30T06:30:00"/>
    <x v="3"/>
    <d v="1899-12-30T17:00:00"/>
    <x v="0"/>
    <d v="1899-12-30T18:30:00"/>
    <x v="2"/>
    <x v="0"/>
    <x v="0"/>
    <x v="0"/>
    <x v="0"/>
    <s v=""/>
    <x v="2"/>
    <x v="0"/>
    <n v="0"/>
    <x v="2"/>
    <x v="0"/>
    <n v="0"/>
    <n v="10.500000000000002"/>
    <n v="0"/>
    <n v="0"/>
    <x v="0"/>
    <n v="89.999999999999972"/>
    <n v="263.91459074733086"/>
    <x v="0"/>
    <n v="5.8647686832740211"/>
    <n v="0"/>
    <s v=""/>
    <n v="0"/>
    <x v="0"/>
    <n v="24.074572000000003"/>
    <n v="70.595897964412814"/>
    <x v="1"/>
    <n v="694.04688290852187"/>
    <n v="2035.2122118029251"/>
    <n v="85.482175942029002"/>
    <n v="250.66659422146583"/>
    <n v="30.624999999999989"/>
    <n v="89.804270462633411"/>
    <n v="4116000"/>
    <n v="12069693.950177936"/>
    <n v="0.68600000000000005"/>
    <n v="2.0116156583629894"/>
    <n v="0"/>
    <n v="0"/>
    <n v="2.9323843416370106"/>
    <n v="2.9323843416370106"/>
    <s v=""/>
  </r>
  <r>
    <n v="220"/>
    <x v="0"/>
    <x v="1"/>
    <n v="34"/>
    <x v="0"/>
    <x v="1"/>
    <x v="0"/>
    <x v="5"/>
    <x v="3"/>
    <s v="Bogotá D.C."/>
    <x v="11"/>
    <x v="1"/>
    <d v="1899-12-30T05:30:00"/>
    <d v="1899-12-30T07:00:00"/>
    <x v="1"/>
    <d v="1899-12-30T17:00:00"/>
    <x v="0"/>
    <d v="1899-12-30T19:00:00"/>
    <x v="5"/>
    <x v="2"/>
    <x v="3"/>
    <x v="0"/>
    <x v="0"/>
    <s v=""/>
    <x v="5"/>
    <x v="3"/>
    <n v="0"/>
    <x v="4"/>
    <x v="2"/>
    <n v="0"/>
    <n v="10"/>
    <n v="0"/>
    <n v="0"/>
    <x v="0"/>
    <n v="104.99999999999997"/>
    <n v="307.90035587188601"/>
    <x v="0"/>
    <n v="5.8647686832740211"/>
    <n v="0"/>
    <s v=""/>
    <n v="0"/>
    <x v="0"/>
    <n v="23.287286000000009"/>
    <n v="68.287272825622793"/>
    <x v="1"/>
    <n v="0"/>
    <n v="0"/>
    <n v="0"/>
    <n v="0"/>
    <n v="35.729166666666657"/>
    <n v="104.77164887307232"/>
    <n v="134.24657534246575"/>
    <n v="393.66255545263977"/>
    <n v="5.5936073059360729E-6"/>
    <n v="1.6402606477193322E-5"/>
    <n v="209.99999999999994"/>
    <n v="615.80071174377201"/>
    <n v="0"/>
    <n v="2.9323843416370106"/>
    <s v=""/>
  </r>
  <r>
    <n v="221"/>
    <x v="0"/>
    <x v="0"/>
    <n v="40"/>
    <x v="2"/>
    <x v="0"/>
    <x v="0"/>
    <x v="4"/>
    <x v="3"/>
    <s v="Bogotá D.C."/>
    <x v="11"/>
    <x v="0"/>
    <d v="1899-12-30T04:00:00"/>
    <d v="1899-12-30T05:40:00"/>
    <x v="5"/>
    <d v="1899-12-30T15:30:00"/>
    <x v="2"/>
    <d v="1899-12-30T17:30:00"/>
    <x v="0"/>
    <x v="0"/>
    <x v="0"/>
    <x v="10"/>
    <x v="1"/>
    <s v=""/>
    <x v="0"/>
    <x v="0"/>
    <n v="0"/>
    <x v="0"/>
    <x v="0"/>
    <n v="0"/>
    <n v="9.8333333333333339"/>
    <n v="10"/>
    <n v="29.323843416370106"/>
    <x v="2"/>
    <n v="109.99999999999994"/>
    <n v="322.562277580071"/>
    <x v="0"/>
    <n v="5.8647686832740211"/>
    <n v="5.8647686832740211"/>
    <n v="3.3"/>
    <n v="9.6768683274021345"/>
    <x v="3"/>
    <n v="29.605417000000003"/>
    <n v="86.814461238434163"/>
    <x v="1"/>
    <n v="157.23209350381012"/>
    <n v="461.06492899337911"/>
    <n v="19.36546624098558"/>
    <n v="56.78698997356625"/>
    <n v="37.430555555555536"/>
    <n v="109.76077500988526"/>
    <n v="14455000"/>
    <n v="42387615.658362985"/>
    <n v="0.60229166666666667"/>
    <n v="1.7661506524317911"/>
    <n v="0"/>
    <n v="0"/>
    <n v="2.9323843416370106"/>
    <n v="2.9323843416370106"/>
    <s v=""/>
  </r>
  <r>
    <n v="222"/>
    <x v="0"/>
    <x v="1"/>
    <n v="33"/>
    <x v="0"/>
    <x v="0"/>
    <x v="0"/>
    <x v="2"/>
    <x v="1"/>
    <s v="Bogotá D.C."/>
    <x v="3"/>
    <x v="0"/>
    <d v="1899-12-30T06:00:00"/>
    <d v="1899-12-30T07:30:00"/>
    <x v="1"/>
    <d v="1899-12-30T17:00:00"/>
    <x v="0"/>
    <d v="1899-12-30T18:30:00"/>
    <x v="1"/>
    <x v="4"/>
    <x v="1"/>
    <x v="0"/>
    <x v="0"/>
    <s v=""/>
    <x v="1"/>
    <x v="1"/>
    <n v="0"/>
    <x v="1"/>
    <x v="1"/>
    <n v="0"/>
    <n v="9.5"/>
    <n v="0"/>
    <n v="0"/>
    <x v="0"/>
    <n v="90"/>
    <n v="263.91459074733098"/>
    <x v="0"/>
    <n v="5.8647686832740211"/>
    <n v="0"/>
    <s v=""/>
    <n v="0"/>
    <x v="0"/>
    <n v="11.012028000000001"/>
    <n v="32.291498476868327"/>
    <x v="0"/>
    <n v="0"/>
    <n v="0"/>
    <n v="0"/>
    <n v="0"/>
    <n v="30.625"/>
    <n v="89.804270462633454"/>
    <n v="5897899.5433789948"/>
    <n v="17294908.269552641"/>
    <n v="7.5614096709987116E-2"/>
    <n v="0.22172959319939281"/>
    <n v="0"/>
    <n v="0"/>
    <n v="2.9323843416370106"/>
    <n v="2.9323843416370106"/>
    <s v=""/>
  </r>
  <r>
    <n v="223"/>
    <x v="0"/>
    <x v="1"/>
    <n v="47"/>
    <x v="2"/>
    <x v="0"/>
    <x v="0"/>
    <x v="2"/>
    <x v="0"/>
    <s v="Bogotá D.C."/>
    <x v="9"/>
    <x v="0"/>
    <d v="1899-12-30T06:20:00"/>
    <d v="1899-12-30T07:00:00"/>
    <x v="1"/>
    <d v="1899-12-30T17:00:00"/>
    <x v="0"/>
    <d v="1899-12-30T18:00:00"/>
    <x v="0"/>
    <x v="0"/>
    <x v="0"/>
    <x v="0"/>
    <x v="0"/>
    <s v=""/>
    <x v="0"/>
    <x v="0"/>
    <n v="0"/>
    <x v="0"/>
    <x v="0"/>
    <n v="0"/>
    <n v="10"/>
    <n v="0"/>
    <n v="0"/>
    <x v="0"/>
    <n v="49.999999999999979"/>
    <n v="146.61921708185048"/>
    <x v="2"/>
    <n v="5.8647686832740211"/>
    <n v="0"/>
    <s v=""/>
    <n v="0"/>
    <x v="0"/>
    <n v="5.5308449999999993"/>
    <n v="16.218563274021349"/>
    <x v="2"/>
    <n v="19.835298673161056"/>
    <n v="58.164719240870852"/>
    <n v="2.443011463341346"/>
    <n v="7.163848561541883"/>
    <n v="17.013888888888882"/>
    <n v="49.891261368129676"/>
    <n v="940800"/>
    <n v="2758787.1886120997"/>
    <n v="1.9599999999999999E-2"/>
    <n v="5.7474733096085404E-2"/>
    <n v="0"/>
    <n v="0"/>
    <n v="2.9323843416370106"/>
    <n v="2.9323843416370106"/>
    <s v=""/>
  </r>
  <r>
    <n v="224"/>
    <x v="0"/>
    <x v="0"/>
    <n v="37"/>
    <x v="0"/>
    <x v="0"/>
    <x v="0"/>
    <x v="3"/>
    <x v="0"/>
    <s v="Bogotá D.C."/>
    <x v="0"/>
    <x v="0"/>
    <d v="1899-12-30T07:30:00"/>
    <d v="1899-12-30T08:30:00"/>
    <x v="2"/>
    <d v="1899-12-30T17:00:00"/>
    <x v="0"/>
    <d v="1899-12-30T19:00:00"/>
    <x v="9"/>
    <x v="0"/>
    <x v="0"/>
    <x v="0"/>
    <x v="0"/>
    <s v=""/>
    <x v="8"/>
    <x v="0"/>
    <n v="0"/>
    <x v="8"/>
    <x v="0"/>
    <n v="0"/>
    <n v="8.5"/>
    <n v="0"/>
    <n v="0"/>
    <x v="0"/>
    <n v="89.999999999999957"/>
    <n v="263.91459074733081"/>
    <x v="0"/>
    <n v="5.8647686832740211"/>
    <n v="0"/>
    <s v=""/>
    <n v="0"/>
    <x v="0"/>
    <n v="14.006523000000001"/>
    <n v="41.072508725978651"/>
    <x v="0"/>
    <n v="2178.5214793536252"/>
    <n v="6388.2622739764665"/>
    <n v="285.96651125000005"/>
    <n v="838.56371982206417"/>
    <n v="30.624999999999986"/>
    <n v="89.804270462633411"/>
    <n v="7350000"/>
    <n v="21553024.911032028"/>
    <n v="0.15312500000000001"/>
    <n v="0.44902135231316725"/>
    <n v="0"/>
    <n v="0"/>
    <n v="2.9323843416370106"/>
    <n v="2.9323843416370106"/>
    <s v=""/>
  </r>
  <r>
    <n v="225"/>
    <x v="0"/>
    <x v="1"/>
    <n v="52"/>
    <x v="1"/>
    <x v="0"/>
    <x v="0"/>
    <x v="1"/>
    <x v="1"/>
    <s v="Bogotá D.C."/>
    <x v="6"/>
    <x v="1"/>
    <d v="1899-12-30T06:00:00"/>
    <d v="1899-12-30T07:30:00"/>
    <x v="1"/>
    <d v="1899-12-30T17:00:00"/>
    <x v="0"/>
    <d v="1899-12-30T19:00:00"/>
    <x v="7"/>
    <x v="1"/>
    <x v="4"/>
    <x v="5"/>
    <x v="1"/>
    <s v=""/>
    <x v="0"/>
    <x v="0"/>
    <n v="2.9323843416370106"/>
    <x v="0"/>
    <x v="0"/>
    <n v="2.9323843416370106"/>
    <n v="9.5"/>
    <n v="15"/>
    <n v="43.985765124555158"/>
    <x v="1"/>
    <n v="104.99999999999994"/>
    <n v="307.90035587188595"/>
    <x v="0"/>
    <n v="5.8647686832740211"/>
    <n v="5.8647686832740211"/>
    <n v="6.8350000000000009"/>
    <n v="20.04284697508897"/>
    <x v="1"/>
    <n v="10.023296999999999"/>
    <n v="29.39215917437722"/>
    <x v="0"/>
    <n v="182.53845910264093"/>
    <n v="535.27291921913206"/>
    <n v="23.630175008012813"/>
    <n v="69.292755183638988"/>
    <n v="35.72916666666665"/>
    <n v="104.77164887307231"/>
    <n v="4900000"/>
    <n v="14368683.274021352"/>
    <n v="6.2820512820512819E-2"/>
    <n v="0.18421388812847886"/>
    <n v="0"/>
    <n v="0"/>
    <n v="2.9323843416370106"/>
    <n v="2.9323843416370106"/>
    <s v=""/>
  </r>
  <r>
    <n v="226"/>
    <x v="0"/>
    <x v="0"/>
    <n v="28"/>
    <x v="3"/>
    <x v="0"/>
    <x v="0"/>
    <x v="2"/>
    <x v="3"/>
    <s v="Bogotá D.C."/>
    <x v="9"/>
    <x v="1"/>
    <d v="1899-12-30T08:00:00"/>
    <d v="1899-12-30T09:00:00"/>
    <x v="0"/>
    <d v="1899-12-30T16:00:00"/>
    <x v="1"/>
    <d v="1899-12-30T17:20:00"/>
    <x v="2"/>
    <x v="0"/>
    <x v="0"/>
    <x v="0"/>
    <x v="0"/>
    <s v=""/>
    <x v="2"/>
    <x v="0"/>
    <n v="0"/>
    <x v="2"/>
    <x v="0"/>
    <n v="0"/>
    <n v="6.9999999999999991"/>
    <n v="0"/>
    <n v="0"/>
    <x v="0"/>
    <n v="70.000000000000028"/>
    <n v="205.26690391459081"/>
    <x v="0"/>
    <n v="5.8647686832740211"/>
    <n v="0"/>
    <s v=""/>
    <n v="0"/>
    <x v="0"/>
    <n v="14.6"/>
    <n v="42.812811387900354"/>
    <x v="0"/>
    <n v="280.60268985507247"/>
    <n v="822.83493395224093"/>
    <n v="34.560386473429951"/>
    <n v="101.34433613560954"/>
    <n v="23.819444444444457"/>
    <n v="69.847765915381615"/>
    <n v="1254400"/>
    <n v="3678382.9181494662"/>
    <n v="5.226666666666667E-2"/>
    <n v="0.15326595492289444"/>
    <n v="0"/>
    <n v="0"/>
    <n v="2.9323843416370106"/>
    <n v="2.9323843416370106"/>
    <s v=""/>
  </r>
  <r>
    <n v="227"/>
    <x v="0"/>
    <x v="0"/>
    <n v="31"/>
    <x v="0"/>
    <x v="0"/>
    <x v="0"/>
    <x v="4"/>
    <x v="3"/>
    <s v="Madrid"/>
    <x v="1"/>
    <x v="2"/>
    <d v="1899-12-30T04:30:00"/>
    <d v="1899-12-30T07:00:00"/>
    <x v="1"/>
    <d v="1899-12-30T16:00:00"/>
    <x v="1"/>
    <d v="1899-12-30T18:30:00"/>
    <x v="10"/>
    <x v="0"/>
    <x v="0"/>
    <x v="5"/>
    <x v="1"/>
    <s v=""/>
    <x v="10"/>
    <x v="0"/>
    <n v="0"/>
    <x v="13"/>
    <x v="0"/>
    <n v="0"/>
    <n v="8.9999999999999982"/>
    <n v="30"/>
    <n v="87.971530249110316"/>
    <x v="3"/>
    <n v="150.00000000000006"/>
    <n v="439.85765124555178"/>
    <x v="1"/>
    <n v="5.8647686832740211"/>
    <n v="5.8647686832740211"/>
    <n v="13.670000000000002"/>
    <n v="40.085693950177941"/>
    <x v="1"/>
    <n v="42.999248000000009"/>
    <n v="126.09032153736656"/>
    <x v="1"/>
    <n v="564.01474523369234"/>
    <n v="1653.9080073756672"/>
    <n v="69.46678801282053"/>
    <n v="203.70332143261251"/>
    <n v="51.041666666666686"/>
    <n v="149.67378410438914"/>
    <n v="4684400"/>
    <n v="13736461.209964413"/>
    <n v="0.19518333333333332"/>
    <n v="0.57235255041518385"/>
    <n v="0"/>
    <n v="0"/>
    <n v="2.9323843416370106"/>
    <n v="2.9323843416370106"/>
    <s v=""/>
  </r>
  <r>
    <n v="228"/>
    <x v="0"/>
    <x v="2"/>
    <n v="48"/>
    <x v="2"/>
    <x v="0"/>
    <x v="0"/>
    <x v="1"/>
    <x v="0"/>
    <s v="Bogotá D.C."/>
    <x v="4"/>
    <x v="0"/>
    <d v="1899-12-30T07:00:00"/>
    <d v="1899-12-30T08:30:00"/>
    <x v="2"/>
    <d v="1899-12-30T16:30:00"/>
    <x v="1"/>
    <d v="1899-12-30T18:00:00"/>
    <x v="2"/>
    <x v="0"/>
    <x v="0"/>
    <x v="2"/>
    <x v="2"/>
    <s v=""/>
    <x v="2"/>
    <x v="0"/>
    <n v="0"/>
    <x v="2"/>
    <x v="0"/>
    <n v="0"/>
    <n v="8"/>
    <n v="15"/>
    <n v="43.985765124555158"/>
    <x v="1"/>
    <n v="90"/>
    <n v="263.91459074733098"/>
    <x v="0"/>
    <n v="5.8647686832740211"/>
    <n v="5.8647686832740211"/>
    <n v="0.85"/>
    <n v="2.4925266903914589"/>
    <x v="2"/>
    <n v="12.212049999999991"/>
    <n v="35.810424199288228"/>
    <x v="0"/>
    <n v="163.77851672608682"/>
    <n v="480.26155794411221"/>
    <n v="20.171755434782593"/>
    <n v="59.151339780287742"/>
    <n v="30.625"/>
    <n v="89.804270462633454"/>
    <n v="940800"/>
    <n v="2758787.1886120997"/>
    <n v="1.9599999999999999E-2"/>
    <n v="5.7474733096085404E-2"/>
    <n v="30"/>
    <n v="87.971530249110316"/>
    <n v="0"/>
    <n v="2.9323843416370106"/>
    <s v=""/>
  </r>
  <r>
    <n v="229"/>
    <x v="0"/>
    <x v="0"/>
    <n v="48"/>
    <x v="2"/>
    <x v="0"/>
    <x v="0"/>
    <x v="2"/>
    <x v="3"/>
    <s v="Bogotá D.C."/>
    <x v="8"/>
    <x v="0"/>
    <d v="1899-12-30T06:00:00"/>
    <d v="1899-12-30T06:45:00"/>
    <x v="3"/>
    <d v="1899-12-30T17:00:00"/>
    <x v="0"/>
    <d v="1899-12-30T18:00:00"/>
    <x v="2"/>
    <x v="0"/>
    <x v="0"/>
    <x v="0"/>
    <x v="0"/>
    <s v=""/>
    <x v="2"/>
    <x v="0"/>
    <n v="0"/>
    <x v="2"/>
    <x v="0"/>
    <n v="0"/>
    <n v="10.25"/>
    <n v="0"/>
    <n v="0"/>
    <x v="0"/>
    <n v="52.499999999999972"/>
    <n v="153.95017793594297"/>
    <x v="2"/>
    <n v="5.8647686832740211"/>
    <n v="0"/>
    <s v=""/>
    <n v="0"/>
    <x v="0"/>
    <n v="9.6757879999999972"/>
    <n v="28.373129224199278"/>
    <x v="2"/>
    <n v="92.981237646144891"/>
    <n v="272.65672533958502"/>
    <n v="11.452019613526566"/>
    <n v="33.581722994825235"/>
    <n v="17.864583333333325"/>
    <n v="52.385824436536154"/>
    <n v="784000"/>
    <n v="2298989.3238434163"/>
    <n v="3.2666666666666663E-2"/>
    <n v="9.5791221826809006E-2"/>
    <n v="0"/>
    <n v="0"/>
    <n v="2.9323843416370106"/>
    <n v="2.9323843416370106"/>
    <s v=""/>
  </r>
  <r>
    <n v="230"/>
    <x v="0"/>
    <x v="1"/>
    <n v="29"/>
    <x v="3"/>
    <x v="0"/>
    <x v="0"/>
    <x v="2"/>
    <x v="1"/>
    <s v="Bogotá D.C."/>
    <x v="9"/>
    <x v="0"/>
    <d v="1899-12-30T08:00:00"/>
    <d v="1899-12-30T08:30:00"/>
    <x v="2"/>
    <d v="1899-12-30T15:00:00"/>
    <x v="2"/>
    <d v="1899-12-30T15:30:00"/>
    <x v="5"/>
    <x v="2"/>
    <x v="3"/>
    <x v="0"/>
    <x v="0"/>
    <s v=""/>
    <x v="5"/>
    <x v="3"/>
    <n v="0"/>
    <x v="4"/>
    <x v="2"/>
    <n v="0"/>
    <n v="6.5"/>
    <n v="0"/>
    <n v="0"/>
    <x v="0"/>
    <n v="30.000000000000053"/>
    <n v="87.971530249110472"/>
    <x v="2"/>
    <n v="5.8647686832740211"/>
    <n v="0"/>
    <s v=""/>
    <n v="0"/>
    <x v="0"/>
    <n v="5.5308449999999993"/>
    <n v="16.218563274021349"/>
    <x v="2"/>
    <n v="0"/>
    <n v="0"/>
    <n v="0"/>
    <n v="0"/>
    <n v="10.208333333333352"/>
    <n v="29.934756820877869"/>
    <n v="26849.31506849315"/>
    <n v="78732.511090527958"/>
    <n v="3.4422198805760451E-4"/>
    <n v="1.0093911678272815E-3"/>
    <n v="60.000000000000107"/>
    <n v="175.94306049822094"/>
    <n v="0"/>
    <n v="2.9323843416370106"/>
    <s v=""/>
  </r>
  <r>
    <n v="231"/>
    <x v="0"/>
    <x v="1"/>
    <n v="47"/>
    <x v="2"/>
    <x v="0"/>
    <x v="0"/>
    <x v="1"/>
    <x v="1"/>
    <s v="Bogotá D.C."/>
    <x v="16"/>
    <x v="0"/>
    <d v="1899-12-30T06:00:00"/>
    <d v="1899-12-30T07:00:00"/>
    <x v="1"/>
    <d v="1899-12-30T16:30:00"/>
    <x v="1"/>
    <d v="1899-12-30T18:00:00"/>
    <x v="1"/>
    <x v="1"/>
    <x v="1"/>
    <x v="0"/>
    <x v="0"/>
    <s v=""/>
    <x v="1"/>
    <x v="1"/>
    <n v="0"/>
    <x v="1"/>
    <x v="1"/>
    <n v="0"/>
    <n v="9.5"/>
    <n v="0"/>
    <n v="0"/>
    <x v="0"/>
    <n v="75.000000000000014"/>
    <n v="219.92882562277583"/>
    <x v="0"/>
    <n v="5.8647686832740211"/>
    <n v="0"/>
    <s v=""/>
    <n v="0"/>
    <x v="0"/>
    <n v="14.68014500000001"/>
    <n v="43.047827330960885"/>
    <x v="0"/>
    <n v="1565.6873767430011"/>
    <n v="4591.1971474599031"/>
    <n v="205.52203000000014"/>
    <n v="602.66958263345236"/>
    <n v="25.520833333333339"/>
    <n v="74.836892052194557"/>
    <n v="8492438.3561643846"/>
    <n v="24903093.257933997"/>
    <n v="0.10887741482262031"/>
    <n v="0.31927042638376918"/>
    <n v="0"/>
    <n v="0"/>
    <n v="2.9323843416370106"/>
    <n v="2.9323843416370106"/>
    <s v=""/>
  </r>
  <r>
    <n v="232"/>
    <x v="0"/>
    <x v="0"/>
    <n v="41"/>
    <x v="2"/>
    <x v="2"/>
    <x v="0"/>
    <x v="4"/>
    <x v="4"/>
    <s v="Bogotá D.C."/>
    <x v="7"/>
    <x v="0"/>
    <d v="1899-12-30T03:30:00"/>
    <d v="1899-12-30T06:05:00"/>
    <x v="3"/>
    <d v="1899-12-30T15:30:00"/>
    <x v="2"/>
    <d v="1899-12-30T17:30:00"/>
    <x v="0"/>
    <x v="0"/>
    <x v="0"/>
    <x v="0"/>
    <x v="0"/>
    <s v=""/>
    <x v="2"/>
    <x v="0"/>
    <n v="2.9323843416370106"/>
    <x v="14"/>
    <x v="0"/>
    <n v="2.9323843416370106"/>
    <n v="9.4166666666666679"/>
    <n v="0"/>
    <n v="0"/>
    <x v="0"/>
    <n v="137.49999999999994"/>
    <n v="403.20284697508879"/>
    <x v="1"/>
    <n v="5.8647686832740211"/>
    <n v="0"/>
    <s v=""/>
    <n v="0"/>
    <x v="0"/>
    <n v="13.578209999999999"/>
    <n v="39.816530391459068"/>
    <x v="0"/>
    <n v="81.159343884735577"/>
    <n v="237.99038918513207"/>
    <n v="9.9959779146634613"/>
    <n v="29.312049116308511"/>
    <n v="46.788194444444422"/>
    <n v="137.20096876235658"/>
    <n v="1568000"/>
    <n v="4597978.6476868326"/>
    <n v="0.26133333333333331"/>
    <n v="0.76632977461447205"/>
    <n v="0"/>
    <n v="0"/>
    <n v="2.9323843416370106"/>
    <n v="2.9323843416370106"/>
    <s v=""/>
  </r>
  <r>
    <n v="233"/>
    <x v="0"/>
    <x v="0"/>
    <n v="38"/>
    <x v="0"/>
    <x v="3"/>
    <x v="0"/>
    <x v="1"/>
    <x v="0"/>
    <s v="Bogotá D.C."/>
    <x v="6"/>
    <x v="1"/>
    <d v="1899-12-30T05:30:00"/>
    <d v="1899-12-30T07:00:00"/>
    <x v="1"/>
    <d v="1899-12-30T17:00:00"/>
    <x v="0"/>
    <d v="1899-12-30T19:00:00"/>
    <x v="0"/>
    <x v="0"/>
    <x v="0"/>
    <x v="9"/>
    <x v="3"/>
    <s v="No Sabe"/>
    <x v="0"/>
    <x v="0"/>
    <n v="0"/>
    <x v="0"/>
    <x v="0"/>
    <n v="0"/>
    <n v="10"/>
    <n v="15"/>
    <n v="43.985765124555158"/>
    <x v="1"/>
    <n v="104.99999999999997"/>
    <n v="307.90035587188601"/>
    <x v="0"/>
    <n v="5.8647686832740211"/>
    <n v="5.8647686832740211"/>
    <n v="6.067499999999999"/>
    <n v="17.792241992882559"/>
    <x v="1"/>
    <n v="10.023296999999999"/>
    <n v="29.39215917437722"/>
    <x v="0"/>
    <n v="314.01862946991582"/>
    <n v="920.82331203989543"/>
    <n v="41.028516421274034"/>
    <n v="120.31137911434094"/>
    <n v="35.729166666666657"/>
    <n v="104.77164887307232"/>
    <n v="1225000"/>
    <n v="3592170.8185053379"/>
    <n v="2.5520833333333333E-2"/>
    <n v="7.4836892052194542E-2"/>
    <n v="0"/>
    <n v="0"/>
    <n v="2.9323843416370106"/>
    <n v="2.9323843416370106"/>
    <s v=""/>
  </r>
  <r>
    <n v="234"/>
    <x v="0"/>
    <x v="1"/>
    <n v="34"/>
    <x v="0"/>
    <x v="0"/>
    <x v="0"/>
    <x v="1"/>
    <x v="1"/>
    <s v="Bogotá D.C."/>
    <x v="9"/>
    <x v="0"/>
    <d v="1899-12-30T06:10:00"/>
    <d v="1899-12-30T06:50:00"/>
    <x v="3"/>
    <d v="1899-12-30T16:30:00"/>
    <x v="1"/>
    <d v="1899-12-30T17:10:00"/>
    <x v="5"/>
    <x v="2"/>
    <x v="3"/>
    <x v="0"/>
    <x v="0"/>
    <s v=""/>
    <x v="5"/>
    <x v="3"/>
    <n v="0"/>
    <x v="4"/>
    <x v="2"/>
    <n v="0"/>
    <n v="9.6666666666666679"/>
    <n v="0"/>
    <n v="0"/>
    <x v="0"/>
    <n v="40.000000000000014"/>
    <n v="117.29537366548047"/>
    <x v="2"/>
    <n v="5.8647686832740211"/>
    <n v="0"/>
    <s v=""/>
    <n v="0"/>
    <x v="0"/>
    <n v="5.5308449999999993"/>
    <n v="16.218563274021349"/>
    <x v="2"/>
    <n v="0"/>
    <n v="0"/>
    <n v="0"/>
    <n v="0"/>
    <n v="13.611111111111114"/>
    <n v="39.913009094503764"/>
    <n v="80547.945205479453"/>
    <n v="236197.53327158387"/>
    <n v="1.0326659641728135E-3"/>
    <n v="3.0281735034818446E-3"/>
    <n v="80.000000000000028"/>
    <n v="234.59074733096094"/>
    <n v="0"/>
    <n v="2.9323843416370106"/>
    <s v=""/>
  </r>
  <r>
    <n v="235"/>
    <x v="0"/>
    <x v="0"/>
    <n v="51"/>
    <x v="1"/>
    <x v="2"/>
    <x v="3"/>
    <x v="2"/>
    <x v="0"/>
    <s v="Bogotá D.C."/>
    <x v="3"/>
    <x v="0"/>
    <d v="1899-12-30T05:40:00"/>
    <d v="1899-12-30T07:00:00"/>
    <x v="1"/>
    <d v="1899-12-30T16:30:00"/>
    <x v="1"/>
    <d v="1899-12-30T18:10:00"/>
    <x v="1"/>
    <x v="1"/>
    <x v="1"/>
    <x v="0"/>
    <x v="0"/>
    <s v=""/>
    <x v="1"/>
    <x v="1"/>
    <n v="0"/>
    <x v="1"/>
    <x v="1"/>
    <n v="0"/>
    <n v="9.5"/>
    <n v="0"/>
    <n v="0"/>
    <x v="0"/>
    <n v="90"/>
    <n v="263.91459074733098"/>
    <x v="0"/>
    <n v="5.8647686832740211"/>
    <n v="0"/>
    <s v=""/>
    <n v="0"/>
    <x v="0"/>
    <n v="11.012028000000001"/>
    <n v="32.291498476868327"/>
    <x v="0"/>
    <n v="391.49007569840001"/>
    <n v="1147.9993678842761"/>
    <n v="51.389463999999997"/>
    <n v="150.69365955871885"/>
    <n v="30.625"/>
    <n v="89.804270462633454"/>
    <n v="10343251.141552512"/>
    <n v="30330387.68910772"/>
    <n v="0.21548439878234399"/>
    <n v="0.63188307685641076"/>
    <n v="0"/>
    <n v="0"/>
    <n v="2.9323843416370106"/>
    <n v="2.9323843416370106"/>
    <s v=""/>
  </r>
  <r>
    <n v="236"/>
    <x v="0"/>
    <x v="1"/>
    <n v="66"/>
    <x v="4"/>
    <x v="0"/>
    <x v="0"/>
    <x v="4"/>
    <x v="3"/>
    <s v="Bogotá D.C."/>
    <x v="15"/>
    <x v="1"/>
    <d v="1899-12-30T04:00:00"/>
    <d v="1899-12-30T08:00:00"/>
    <x v="2"/>
    <d v="1899-12-30T17:00:00"/>
    <x v="0"/>
    <d v="1899-12-30T20:20:00"/>
    <x v="2"/>
    <x v="0"/>
    <x v="0"/>
    <x v="0"/>
    <x v="0"/>
    <s v=""/>
    <x v="2"/>
    <x v="0"/>
    <n v="0"/>
    <x v="2"/>
    <x v="0"/>
    <n v="0"/>
    <n v="9.0000000000000018"/>
    <n v="0"/>
    <n v="0"/>
    <x v="0"/>
    <n v="219.99999999999997"/>
    <n v="645.12455516014222"/>
    <x v="1"/>
    <n v="5.8647686832740211"/>
    <n v="0"/>
    <s v=""/>
    <n v="0"/>
    <x v="0"/>
    <n v="11.894305000000003"/>
    <n v="34.878673736654811"/>
    <x v="0"/>
    <n v="285.75119665724645"/>
    <n v="837.93233468174753"/>
    <n v="35.194501509661848"/>
    <n v="103.20380513865253"/>
    <n v="74.8611111111111"/>
    <n v="219.52155001977061"/>
    <n v="1568000"/>
    <n v="4597978.6476868326"/>
    <n v="6.5333333333333327E-2"/>
    <n v="0.19158244365361801"/>
    <n v="0"/>
    <n v="0"/>
    <n v="2.9323843416370106"/>
    <n v="2.9323843416370106"/>
    <s v=""/>
  </r>
  <r>
    <n v="237"/>
    <x v="0"/>
    <x v="1"/>
    <n v="55"/>
    <x v="1"/>
    <x v="2"/>
    <x v="0"/>
    <x v="4"/>
    <x v="3"/>
    <s v="Bogotá D.C."/>
    <x v="4"/>
    <x v="0"/>
    <d v="1899-12-30T05:45:00"/>
    <d v="1899-12-30T07:00:00"/>
    <x v="1"/>
    <d v="1899-12-30T16:30:00"/>
    <x v="1"/>
    <d v="1899-12-30T18:15:00"/>
    <x v="2"/>
    <x v="0"/>
    <x v="0"/>
    <x v="2"/>
    <x v="2"/>
    <s v=""/>
    <x v="2"/>
    <x v="0"/>
    <n v="0"/>
    <x v="2"/>
    <x v="0"/>
    <n v="0"/>
    <n v="9.5"/>
    <n v="15"/>
    <n v="43.985765124555158"/>
    <x v="1"/>
    <n v="89.999999999999972"/>
    <n v="263.91459074733086"/>
    <x v="0"/>
    <n v="5.8647686832740211"/>
    <n v="5.8647686832740211"/>
    <n v="0.85000000000000009"/>
    <n v="2.4925266903914594"/>
    <x v="2"/>
    <n v="12.212049999999991"/>
    <n v="35.810424199288228"/>
    <x v="0"/>
    <n v="163.77851672608682"/>
    <n v="480.26155794411221"/>
    <n v="20.171755434782593"/>
    <n v="59.151339780287742"/>
    <n v="30.624999999999989"/>
    <n v="89.804270462633411"/>
    <n v="940800"/>
    <n v="2758787.1886120997"/>
    <n v="3.9199999999999999E-2"/>
    <n v="0.11494946619217081"/>
    <n v="30"/>
    <n v="87.971530249110316"/>
    <n v="0"/>
    <n v="2.9323843416370106"/>
    <s v=""/>
  </r>
  <r>
    <n v="238"/>
    <x v="0"/>
    <x v="1"/>
    <n v="40"/>
    <x v="2"/>
    <x v="4"/>
    <x v="0"/>
    <x v="4"/>
    <x v="3"/>
    <s v="Bogotá D.C."/>
    <x v="12"/>
    <x v="1"/>
    <d v="1899-12-30T05:00:00"/>
    <d v="1899-12-30T06:40:00"/>
    <x v="3"/>
    <d v="1899-12-30T18:00:00"/>
    <x v="3"/>
    <d v="1899-12-30T20:00:00"/>
    <x v="2"/>
    <x v="0"/>
    <x v="0"/>
    <x v="1"/>
    <x v="1"/>
    <s v=""/>
    <x v="3"/>
    <x v="1"/>
    <n v="2.9323843416370106"/>
    <x v="3"/>
    <x v="1"/>
    <n v="2.9323843416370106"/>
    <n v="11.333333333333332"/>
    <n v="15"/>
    <n v="43.985765124555158"/>
    <x v="1"/>
    <n v="110.00000000000003"/>
    <n v="322.56227758007122"/>
    <x v="0"/>
    <n v="5.8647686832740211"/>
    <n v="5.8647686832740211"/>
    <n v="4.0724999999999998"/>
    <n v="11.942135231316724"/>
    <x v="3"/>
    <n v="15.331365000000005"/>
    <n v="44.957454661921723"/>
    <x v="1"/>
    <n v="361.40518719177879"/>
    <n v="1059.7789119075649"/>
    <n v="44.512413438735209"/>
    <n v="130.52750417621996"/>
    <n v="37.430555555555564"/>
    <n v="109.76077500988535"/>
    <n v="5586"/>
    <n v="16380.298932384341"/>
    <n v="2.3274999999999999E-4"/>
    <n v="6.8251245551601415E-4"/>
    <n v="30"/>
    <n v="87.971530249110316"/>
    <n v="0"/>
    <n v="2.9323843416370106"/>
    <s v=""/>
  </r>
  <r>
    <n v="239"/>
    <x v="0"/>
    <x v="1"/>
    <n v="42"/>
    <x v="2"/>
    <x v="2"/>
    <x v="0"/>
    <x v="5"/>
    <x v="3"/>
    <s v="Bogotá D.C."/>
    <x v="5"/>
    <x v="2"/>
    <d v="1899-12-30T04:30:00"/>
    <d v="1899-12-30T05:30:00"/>
    <x v="5"/>
    <d v="1899-12-30T16:00:00"/>
    <x v="1"/>
    <d v="1899-12-30T18:00:00"/>
    <x v="6"/>
    <x v="1"/>
    <x v="1"/>
    <x v="0"/>
    <x v="0"/>
    <s v=""/>
    <x v="3"/>
    <x v="1"/>
    <n v="0"/>
    <x v="3"/>
    <x v="1"/>
    <n v="0"/>
    <n v="10.5"/>
    <n v="0"/>
    <n v="0"/>
    <x v="0"/>
    <n v="90.000000000000028"/>
    <n v="263.91459074733103"/>
    <x v="0"/>
    <n v="5.8647686832740211"/>
    <n v="0"/>
    <s v=""/>
    <n v="0"/>
    <x v="0"/>
    <n v="17.980343000000005"/>
    <n v="52.725276270462643"/>
    <x v="1"/>
    <n v="2065.1773844328309"/>
    <n v="6055.8938248137101"/>
    <n v="271.08824830769231"/>
    <n v="794.93493453928272"/>
    <n v="30.625000000000011"/>
    <n v="89.804270462633482"/>
    <n v="20405567.652054794"/>
    <n v="59836967.065100178"/>
    <n v="0.85023198550228307"/>
    <n v="2.4932069610458405"/>
    <n v="0"/>
    <n v="0"/>
    <n v="2.9323843416370106"/>
    <n v="2.9323843416370106"/>
    <s v=""/>
  </r>
  <r>
    <n v="240"/>
    <x v="0"/>
    <x v="1"/>
    <n v="40"/>
    <x v="2"/>
    <x v="1"/>
    <x v="0"/>
    <x v="5"/>
    <x v="3"/>
    <s v="Bogotá D.C."/>
    <x v="11"/>
    <x v="2"/>
    <d v="1899-12-30T05:20:00"/>
    <d v="1899-12-30T05:40:00"/>
    <x v="5"/>
    <d v="1899-12-30T16:00:00"/>
    <x v="1"/>
    <d v="1899-12-30T16:30:00"/>
    <x v="6"/>
    <x v="1"/>
    <x v="1"/>
    <x v="0"/>
    <x v="0"/>
    <s v=""/>
    <x v="3"/>
    <x v="1"/>
    <n v="0"/>
    <x v="3"/>
    <x v="1"/>
    <n v="0"/>
    <n v="10.333333333333332"/>
    <n v="0"/>
    <n v="0"/>
    <x v="0"/>
    <n v="25.000000000000028"/>
    <n v="73.309608540925353"/>
    <x v="3"/>
    <n v="5.8647686832740211"/>
    <n v="0"/>
    <s v=""/>
    <n v="0"/>
    <x v="0"/>
    <n v="10.112500000000011"/>
    <n v="29.653736654804302"/>
    <x v="0"/>
    <n v="483.9568943910262"/>
    <n v="1419.1476191395216"/>
    <n v="63.527243589743655"/>
    <n v="186.28629436992443"/>
    <n v="8.5069444444444535"/>
    <n v="24.945630684064874"/>
    <n v="2159132.4200913245"/>
    <n v="6331406.1001966242"/>
    <n v="8.9963850837138523E-2"/>
    <n v="0.26380858750819269"/>
    <n v="0"/>
    <n v="0"/>
    <n v="2.9323843416370106"/>
    <n v="2.9323843416370106"/>
    <s v=""/>
  </r>
  <r>
    <n v="241"/>
    <x v="0"/>
    <x v="0"/>
    <n v="53"/>
    <x v="1"/>
    <x v="0"/>
    <x v="0"/>
    <x v="0"/>
    <x v="1"/>
    <s v="Bogotá D.C."/>
    <x v="3"/>
    <x v="0"/>
    <d v="1899-12-30T06:15:00"/>
    <d v="1899-12-30T07:00:00"/>
    <x v="1"/>
    <d v="1899-12-30T17:00:00"/>
    <x v="0"/>
    <d v="1899-12-30T18:00:00"/>
    <x v="3"/>
    <x v="0"/>
    <x v="0"/>
    <x v="0"/>
    <x v="0"/>
    <s v=""/>
    <x v="7"/>
    <x v="0"/>
    <n v="0"/>
    <x v="6"/>
    <x v="0"/>
    <n v="0"/>
    <n v="10"/>
    <n v="0"/>
    <n v="0"/>
    <x v="0"/>
    <n v="52.499999999999972"/>
    <n v="153.95017793594297"/>
    <x v="2"/>
    <n v="5.8647686832740211"/>
    <n v="0"/>
    <s v=""/>
    <n v="0"/>
    <x v="0"/>
    <n v="11.012028000000001"/>
    <n v="32.291498476868327"/>
    <x v="0"/>
    <n v="264.55519499652172"/>
    <n v="775.77751130652632"/>
    <n v="32.583899275362327"/>
    <n v="95.548516024550025"/>
    <n v="17.864583333333325"/>
    <n v="52.385824436536154"/>
    <n v="1715000"/>
    <n v="5029039.1459074728"/>
    <n v="2.1987179487179487E-2"/>
    <n v="6.4474860844967605E-2"/>
    <n v="0"/>
    <n v="0"/>
    <n v="2.9323843416370106"/>
    <n v="2.9323843416370106"/>
    <s v=""/>
  </r>
  <r>
    <n v="242"/>
    <x v="0"/>
    <x v="1"/>
    <n v="56"/>
    <x v="1"/>
    <x v="1"/>
    <x v="0"/>
    <x v="1"/>
    <x v="3"/>
    <s v="Bogotá D.C."/>
    <x v="2"/>
    <x v="1"/>
    <d v="1899-12-30T05:30:00"/>
    <d v="1899-12-30T06:20:00"/>
    <x v="3"/>
    <d v="1899-12-30T17:00:00"/>
    <x v="0"/>
    <d v="1899-12-30T18:00:00"/>
    <x v="5"/>
    <x v="2"/>
    <x v="3"/>
    <x v="0"/>
    <x v="0"/>
    <s v=""/>
    <x v="5"/>
    <x v="3"/>
    <n v="0"/>
    <x v="4"/>
    <x v="2"/>
    <n v="0"/>
    <n v="10.666666666666668"/>
    <n v="0"/>
    <n v="0"/>
    <x v="0"/>
    <n v="54.999999999999986"/>
    <n v="161.28113879003553"/>
    <x v="2"/>
    <n v="5.8647686832740211"/>
    <n v="0"/>
    <s v=""/>
    <n v="0"/>
    <x v="0"/>
    <n v="5.5308449999999993"/>
    <n v="16.218563274021349"/>
    <x v="2"/>
    <n v="0"/>
    <n v="0"/>
    <n v="0"/>
    <n v="0"/>
    <n v="18.715277777777771"/>
    <n v="54.880387504942647"/>
    <n v="64438.356164383556"/>
    <n v="188958.02661726708"/>
    <n v="2.6849315068493149E-3"/>
    <n v="7.8732511090527958E-3"/>
    <n v="109.99999999999997"/>
    <n v="322.56227758007105"/>
    <n v="0"/>
    <n v="2.9323843416370106"/>
    <s v=""/>
  </r>
  <r>
    <n v="243"/>
    <x v="0"/>
    <x v="1"/>
    <n v="53"/>
    <x v="1"/>
    <x v="2"/>
    <x v="0"/>
    <x v="4"/>
    <x v="3"/>
    <s v="Soacha"/>
    <x v="1"/>
    <x v="3"/>
    <d v="1899-12-30T05:00:00"/>
    <d v="1899-12-30T06:40:00"/>
    <x v="3"/>
    <d v="1899-12-30T17:00:00"/>
    <x v="0"/>
    <d v="1899-12-30T18:30:00"/>
    <x v="5"/>
    <x v="2"/>
    <x v="3"/>
    <x v="0"/>
    <x v="0"/>
    <s v=""/>
    <x v="5"/>
    <x v="3"/>
    <n v="0"/>
    <x v="4"/>
    <x v="2"/>
    <n v="0"/>
    <n v="10.333333333333334"/>
    <n v="0"/>
    <n v="0"/>
    <x v="0"/>
    <n v="95"/>
    <n v="278.57651245551602"/>
    <x v="0"/>
    <n v="5.8647686832740211"/>
    <n v="0"/>
    <s v=""/>
    <n v="0"/>
    <x v="0"/>
    <n v="23.75"/>
    <n v="69.644128113879006"/>
    <x v="1"/>
    <n v="0"/>
    <n v="0"/>
    <n v="0"/>
    <n v="0"/>
    <n v="32.326388888888886"/>
    <n v="94.79339659944641"/>
    <n v="40273.972602739726"/>
    <n v="118098.76663579194"/>
    <n v="1.6780821917808219E-3"/>
    <n v="4.920781943157997E-3"/>
    <n v="190"/>
    <n v="557.15302491103205"/>
    <n v="0"/>
    <n v="2.9323843416370106"/>
    <s v=""/>
  </r>
  <r>
    <n v="244"/>
    <x v="0"/>
    <x v="0"/>
    <n v="41"/>
    <x v="2"/>
    <x v="0"/>
    <x v="0"/>
    <x v="2"/>
    <x v="0"/>
    <s v="Bogotá D.C."/>
    <x v="2"/>
    <x v="1"/>
    <d v="1899-12-30T09:00:00"/>
    <d v="1899-12-30T09:22:00"/>
    <x v="0"/>
    <d v="1899-12-30T15:00:00"/>
    <x v="2"/>
    <d v="1899-12-30T15:45:00"/>
    <x v="7"/>
    <x v="1"/>
    <x v="4"/>
    <x v="0"/>
    <x v="0"/>
    <s v=""/>
    <x v="11"/>
    <x v="6"/>
    <n v="2.9323843416370106"/>
    <x v="1"/>
    <x v="1"/>
    <n v="2.9323843416370106"/>
    <n v="5.6333333333333329"/>
    <n v="0"/>
    <n v="0"/>
    <x v="0"/>
    <n v="33.5"/>
    <n v="98.234875444839858"/>
    <x v="2"/>
    <n v="5.8647686832740211"/>
    <n v="0"/>
    <s v=""/>
    <n v="0"/>
    <x v="0"/>
    <n v="5.5308449999999993"/>
    <n v="16.218563274021349"/>
    <x v="2"/>
    <n v="294.94171206149997"/>
    <n v="864.88245814475431"/>
    <n v="38.715914999999988"/>
    <n v="113.52994291814943"/>
    <n v="11.399305555555555"/>
    <n v="33.427145116646891"/>
    <n v="2499000"/>
    <n v="7328028.4697508896"/>
    <n v="5.2062499999999998E-2"/>
    <n v="0.15266725978647686"/>
    <n v="0"/>
    <n v="0"/>
    <n v="2.9323843416370106"/>
    <n v="2.9323843416370106"/>
    <s v=""/>
  </r>
  <r>
    <n v="245"/>
    <x v="0"/>
    <x v="1"/>
    <n v="60"/>
    <x v="4"/>
    <x v="0"/>
    <x v="0"/>
    <x v="4"/>
    <x v="3"/>
    <s v="Soacha"/>
    <x v="1"/>
    <x v="1"/>
    <d v="1899-12-30T04:30:00"/>
    <d v="1899-12-30T07:00:00"/>
    <x v="1"/>
    <d v="1899-12-30T17:00:00"/>
    <x v="0"/>
    <d v="1899-12-30T19:00:00"/>
    <x v="0"/>
    <x v="0"/>
    <x v="0"/>
    <x v="0"/>
    <x v="0"/>
    <s v=""/>
    <x v="0"/>
    <x v="0"/>
    <n v="0"/>
    <x v="0"/>
    <x v="0"/>
    <n v="0"/>
    <n v="10"/>
    <n v="0"/>
    <n v="0"/>
    <x v="0"/>
    <n v="134.99999999999994"/>
    <n v="395.87188612099624"/>
    <x v="1"/>
    <n v="5.8647686832740211"/>
    <n v="0"/>
    <s v=""/>
    <n v="0"/>
    <x v="0"/>
    <n v="28.977255"/>
    <n v="84.972448825622777"/>
    <x v="1"/>
    <n v="173.20213808599757"/>
    <n v="507.8952376614306"/>
    <n v="21.332414287860576"/>
    <n v="62.554837627035994"/>
    <n v="45.937499999999979"/>
    <n v="134.7064056939501"/>
    <n v="1568000"/>
    <n v="4597978.6476868326"/>
    <n v="6.5333333333333327E-2"/>
    <n v="0.19158244365361801"/>
    <n v="0"/>
    <n v="0"/>
    <n v="2.9323843416370106"/>
    <n v="2.9323843416370106"/>
    <s v=""/>
  </r>
  <r>
    <n v="246"/>
    <x v="0"/>
    <x v="1"/>
    <n v="48"/>
    <x v="2"/>
    <x v="2"/>
    <x v="0"/>
    <x v="1"/>
    <x v="3"/>
    <s v="Soacha"/>
    <x v="1"/>
    <x v="1"/>
    <d v="1899-12-30T04:30:00"/>
    <d v="1899-12-30T06:00:00"/>
    <x v="3"/>
    <d v="1899-12-30T17:00:00"/>
    <x v="0"/>
    <d v="1899-12-30T19:30:00"/>
    <x v="6"/>
    <x v="1"/>
    <x v="1"/>
    <x v="0"/>
    <x v="0"/>
    <s v=""/>
    <x v="3"/>
    <x v="1"/>
    <n v="0"/>
    <x v="3"/>
    <x v="1"/>
    <n v="0"/>
    <n v="11"/>
    <n v="0"/>
    <n v="0"/>
    <x v="0"/>
    <n v="119.99999999999997"/>
    <n v="351.88612099644121"/>
    <x v="0"/>
    <n v="5.8647686832740211"/>
    <n v="0"/>
    <s v=""/>
    <n v="0"/>
    <x v="0"/>
    <n v="28.977255"/>
    <n v="84.972448825622777"/>
    <x v="1"/>
    <n v="1664.1276445322305"/>
    <n v="4879.8618473115939"/>
    <n v="218.4439223076923"/>
    <n v="640.56153730084861"/>
    <n v="40.833333333333321"/>
    <n v="119.73902728351123"/>
    <n v="5247698.6301369863"/>
    <n v="15388269.292643689"/>
    <n v="0.21865410958904111"/>
    <n v="0.64117788719348712"/>
    <n v="0"/>
    <n v="0"/>
    <n v="2.9323843416370106"/>
    <n v="2.9323843416370106"/>
    <s v=""/>
  </r>
  <r>
    <n v="247"/>
    <x v="0"/>
    <x v="1"/>
    <n v="48"/>
    <x v="2"/>
    <x v="3"/>
    <x v="0"/>
    <x v="4"/>
    <x v="3"/>
    <s v="Bogotá D.C."/>
    <x v="11"/>
    <x v="1"/>
    <d v="1899-12-30T05:30:00"/>
    <d v="1899-12-30T06:30:00"/>
    <x v="3"/>
    <d v="1899-12-30T18:00:00"/>
    <x v="3"/>
    <d v="1899-12-30T18:40:00"/>
    <x v="5"/>
    <x v="4"/>
    <x v="3"/>
    <x v="0"/>
    <x v="0"/>
    <s v=""/>
    <x v="5"/>
    <x v="3"/>
    <n v="0"/>
    <x v="4"/>
    <x v="2"/>
    <n v="0"/>
    <n v="11.5"/>
    <n v="0"/>
    <n v="0"/>
    <x v="0"/>
    <n v="50"/>
    <n v="146.61921708185054"/>
    <x v="2"/>
    <n v="5.8647686832740211"/>
    <n v="0"/>
    <s v=""/>
    <n v="0"/>
    <x v="0"/>
    <n v="12.5"/>
    <n v="36.654804270462634"/>
    <x v="0"/>
    <n v="0"/>
    <n v="0"/>
    <n v="0"/>
    <n v="0"/>
    <n v="17.013888888888889"/>
    <n v="49.891261368129697"/>
    <n v="418961.18721461191"/>
    <n v="1228555.22514178"/>
    <n v="1.7456716133942164E-2"/>
    <n v="5.1189801047574174E-2"/>
    <n v="100"/>
    <n v="293.23843416370107"/>
    <n v="0"/>
    <n v="2.9323843416370106"/>
    <s v=""/>
  </r>
  <r>
    <n v="248"/>
    <x v="0"/>
    <x v="1"/>
    <n v="49"/>
    <x v="2"/>
    <x v="2"/>
    <x v="0"/>
    <x v="1"/>
    <x v="3"/>
    <s v="Soacha"/>
    <x v="1"/>
    <x v="1"/>
    <d v="1899-12-30T04:30:00"/>
    <d v="1899-12-30T06:00:00"/>
    <x v="3"/>
    <d v="1899-12-30T17:00:00"/>
    <x v="0"/>
    <d v="1899-12-30T18:30:00"/>
    <x v="6"/>
    <x v="1"/>
    <x v="1"/>
    <x v="0"/>
    <x v="0"/>
    <s v=""/>
    <x v="3"/>
    <x v="1"/>
    <n v="0"/>
    <x v="3"/>
    <x v="1"/>
    <n v="0"/>
    <n v="11"/>
    <n v="0"/>
    <n v="0"/>
    <x v="0"/>
    <n v="90"/>
    <n v="263.91459074733098"/>
    <x v="0"/>
    <n v="5.8647686832740211"/>
    <n v="0"/>
    <s v=""/>
    <n v="0"/>
    <x v="0"/>
    <n v="28.977255"/>
    <n v="84.972448825622777"/>
    <x v="1"/>
    <n v="2773.546074220385"/>
    <n v="8133.1030788526587"/>
    <n v="364.07320384615383"/>
    <n v="1067.602562168081"/>
    <n v="30.625"/>
    <n v="89.804270462633454"/>
    <n v="2456712.3287671232"/>
    <n v="7204024.7647833079"/>
    <n v="0.10236301369863013"/>
    <n v="0.30016769853263781"/>
    <n v="0"/>
    <n v="0"/>
    <n v="2.9323843416370106"/>
    <n v="2.9323843416370106"/>
    <s v=""/>
  </r>
  <r>
    <n v="249"/>
    <x v="0"/>
    <x v="1"/>
    <n v="58"/>
    <x v="1"/>
    <x v="2"/>
    <x v="0"/>
    <x v="4"/>
    <x v="3"/>
    <s v="Bogotá D.C."/>
    <x v="5"/>
    <x v="1"/>
    <d v="1899-12-30T04:30:00"/>
    <d v="1899-12-30T07:00:00"/>
    <x v="1"/>
    <d v="1899-12-30T17:00:00"/>
    <x v="0"/>
    <d v="1899-12-30T19:00:00"/>
    <x v="0"/>
    <x v="0"/>
    <x v="0"/>
    <x v="1"/>
    <x v="1"/>
    <s v=""/>
    <x v="0"/>
    <x v="0"/>
    <n v="0"/>
    <x v="0"/>
    <x v="0"/>
    <n v="0"/>
    <n v="10"/>
    <n v="25"/>
    <n v="73.309608540925268"/>
    <x v="1"/>
    <n v="134.99999999999994"/>
    <n v="395.87188612099624"/>
    <x v="1"/>
    <n v="5.8647686832740211"/>
    <n v="5.8647686832740211"/>
    <n v="6.7875000000000014"/>
    <n v="19.903558718861213"/>
    <x v="1"/>
    <n v="22.542197000000002"/>
    <n v="66.102385508896802"/>
    <x v="1"/>
    <n v="145.31147554716674"/>
    <n v="426.10909555468106"/>
    <n v="17.897265192034531"/>
    <n v="52.481660207247167"/>
    <n v="45.937499999999979"/>
    <n v="134.7064056939501"/>
    <n v="1568000"/>
    <n v="4597978.6476868326"/>
    <n v="6.5333333333333327E-2"/>
    <n v="0.19158244365361801"/>
    <n v="50"/>
    <n v="146.61921708185054"/>
    <n v="0"/>
    <n v="2.9323843416370106"/>
    <s v=""/>
  </r>
  <r>
    <n v="250"/>
    <x v="0"/>
    <x v="0"/>
    <n v="31"/>
    <x v="0"/>
    <x v="0"/>
    <x v="0"/>
    <x v="5"/>
    <x v="3"/>
    <s v="Bogotá D.C."/>
    <x v="11"/>
    <x v="0"/>
    <d v="1899-12-30T06:00:00"/>
    <d v="1899-12-30T07:40:00"/>
    <x v="1"/>
    <d v="1899-12-30T15:30:00"/>
    <x v="2"/>
    <d v="1899-12-30T17:15:00"/>
    <x v="0"/>
    <x v="0"/>
    <x v="0"/>
    <x v="10"/>
    <x v="1"/>
    <s v=""/>
    <x v="0"/>
    <x v="0"/>
    <n v="0"/>
    <x v="0"/>
    <x v="0"/>
    <n v="0"/>
    <n v="7.8333333333333348"/>
    <n v="10"/>
    <n v="29.323843416370106"/>
    <x v="2"/>
    <n v="102.49999999999996"/>
    <n v="300.56939501779345"/>
    <x v="0"/>
    <n v="5.8647686832740211"/>
    <n v="5.8647686832740211"/>
    <n v="3.3"/>
    <n v="9.6768683274021345"/>
    <x v="3"/>
    <n v="29.605417000000003"/>
    <n v="86.814461238434163"/>
    <x v="1"/>
    <n v="157.23209350381012"/>
    <n v="461.06492899337911"/>
    <n v="19.36546624098558"/>
    <n v="56.78698997356625"/>
    <n v="34.878472222222207"/>
    <n v="102.27708580466583"/>
    <n v="1568000"/>
    <n v="4597978.6476868326"/>
    <n v="6.5333333333333327E-2"/>
    <n v="0.19158244365361801"/>
    <n v="0"/>
    <n v="0"/>
    <n v="2.9323843416370106"/>
    <n v="2.9323843416370106"/>
    <s v=""/>
  </r>
  <r>
    <n v="251"/>
    <x v="0"/>
    <x v="0"/>
    <n v="40"/>
    <x v="2"/>
    <x v="0"/>
    <x v="0"/>
    <x v="1"/>
    <x v="0"/>
    <s v="Cajicá"/>
    <x v="1"/>
    <x v="1"/>
    <d v="1899-12-30T05:00:00"/>
    <d v="1899-12-30T08:00:00"/>
    <x v="2"/>
    <d v="1899-12-30T16:00:00"/>
    <x v="1"/>
    <d v="1899-12-30T19:00:00"/>
    <x v="0"/>
    <x v="0"/>
    <x v="0"/>
    <x v="7"/>
    <x v="1"/>
    <s v=""/>
    <x v="0"/>
    <x v="0"/>
    <n v="0"/>
    <x v="0"/>
    <x v="0"/>
    <n v="0"/>
    <n v="8"/>
    <n v="30"/>
    <n v="87.971530249110316"/>
    <x v="3"/>
    <n v="179.99999999999997"/>
    <n v="527.82918149466184"/>
    <x v="1"/>
    <n v="5.8647686832740211"/>
    <n v="5.8647686832740211"/>
    <n v="8.5"/>
    <n v="24.92526690391459"/>
    <x v="1"/>
    <n v="35.670146000000003"/>
    <n v="104.59857759430605"/>
    <x v="1"/>
    <n v="219.96387307068079"/>
    <n v="645.0186171182952"/>
    <n v="27.091816074327621"/>
    <n v="79.443617242868186"/>
    <n v="61.249999999999993"/>
    <n v="179.60854092526688"/>
    <n v="4998000"/>
    <n v="14656056.939501779"/>
    <n v="0.104125"/>
    <n v="0.30533451957295371"/>
    <n v="0"/>
    <n v="0"/>
    <n v="2.9323843416370106"/>
    <n v="2.9323843416370106"/>
    <s v=""/>
  </r>
  <r>
    <n v="252"/>
    <x v="0"/>
    <x v="0"/>
    <n v="32"/>
    <x v="0"/>
    <x v="0"/>
    <x v="0"/>
    <x v="1"/>
    <x v="0"/>
    <s v="Bogotá D.C."/>
    <x v="6"/>
    <x v="0"/>
    <d v="1899-12-30T07:00:00"/>
    <d v="1899-12-30T08:20:00"/>
    <x v="2"/>
    <d v="1899-12-30T17:30:00"/>
    <x v="0"/>
    <d v="1899-12-30T19:00:00"/>
    <x v="2"/>
    <x v="0"/>
    <x v="0"/>
    <x v="2"/>
    <x v="2"/>
    <s v=""/>
    <x v="2"/>
    <x v="0"/>
    <n v="0"/>
    <x v="12"/>
    <x v="2"/>
    <n v="2.9323843416370106"/>
    <n v="9.1666666666666661"/>
    <n v="30"/>
    <n v="87.971530249110316"/>
    <x v="3"/>
    <n v="84.999999999999972"/>
    <n v="249.25266903914581"/>
    <x v="0"/>
    <n v="5.8647686832740211"/>
    <n v="5.8647686832740211"/>
    <n v="1.7000000000000002"/>
    <n v="4.9850533807829187"/>
    <x v="4"/>
    <n v="9.5687060000000059"/>
    <n v="28.059123644128132"/>
    <x v="2"/>
    <n v="113.42363369582617"/>
    <n v="332.60168742121266"/>
    <n v="13.969804130434792"/>
    <n v="40.964834887823017"/>
    <n v="28.923611111111104"/>
    <n v="84.815144325820455"/>
    <n v="2940000"/>
    <n v="8621209.9644128103"/>
    <n v="6.1249999999999999E-2"/>
    <n v="0.1796085409252669"/>
    <n v="60"/>
    <n v="175.94306049822063"/>
    <n v="0"/>
    <n v="2.9323843416370106"/>
    <s v=""/>
  </r>
  <r>
    <n v="253"/>
    <x v="0"/>
    <x v="1"/>
    <n v="28"/>
    <x v="3"/>
    <x v="0"/>
    <x v="0"/>
    <x v="4"/>
    <x v="3"/>
    <s v="Bogotá D.C."/>
    <x v="11"/>
    <x v="2"/>
    <d v="1899-12-30T05:20:00"/>
    <d v="1899-12-30T05:40:00"/>
    <x v="5"/>
    <d v="1899-12-30T16:00:00"/>
    <x v="1"/>
    <d v="1899-12-30T16:30:00"/>
    <x v="6"/>
    <x v="1"/>
    <x v="1"/>
    <x v="0"/>
    <x v="0"/>
    <s v=""/>
    <x v="3"/>
    <x v="1"/>
    <n v="0"/>
    <x v="4"/>
    <x v="2"/>
    <n v="2.9323843416370106"/>
    <n v="10.333333333333332"/>
    <n v="0"/>
    <n v="0"/>
    <x v="0"/>
    <n v="25.000000000000028"/>
    <n v="73.309608540925353"/>
    <x v="3"/>
    <n v="5.8647686832740211"/>
    <n v="0"/>
    <s v=""/>
    <n v="0"/>
    <x v="0"/>
    <n v="10.112500000000011"/>
    <n v="29.653736654804302"/>
    <x v="0"/>
    <n v="1161.496546538463"/>
    <n v="3405.9542859348521"/>
    <n v="152.46538461538478"/>
    <n v="447.08710648781869"/>
    <n v="8.5069444444444535"/>
    <n v="24.945630684064874"/>
    <n v="3570958.9041095893"/>
    <n v="10471423.975040218"/>
    <n v="0.14878995433789954"/>
    <n v="0.4363093322933424"/>
    <n v="0"/>
    <n v="0"/>
    <n v="2.9323843416370106"/>
    <n v="2.9323843416370106"/>
    <s v=""/>
  </r>
  <r>
    <n v="255"/>
    <x v="0"/>
    <x v="1"/>
    <n v="64"/>
    <x v="4"/>
    <x v="0"/>
    <x v="0"/>
    <x v="1"/>
    <x v="3"/>
    <s v="Bogotá D.C."/>
    <x v="6"/>
    <x v="0"/>
    <d v="1899-12-30T06:00:00"/>
    <d v="1899-12-30T06:30:00"/>
    <x v="3"/>
    <d v="1899-12-30T18:30:00"/>
    <x v="3"/>
    <d v="1899-12-30T19:00:00"/>
    <x v="14"/>
    <x v="0"/>
    <x v="6"/>
    <x v="0"/>
    <x v="0"/>
    <s v=""/>
    <x v="12"/>
    <x v="6"/>
    <n v="0"/>
    <x v="11"/>
    <x v="6"/>
    <n v="0"/>
    <n v="12"/>
    <n v="0"/>
    <n v="0"/>
    <x v="0"/>
    <n v="29.999999999999932"/>
    <n v="87.971530249110117"/>
    <x v="3"/>
    <n v="5.8647686832740211"/>
    <n v="0"/>
    <s v=""/>
    <n v="0"/>
    <x v="0"/>
    <n v="9.5687060000000059"/>
    <n v="28.059123644128132"/>
    <x v="2"/>
    <n v="811.78922721622791"/>
    <n v="2380.478018598476"/>
    <n v="106.5605895454546"/>
    <n v="312.47660421869961"/>
    <n v="10.208333333333311"/>
    <n v="29.934756820877752"/>
    <n v="0"/>
    <n v="0"/>
    <n v="0"/>
    <n v="0"/>
    <n v="0"/>
    <n v="0"/>
    <n v="2.9323843416370106"/>
    <n v="2.9323843416370106"/>
    <s v=""/>
  </r>
  <r>
    <n v="256"/>
    <x v="0"/>
    <x v="1"/>
    <n v="27"/>
    <x v="3"/>
    <x v="0"/>
    <x v="0"/>
    <x v="4"/>
    <x v="3"/>
    <s v="Bogotá D.C."/>
    <x v="4"/>
    <x v="0"/>
    <d v="1899-12-30T05:00:00"/>
    <d v="1899-12-30T05:30:00"/>
    <x v="5"/>
    <d v="1899-12-30T18:00:00"/>
    <x v="3"/>
    <d v="1899-12-30T18:45:00"/>
    <x v="6"/>
    <x v="1"/>
    <x v="1"/>
    <x v="0"/>
    <x v="0"/>
    <s v=""/>
    <x v="3"/>
    <x v="1"/>
    <n v="0"/>
    <x v="3"/>
    <x v="1"/>
    <n v="0"/>
    <n v="12.5"/>
    <n v="0"/>
    <n v="0"/>
    <x v="0"/>
    <n v="37.499999999999986"/>
    <n v="109.96441281138786"/>
    <x v="2"/>
    <n v="5.8647686832740211"/>
    <n v="0"/>
    <s v=""/>
    <n v="0"/>
    <x v="0"/>
    <n v="12.173524999999991"/>
    <n v="35.697454092526662"/>
    <x v="0"/>
    <n v="1165.1839511083326"/>
    <n v="3416.7671733568186"/>
    <n v="152.94941666666654"/>
    <n v="448.50647449584778"/>
    <n v="12.760416666666663"/>
    <n v="37.418446026097257"/>
    <n v="590684.93150684936"/>
    <n v="1732115.2439916153"/>
    <n v="2.4611872146118725E-2"/>
    <n v="7.2171468499650629E-2"/>
    <n v="0"/>
    <n v="0"/>
    <n v="2.9323843416370106"/>
    <n v="2.9323843416370106"/>
    <s v=""/>
  </r>
  <r>
    <n v="258"/>
    <x v="0"/>
    <x v="1"/>
    <n v="22"/>
    <x v="3"/>
    <x v="0"/>
    <x v="0"/>
    <x v="1"/>
    <x v="3"/>
    <s v="Soacha"/>
    <x v="1"/>
    <x v="1"/>
    <d v="1899-12-30T07:00:00"/>
    <d v="1899-12-30T09:00:00"/>
    <x v="0"/>
    <d v="1899-12-30T16:00:00"/>
    <x v="1"/>
    <d v="1899-12-30T18:00:00"/>
    <x v="0"/>
    <x v="0"/>
    <x v="0"/>
    <x v="1"/>
    <x v="1"/>
    <s v=""/>
    <x v="0"/>
    <x v="0"/>
    <n v="0"/>
    <x v="0"/>
    <x v="0"/>
    <n v="0"/>
    <n v="6.9999999999999991"/>
    <n v="15"/>
    <n v="43.985765124555158"/>
    <x v="1"/>
    <n v="120.00000000000001"/>
    <n v="351.88612099644132"/>
    <x v="1"/>
    <n v="5.8647686832740211"/>
    <n v="5.8647686832740211"/>
    <n v="4.0724999999999998"/>
    <n v="11.942135231316724"/>
    <x v="3"/>
    <n v="28.977255"/>
    <n v="84.972448825622777"/>
    <x v="1"/>
    <n v="179.54582309965585"/>
    <n v="526.49736026375945"/>
    <n v="22.113733261855334"/>
    <n v="64.845965152202112"/>
    <n v="40.833333333333343"/>
    <n v="119.73902728351129"/>
    <n v="1568000"/>
    <n v="4597978.6476868326"/>
    <n v="6.5333333333333327E-2"/>
    <n v="0.19158244365361801"/>
    <n v="30"/>
    <n v="87.971530249110316"/>
    <n v="0"/>
    <n v="2.9323843416370106"/>
    <s v=""/>
  </r>
  <r>
    <n v="259"/>
    <x v="0"/>
    <x v="0"/>
    <n v="48"/>
    <x v="2"/>
    <x v="0"/>
    <x v="0"/>
    <x v="1"/>
    <x v="3"/>
    <s v="Bogotá D.C."/>
    <x v="4"/>
    <x v="1"/>
    <d v="1899-12-30T06:00:00"/>
    <d v="1899-12-30T08:00:00"/>
    <x v="2"/>
    <d v="1899-12-30T14:00:00"/>
    <x v="4"/>
    <d v="1899-12-30T18:00:00"/>
    <x v="2"/>
    <x v="0"/>
    <x v="0"/>
    <x v="0"/>
    <x v="0"/>
    <s v=""/>
    <x v="2"/>
    <x v="0"/>
    <n v="0"/>
    <x v="2"/>
    <x v="0"/>
    <n v="0"/>
    <n v="6.0000000000000018"/>
    <n v="0"/>
    <n v="0"/>
    <x v="0"/>
    <n v="179.99999999999994"/>
    <n v="527.82918149466173"/>
    <x v="1"/>
    <n v="5.8647686832740211"/>
    <n v="0"/>
    <s v=""/>
    <n v="0"/>
    <x v="0"/>
    <n v="6.6812049999999914"/>
    <n v="19.591860925266879"/>
    <x v="2"/>
    <n v="160.5106245268114"/>
    <n v="470.67884202879924"/>
    <n v="19.769266002415435"/>
    <n v="57.971086071139922"/>
    <n v="61.249999999999979"/>
    <n v="179.60854092526682"/>
    <n v="1445500"/>
    <n v="4238761.5658362992"/>
    <n v="6.0229166666666667E-2"/>
    <n v="0.1766150652431791"/>
    <n v="0"/>
    <n v="0"/>
    <n v="2.9323843416370106"/>
    <n v="2.9323843416370106"/>
    <s v=""/>
  </r>
  <r>
    <n v="260"/>
    <x v="0"/>
    <x v="0"/>
    <n v="34"/>
    <x v="0"/>
    <x v="0"/>
    <x v="0"/>
    <x v="1"/>
    <x v="3"/>
    <s v="Bogotá D.C."/>
    <x v="4"/>
    <x v="1"/>
    <d v="1899-12-30T07:00:00"/>
    <d v="1899-12-30T08:00:00"/>
    <x v="2"/>
    <d v="1899-12-30T16:00:00"/>
    <x v="1"/>
    <d v="1899-12-30T17:00:00"/>
    <x v="5"/>
    <x v="2"/>
    <x v="3"/>
    <x v="0"/>
    <x v="0"/>
    <s v=""/>
    <x v="5"/>
    <x v="3"/>
    <n v="0"/>
    <x v="4"/>
    <x v="2"/>
    <n v="0"/>
    <n v="8"/>
    <n v="0"/>
    <n v="0"/>
    <x v="0"/>
    <n v="60.000000000000028"/>
    <n v="175.94306049822072"/>
    <x v="0"/>
    <n v="5.8647686832740211"/>
    <n v="0"/>
    <s v=""/>
    <n v="0"/>
    <x v="0"/>
    <n v="6.6812049999999914"/>
    <n v="19.591860925266879"/>
    <x v="2"/>
    <n v="0"/>
    <n v="0"/>
    <n v="0"/>
    <n v="0"/>
    <n v="20.416666666666675"/>
    <n v="59.86951364175566"/>
    <n v="147671.23287671234"/>
    <n v="433028.81099790381"/>
    <n v="6.1529680365296812E-3"/>
    <n v="1.8042867124912657E-2"/>
    <n v="120.00000000000006"/>
    <n v="351.88612099644143"/>
    <n v="0"/>
    <n v="2.9323843416370106"/>
    <s v=""/>
  </r>
  <r>
    <n v="261"/>
    <x v="0"/>
    <x v="0"/>
    <n v="29"/>
    <x v="3"/>
    <x v="0"/>
    <x v="0"/>
    <x v="1"/>
    <x v="0"/>
    <s v="Funza"/>
    <x v="1"/>
    <x v="0"/>
    <d v="1899-12-30T06:00:00"/>
    <d v="1899-12-30T08:30:00"/>
    <x v="2"/>
    <d v="1899-12-30T16:00:00"/>
    <x v="1"/>
    <d v="1899-12-30T18:30:00"/>
    <x v="3"/>
    <x v="0"/>
    <x v="0"/>
    <x v="0"/>
    <x v="0"/>
    <s v=""/>
    <x v="7"/>
    <x v="0"/>
    <n v="0"/>
    <x v="1"/>
    <x v="1"/>
    <n v="2.9323843416370106"/>
    <n v="7.4999999999999982"/>
    <n v="0"/>
    <n v="0"/>
    <x v="0"/>
    <n v="150.00000000000006"/>
    <n v="439.85765124555178"/>
    <x v="1"/>
    <n v="5.8647686832740211"/>
    <n v="0"/>
    <s v=""/>
    <n v="0"/>
    <x v="0"/>
    <n v="14.877213999999995"/>
    <n v="43.625709380782901"/>
    <x v="0"/>
    <n v="285.93056616092741"/>
    <n v="838.45831500570887"/>
    <n v="35.216593526570037"/>
    <n v="103.26858742310928"/>
    <n v="51.041666666666686"/>
    <n v="149.67378410438914"/>
    <n v="3410400"/>
    <n v="10000603.55871886"/>
    <n v="7.1050000000000002E-2"/>
    <n v="0.20834590747330961"/>
    <n v="0"/>
    <n v="0"/>
    <n v="2.9323843416370106"/>
    <n v="2.9323843416370106"/>
    <s v=""/>
  </r>
  <r>
    <n v="262"/>
    <x v="0"/>
    <x v="1"/>
    <n v="51"/>
    <x v="1"/>
    <x v="2"/>
    <x v="0"/>
    <x v="2"/>
    <x v="1"/>
    <s v="Bogotá D.C."/>
    <x v="0"/>
    <x v="0"/>
    <d v="1899-12-30T06:30:00"/>
    <d v="1899-12-30T08:00:00"/>
    <x v="2"/>
    <d v="1899-12-30T16:00:00"/>
    <x v="1"/>
    <d v="1899-12-30T17:30:00"/>
    <x v="0"/>
    <x v="0"/>
    <x v="0"/>
    <x v="4"/>
    <x v="1"/>
    <s v=""/>
    <x v="0"/>
    <x v="0"/>
    <n v="0"/>
    <x v="0"/>
    <x v="0"/>
    <n v="0"/>
    <n v="8"/>
    <n v="25"/>
    <n v="73.309608540925268"/>
    <x v="1"/>
    <n v="90"/>
    <n v="263.91459074733098"/>
    <x v="0"/>
    <n v="5.8647686832740211"/>
    <n v="5.8647686832740211"/>
    <n v="6.9166666666666679"/>
    <n v="20.282325029655993"/>
    <x v="1"/>
    <n v="14.006523000000001"/>
    <n v="41.072508725978651"/>
    <x v="0"/>
    <n v="208.54471881941896"/>
    <n v="611.5332679971574"/>
    <n v="25.685377724334788"/>
    <n v="75.319399447871405"/>
    <n v="30.625"/>
    <n v="89.804270462633454"/>
    <n v="1568000"/>
    <n v="4597978.6476868326"/>
    <n v="2.0102564102564103E-2"/>
    <n v="5.894844420111324E-2"/>
    <n v="0"/>
    <n v="0"/>
    <n v="2.9323843416370106"/>
    <n v="2.9323843416370106"/>
    <s v=""/>
  </r>
  <r>
    <n v="263"/>
    <x v="0"/>
    <x v="1"/>
    <n v="35"/>
    <x v="0"/>
    <x v="0"/>
    <x v="0"/>
    <x v="3"/>
    <x v="1"/>
    <s v="Bogotá D.C."/>
    <x v="0"/>
    <x v="0"/>
    <d v="1899-12-30T08:15:00"/>
    <d v="1899-12-30T09:05:00"/>
    <x v="0"/>
    <d v="1899-12-30T17:15:00"/>
    <x v="0"/>
    <d v="1899-12-30T18:20:00"/>
    <x v="9"/>
    <x v="0"/>
    <x v="0"/>
    <x v="0"/>
    <x v="0"/>
    <s v=""/>
    <x v="8"/>
    <x v="0"/>
    <n v="0"/>
    <x v="0"/>
    <x v="0"/>
    <n v="2.9323843416370106"/>
    <n v="8.1666666666666679"/>
    <n v="0"/>
    <n v="0"/>
    <x v="0"/>
    <n v="57.499999999999957"/>
    <n v="168.61209964412799"/>
    <x v="2"/>
    <n v="5.8647686832740211"/>
    <n v="0"/>
    <s v=""/>
    <n v="0"/>
    <x v="0"/>
    <n v="14.006523000000001"/>
    <n v="41.072508725978651"/>
    <x v="0"/>
    <n v="2178.5214793536252"/>
    <n v="6388.2622739764665"/>
    <n v="285.96651125000005"/>
    <n v="838.56371982206417"/>
    <n v="19.565972222222207"/>
    <n v="57.374950573349103"/>
    <n v="11025000"/>
    <n v="32329537.366548043"/>
    <n v="0.14134615384615384"/>
    <n v="0.41448124828907745"/>
    <n v="0"/>
    <n v="0"/>
    <n v="2.9323843416370106"/>
    <n v="2.9323843416370106"/>
    <s v=""/>
  </r>
  <r>
    <n v="265"/>
    <x v="0"/>
    <x v="1"/>
    <n v="36"/>
    <x v="0"/>
    <x v="0"/>
    <x v="0"/>
    <x v="2"/>
    <x v="0"/>
    <s v="Mosquera"/>
    <x v="1"/>
    <x v="2"/>
    <d v="1899-12-30T04:40:00"/>
    <d v="1899-12-30T07:00:00"/>
    <x v="1"/>
    <d v="1899-12-30T14:00:00"/>
    <x v="4"/>
    <d v="1899-12-30T17:00:00"/>
    <x v="14"/>
    <x v="0"/>
    <x v="6"/>
    <x v="7"/>
    <x v="1"/>
    <s v=""/>
    <x v="11"/>
    <x v="6"/>
    <n v="2.9323843416370106"/>
    <x v="15"/>
    <x v="6"/>
    <n v="2.9323843416370106"/>
    <n v="7"/>
    <n v="15"/>
    <n v="43.985765124555158"/>
    <x v="1"/>
    <n v="160"/>
    <n v="469.1814946619217"/>
    <x v="1"/>
    <n v="5.8647686832740211"/>
    <n v="5.8647686832740211"/>
    <n v="4.25"/>
    <n v="12.462633451957295"/>
    <x v="3"/>
    <n v="29.386566000000002"/>
    <n v="86.17270599288257"/>
    <x v="1"/>
    <n v="368.66964637524404"/>
    <n v="1081.0810982676196"/>
    <n v="47.566725534969258"/>
    <n v="139.48392114168919"/>
    <n v="54.444444444444436"/>
    <n v="159.652036378015"/>
    <n v="1323000"/>
    <n v="3879544.4839857649"/>
    <n v="2.75625E-2"/>
    <n v="8.0823843416370098E-2"/>
    <n v="0"/>
    <n v="0"/>
    <n v="2.9323843416370106"/>
    <n v="2.9323843416370106"/>
    <s v=""/>
  </r>
  <r>
    <n v="266"/>
    <x v="0"/>
    <x v="0"/>
    <n v="59"/>
    <x v="1"/>
    <x v="1"/>
    <x v="0"/>
    <x v="4"/>
    <x v="3"/>
    <s v="Bogotá D.C."/>
    <x v="4"/>
    <x v="2"/>
    <d v="1899-12-30T04:10:00"/>
    <d v="1899-12-30T05:00:00"/>
    <x v="5"/>
    <d v="1899-12-30T16:00:00"/>
    <x v="1"/>
    <d v="1899-12-30T18:00:00"/>
    <x v="2"/>
    <x v="0"/>
    <x v="0"/>
    <x v="0"/>
    <x v="0"/>
    <s v=""/>
    <x v="2"/>
    <x v="0"/>
    <n v="0"/>
    <x v="2"/>
    <x v="0"/>
    <n v="0"/>
    <n v="10.999999999999998"/>
    <n v="0"/>
    <n v="0"/>
    <x v="0"/>
    <n v="85.000000000000043"/>
    <n v="249.25266903914601"/>
    <x v="0"/>
    <n v="5.8647686832740211"/>
    <n v="0"/>
    <s v=""/>
    <n v="0"/>
    <x v="0"/>
    <n v="15.613350166666677"/>
    <n v="45.784343549228971"/>
    <x v="1"/>
    <n v="450.11795079614518"/>
    <n v="1319.9188308043545"/>
    <n v="55.438707113526618"/>
    <n v="162.56759666030581"/>
    <n v="28.923611111111128"/>
    <n v="84.815144325820526"/>
    <n v="3528000"/>
    <n v="10345451.957295373"/>
    <n v="0.14699999999999999"/>
    <n v="0.43106049822064052"/>
    <n v="0"/>
    <n v="0"/>
    <n v="2.9323843416370106"/>
    <n v="2.9323843416370106"/>
    <s v=""/>
  </r>
  <r>
    <n v="267"/>
    <x v="0"/>
    <x v="0"/>
    <n v="55"/>
    <x v="1"/>
    <x v="0"/>
    <x v="0"/>
    <x v="2"/>
    <x v="2"/>
    <s v="Bogotá D.C."/>
    <x v="8"/>
    <x v="0"/>
    <d v="1899-12-30T07:00:00"/>
    <d v="1899-12-30T07:20:00"/>
    <x v="1"/>
    <d v="1899-12-30T17:00:00"/>
    <x v="0"/>
    <d v="1899-12-30T17:40:00"/>
    <x v="9"/>
    <x v="0"/>
    <x v="0"/>
    <x v="0"/>
    <x v="0"/>
    <s v=""/>
    <x v="9"/>
    <x v="5"/>
    <n v="2.9323843416370106"/>
    <x v="8"/>
    <x v="0"/>
    <n v="0"/>
    <n v="9.6666666666666679"/>
    <n v="0"/>
    <n v="0"/>
    <x v="0"/>
    <n v="30.000000000000011"/>
    <n v="87.971530249110344"/>
    <x v="2"/>
    <n v="5.8647686832740211"/>
    <n v="0"/>
    <s v=""/>
    <n v="0"/>
    <x v="0"/>
    <n v="8.8828940000000003"/>
    <n v="26.048059274021352"/>
    <x v="2"/>
    <n v="1105.2893214295334"/>
    <n v="3241.1330991385603"/>
    <n v="145.08726866666666"/>
    <n v="425.45163480901539"/>
    <n v="10.208333333333337"/>
    <n v="29.93475682087783"/>
    <n v="3920000"/>
    <n v="11494946.619217081"/>
    <n v="3.6296296296296299E-2"/>
    <n v="0.10643469091867669"/>
    <n v="0"/>
    <n v="0"/>
    <n v="2.9323843416370106"/>
    <n v="2.9323843416370106"/>
    <s v=""/>
  </r>
  <r>
    <n v="269"/>
    <x v="0"/>
    <x v="1"/>
    <n v="56"/>
    <x v="1"/>
    <x v="0"/>
    <x v="0"/>
    <x v="2"/>
    <x v="5"/>
    <s v="Bogotá D.C."/>
    <x v="3"/>
    <x v="4"/>
    <d v="1899-12-30T00:00:00"/>
    <d v="1899-12-30T00:00:00"/>
    <x v="2"/>
    <d v="1899-12-30T00:00:00"/>
    <x v="0"/>
    <d v="1899-12-30T00:00:00"/>
    <x v="8"/>
    <x v="0"/>
    <x v="5"/>
    <x v="0"/>
    <x v="0"/>
    <s v=""/>
    <x v="0"/>
    <x v="0"/>
    <n v="2.9323843416370106"/>
    <x v="7"/>
    <x v="4"/>
    <n v="2.9323843416370106"/>
    <n v="9.0000000000000018"/>
    <n v="0"/>
    <n v="0"/>
    <x v="0"/>
    <n v="0"/>
    <n v="0"/>
    <x v="3"/>
    <n v="0"/>
    <n v="0"/>
    <s v=""/>
    <n v="0"/>
    <x v="0"/>
    <n v="0"/>
    <n v="0"/>
    <x v="3"/>
    <n v="0"/>
    <n v="0"/>
    <n v="0"/>
    <n v="0"/>
    <n v="0"/>
    <n v="0"/>
    <n v="0"/>
    <n v="0"/>
    <n v="0"/>
    <n v="0"/>
    <n v="0"/>
    <n v="0"/>
    <n v="2.9323843416370106"/>
    <n v="2.9323843416370106"/>
    <s v=""/>
  </r>
  <r>
    <n v="270"/>
    <x v="0"/>
    <x v="1"/>
    <n v="43"/>
    <x v="2"/>
    <x v="1"/>
    <x v="0"/>
    <x v="2"/>
    <x v="1"/>
    <s v="Bogotá D.C."/>
    <x v="0"/>
    <x v="0"/>
    <d v="1899-12-30T07:00:00"/>
    <d v="1899-12-30T08:20:00"/>
    <x v="2"/>
    <d v="1899-12-30T16:00:00"/>
    <x v="1"/>
    <d v="1899-12-30T17:50:00"/>
    <x v="0"/>
    <x v="0"/>
    <x v="0"/>
    <x v="0"/>
    <x v="0"/>
    <s v=""/>
    <x v="0"/>
    <x v="0"/>
    <n v="0"/>
    <x v="0"/>
    <x v="0"/>
    <n v="0"/>
    <n v="7.6666666666666661"/>
    <n v="0"/>
    <n v="0"/>
    <x v="0"/>
    <n v="95.000000000000028"/>
    <n v="278.57651245551608"/>
    <x v="0"/>
    <n v="5.8647686832740211"/>
    <n v="0"/>
    <s v=""/>
    <n v="0"/>
    <x v="0"/>
    <n v="14.006523000000001"/>
    <n v="41.072508725978651"/>
    <x v="0"/>
    <n v="66.975556677144226"/>
    <n v="196.39807367247985"/>
    <n v="8.2490339783653859"/>
    <n v="24.189338071790313"/>
    <n v="32.326388888888893"/>
    <n v="94.793396599446424"/>
    <n v="1254400"/>
    <n v="3678382.9181494662"/>
    <n v="1.6082051282051282E-2"/>
    <n v="4.7158755360890592E-2"/>
    <n v="0"/>
    <n v="0"/>
    <n v="2.9323843416370106"/>
    <n v="2.9323843416370106"/>
    <s v=""/>
  </r>
  <r>
    <n v="271"/>
    <x v="0"/>
    <x v="0"/>
    <n v="21"/>
    <x v="3"/>
    <x v="0"/>
    <x v="0"/>
    <x v="5"/>
    <x v="3"/>
    <s v="Bogotá D.C."/>
    <x v="11"/>
    <x v="2"/>
    <d v="1899-12-30T05:00:00"/>
    <d v="1899-12-30T06:00:00"/>
    <x v="3"/>
    <d v="1899-12-30T16:00:00"/>
    <x v="1"/>
    <d v="1899-12-30T17:00:00"/>
    <x v="2"/>
    <x v="0"/>
    <x v="0"/>
    <x v="11"/>
    <x v="4"/>
    <s v=""/>
    <x v="0"/>
    <x v="0"/>
    <n v="2.9323843416370106"/>
    <x v="3"/>
    <x v="1"/>
    <n v="2.9323843416370106"/>
    <n v="10"/>
    <n v="10"/>
    <n v="29.323843416370106"/>
    <x v="2"/>
    <n v="60.000000000000043"/>
    <n v="175.94306049822075"/>
    <x v="0"/>
    <n v="5.8647686832740211"/>
    <n v="5.8647686832740211"/>
    <n v="4.0449999999999999"/>
    <n v="11.861494661921707"/>
    <x v="3"/>
    <n v="17.878333333333348"/>
    <n v="52.426144721233733"/>
    <x v="1"/>
    <n v="2008.6535942632852"/>
    <n v="5890.144347590558"/>
    <n v="247.39550623993563"/>
    <n v="725.45870868934855"/>
    <n v="20.416666666666682"/>
    <n v="59.869513641755674"/>
    <n v="1568000"/>
    <n v="4597978.6476868326"/>
    <n v="6.5333333333333327E-2"/>
    <n v="0.19158244365361801"/>
    <n v="0"/>
    <n v="0"/>
    <n v="2.9323843416370106"/>
    <n v="2.9323843416370106"/>
    <s v=""/>
  </r>
  <r>
    <n v="272"/>
    <x v="0"/>
    <x v="1"/>
    <n v="35"/>
    <x v="0"/>
    <x v="2"/>
    <x v="0"/>
    <x v="5"/>
    <x v="3"/>
    <s v="Bogotá D.C."/>
    <x v="11"/>
    <x v="2"/>
    <d v="1899-12-30T05:00:00"/>
    <d v="1899-12-30T05:30:00"/>
    <x v="5"/>
    <d v="1899-12-30T16:00:00"/>
    <x v="1"/>
    <d v="1899-12-30T16:30:00"/>
    <x v="5"/>
    <x v="2"/>
    <x v="3"/>
    <x v="0"/>
    <x v="0"/>
    <s v=""/>
    <x v="5"/>
    <x v="3"/>
    <n v="0"/>
    <x v="4"/>
    <x v="2"/>
    <n v="0"/>
    <n v="10.5"/>
    <n v="0"/>
    <n v="0"/>
    <x v="0"/>
    <n v="30.000000000000014"/>
    <n v="87.971530249110359"/>
    <x v="2"/>
    <n v="5.8647686832740211"/>
    <n v="0"/>
    <s v=""/>
    <n v="0"/>
    <x v="0"/>
    <n v="7.5000000000000027"/>
    <n v="21.992882562277586"/>
    <x v="2"/>
    <n v="0"/>
    <n v="0"/>
    <n v="0"/>
    <n v="0"/>
    <n v="10.208333333333337"/>
    <n v="29.93475682087783"/>
    <n v="93972.602739726033"/>
    <n v="275563.78881684784"/>
    <n v="3.9155251141552517E-3"/>
    <n v="1.1481824534035328E-2"/>
    <n v="60.000000000000028"/>
    <n v="175.94306049822072"/>
    <n v="0"/>
    <n v="2.9323843416370106"/>
    <s v=""/>
  </r>
  <r>
    <n v="273"/>
    <x v="0"/>
    <x v="1"/>
    <n v="52"/>
    <x v="1"/>
    <x v="0"/>
    <x v="0"/>
    <x v="4"/>
    <x v="3"/>
    <s v="Bogotá D.C."/>
    <x v="11"/>
    <x v="2"/>
    <d v="1899-12-30T04:30:00"/>
    <d v="1899-12-30T05:45:00"/>
    <x v="5"/>
    <d v="1899-12-30T16:00:00"/>
    <x v="1"/>
    <d v="1899-12-30T17:25:00"/>
    <x v="2"/>
    <x v="0"/>
    <x v="0"/>
    <x v="0"/>
    <x v="0"/>
    <s v=""/>
    <x v="2"/>
    <x v="0"/>
    <n v="0"/>
    <x v="2"/>
    <x v="0"/>
    <n v="0"/>
    <n v="10.249999999999998"/>
    <n v="0"/>
    <n v="0"/>
    <x v="0"/>
    <n v="80.000000000000014"/>
    <n v="234.59074733096088"/>
    <x v="0"/>
    <n v="5.8647686832740211"/>
    <n v="0"/>
    <s v=""/>
    <n v="0"/>
    <x v="0"/>
    <n v="21.725000000000001"/>
    <n v="63.70604982206406"/>
    <x v="1"/>
    <n v="626.31096956521731"/>
    <n v="1836.5844801485375"/>
    <n v="77.139492753623202"/>
    <n v="226.20264067254632"/>
    <n v="27.222222222222225"/>
    <n v="79.826018189007513"/>
    <n v="2940000"/>
    <n v="8621209.9644128103"/>
    <n v="0.1225"/>
    <n v="0.3592170818505338"/>
    <n v="0"/>
    <n v="0"/>
    <n v="2.9323843416370106"/>
    <n v="2.9323843416370106"/>
    <s v=""/>
  </r>
  <r>
    <n v="274"/>
    <x v="0"/>
    <x v="1"/>
    <n v="38"/>
    <x v="0"/>
    <x v="0"/>
    <x v="0"/>
    <x v="5"/>
    <x v="3"/>
    <s v="Bogotá D.C."/>
    <x v="10"/>
    <x v="2"/>
    <d v="1899-12-30T05:30:00"/>
    <d v="1899-12-30T05:50:00"/>
    <x v="5"/>
    <d v="1899-12-30T16:00:00"/>
    <x v="1"/>
    <d v="1899-12-30T16:40:00"/>
    <x v="6"/>
    <x v="1"/>
    <x v="1"/>
    <x v="0"/>
    <x v="0"/>
    <s v=""/>
    <x v="3"/>
    <x v="1"/>
    <n v="0"/>
    <x v="3"/>
    <x v="1"/>
    <n v="0"/>
    <n v="10.166666666666664"/>
    <n v="0"/>
    <n v="0"/>
    <x v="0"/>
    <n v="30.000000000000011"/>
    <n v="87.971530249110344"/>
    <x v="2"/>
    <n v="5.8647686832740211"/>
    <n v="0"/>
    <s v=""/>
    <n v="0"/>
    <x v="0"/>
    <n v="12.135000000000002"/>
    <n v="35.584483985765125"/>
    <x v="0"/>
    <n v="1393.7958558461542"/>
    <n v="4087.1451431218184"/>
    <n v="182.95846153846156"/>
    <n v="536.50452778538192"/>
    <n v="10.208333333333337"/>
    <n v="29.93475682087783"/>
    <n v="1463287.6712328766"/>
    <n v="4290921.8544337731"/>
    <n v="6.0970319634703195E-2"/>
    <n v="0.17878841060140724"/>
    <n v="0"/>
    <n v="0"/>
    <n v="2.9323843416370106"/>
    <n v="2.9323843416370106"/>
    <s v=""/>
  </r>
  <r>
    <n v="275"/>
    <x v="0"/>
    <x v="0"/>
    <n v="36"/>
    <x v="0"/>
    <x v="0"/>
    <x v="0"/>
    <x v="4"/>
    <x v="1"/>
    <s v="Bogotá D.C."/>
    <x v="3"/>
    <x v="0"/>
    <d v="1899-12-30T06:00:00"/>
    <d v="1899-12-30T08:00:00"/>
    <x v="2"/>
    <d v="1899-12-30T15:00:00"/>
    <x v="2"/>
    <d v="1899-12-30T17:30:00"/>
    <x v="2"/>
    <x v="0"/>
    <x v="0"/>
    <x v="2"/>
    <x v="2"/>
    <s v=""/>
    <x v="2"/>
    <x v="0"/>
    <n v="0"/>
    <x v="2"/>
    <x v="0"/>
    <n v="0"/>
    <n v="7"/>
    <n v="10"/>
    <n v="29.323843416370106"/>
    <x v="2"/>
    <n v="134.99999999999994"/>
    <n v="395.87188612099624"/>
    <x v="1"/>
    <n v="5.8647686832740211"/>
    <n v="5.8647686832740211"/>
    <n v="0.56666666666666665"/>
    <n v="1.6616844602609726"/>
    <x v="2"/>
    <n v="11.012028000000001"/>
    <n v="32.291498476868327"/>
    <x v="0"/>
    <n v="200.75318401654107"/>
    <n v="588.68549334387842"/>
    <n v="24.725734557165861"/>
    <n v="72.505356850906296"/>
    <n v="45.937499999999979"/>
    <n v="134.7064056939501"/>
    <n v="1254400"/>
    <n v="3678382.9181494662"/>
    <n v="1.6082051282051282E-2"/>
    <n v="4.7158755360890592E-2"/>
    <n v="20"/>
    <n v="58.647686832740213"/>
    <n v="2.9323843416370106"/>
    <n v="2.9323843416370106"/>
    <s v=""/>
  </r>
  <r>
    <n v="276"/>
    <x v="0"/>
    <x v="0"/>
    <n v="28"/>
    <x v="3"/>
    <x v="0"/>
    <x v="0"/>
    <x v="4"/>
    <x v="3"/>
    <s v="Bogotá D.C."/>
    <x v="4"/>
    <x v="0"/>
    <d v="1899-12-30T05:15:00"/>
    <d v="1899-12-30T06:00:00"/>
    <x v="3"/>
    <d v="1899-12-30T14:00:00"/>
    <x v="4"/>
    <d v="1899-12-30T14:40:00"/>
    <x v="6"/>
    <x v="1"/>
    <x v="1"/>
    <x v="0"/>
    <x v="0"/>
    <s v=""/>
    <x v="3"/>
    <x v="1"/>
    <n v="0"/>
    <x v="3"/>
    <x v="1"/>
    <n v="0"/>
    <n v="8"/>
    <n v="0"/>
    <n v="0"/>
    <x v="0"/>
    <n v="42.500000000000007"/>
    <n v="124.62633451957296"/>
    <x v="2"/>
    <n v="5.8647686832740211"/>
    <n v="0"/>
    <s v=""/>
    <n v="0"/>
    <x v="0"/>
    <n v="12.212049999999991"/>
    <n v="35.810424199288228"/>
    <x v="0"/>
    <n v="1168.8713556782043"/>
    <n v="3427.580060778791"/>
    <n v="153.43344871794858"/>
    <n v="449.92584250387767"/>
    <n v="14.461805555555559"/>
    <n v="42.407572162910249"/>
    <n v="1754826.484018265"/>
    <n v="5145825.7040250897"/>
    <n v="7.3117770167427709E-2"/>
    <n v="0.21440940433437874"/>
    <n v="0"/>
    <n v="0"/>
    <n v="2.9323843416370106"/>
    <n v="2.9323843416370106"/>
    <s v=""/>
  </r>
  <r>
    <n v="277"/>
    <x v="0"/>
    <x v="1"/>
    <n v="38"/>
    <x v="0"/>
    <x v="0"/>
    <x v="0"/>
    <x v="5"/>
    <x v="3"/>
    <s v="Bogotá D.C."/>
    <x v="14"/>
    <x v="2"/>
    <d v="1899-12-30T04:50:00"/>
    <d v="1899-12-30T05:50:00"/>
    <x v="5"/>
    <d v="1899-12-30T18:00:00"/>
    <x v="3"/>
    <d v="1899-12-30T19:00:00"/>
    <x v="10"/>
    <x v="0"/>
    <x v="0"/>
    <x v="0"/>
    <x v="0"/>
    <s v=""/>
    <x v="10"/>
    <x v="0"/>
    <n v="0"/>
    <x v="13"/>
    <x v="0"/>
    <n v="0"/>
    <n v="12.166666666666666"/>
    <n v="0"/>
    <n v="0"/>
    <x v="0"/>
    <n v="59.999999999999964"/>
    <n v="175.94306049822052"/>
    <x v="2"/>
    <n v="5.8647686832740211"/>
    <n v="0"/>
    <s v=""/>
    <n v="0"/>
    <x v="0"/>
    <n v="12.350448"/>
    <n v="36.216260327402132"/>
    <x v="0"/>
    <n v="314.96872517169226"/>
    <n v="923.6093577988413"/>
    <n v="38.793073846153845"/>
    <n v="113.75620231042977"/>
    <n v="20.416666666666654"/>
    <n v="59.869513641755596"/>
    <n v="2116800"/>
    <n v="6207271.1743772244"/>
    <n v="8.8200000000000001E-2"/>
    <n v="0.25863629893238432"/>
    <n v="0"/>
    <n v="0"/>
    <n v="2.9323843416370106"/>
    <n v="2.9323843416370106"/>
    <s v=""/>
  </r>
  <r>
    <n v="278"/>
    <x v="0"/>
    <x v="0"/>
    <n v="45"/>
    <x v="2"/>
    <x v="2"/>
    <x v="0"/>
    <x v="5"/>
    <x v="3"/>
    <s v="Bogotá D.C."/>
    <x v="11"/>
    <x v="2"/>
    <d v="1899-12-30T04:30:00"/>
    <d v="1899-12-30T06:00:00"/>
    <x v="3"/>
    <d v="1899-12-30T16:00:00"/>
    <x v="1"/>
    <d v="1899-12-30T17:30:00"/>
    <x v="2"/>
    <x v="0"/>
    <x v="0"/>
    <x v="1"/>
    <x v="1"/>
    <s v=""/>
    <x v="0"/>
    <x v="0"/>
    <n v="2.9323843416370106"/>
    <x v="0"/>
    <x v="0"/>
    <n v="2.9323843416370106"/>
    <n v="10"/>
    <n v="15"/>
    <n v="43.985765124555158"/>
    <x v="1"/>
    <n v="90"/>
    <n v="263.91459074733098"/>
    <x v="0"/>
    <n v="5.8647686832740211"/>
    <n v="5.8647686832740211"/>
    <n v="4.0724999999999998"/>
    <n v="11.942135231316724"/>
    <x v="3"/>
    <n v="22.7"/>
    <n v="66.565124555160139"/>
    <x v="1"/>
    <n v="478.19657165184441"/>
    <n v="1402.2561389363693"/>
    <n v="58.897006066095734"/>
    <n v="172.70865835751917"/>
    <n v="30.625"/>
    <n v="89.804270462633454"/>
    <n v="1568000"/>
    <n v="4597978.6476868326"/>
    <n v="6.5333333333333327E-2"/>
    <n v="0.19158244365361801"/>
    <n v="30"/>
    <n v="87.971530249110316"/>
    <n v="0"/>
    <n v="2.9323843416370106"/>
    <s v=""/>
  </r>
  <r>
    <n v="279"/>
    <x v="0"/>
    <x v="0"/>
    <n v="48"/>
    <x v="2"/>
    <x v="0"/>
    <x v="0"/>
    <x v="1"/>
    <x v="0"/>
    <s v="Bogotá D.C."/>
    <x v="8"/>
    <x v="0"/>
    <d v="1899-12-30T06:00:00"/>
    <d v="1899-12-30T06:30:00"/>
    <x v="3"/>
    <d v="1899-12-30T17:00:00"/>
    <x v="0"/>
    <d v="1899-12-30T17:30:00"/>
    <x v="2"/>
    <x v="0"/>
    <x v="0"/>
    <x v="0"/>
    <x v="0"/>
    <s v=""/>
    <x v="2"/>
    <x v="0"/>
    <n v="0"/>
    <x v="2"/>
    <x v="0"/>
    <n v="0"/>
    <n v="10.500000000000002"/>
    <n v="0"/>
    <n v="0"/>
    <x v="0"/>
    <n v="29.999999999999932"/>
    <n v="87.971530249110117"/>
    <x v="3"/>
    <n v="5.8647686832740211"/>
    <n v="0"/>
    <s v=""/>
    <n v="0"/>
    <x v="0"/>
    <n v="8.2999999999999829"/>
    <n v="24.338790035587138"/>
    <x v="2"/>
    <n v="79.760353623188237"/>
    <n v="233.88801204806799"/>
    <n v="9.8236714975845203"/>
    <n v="28.806780476902649"/>
    <n v="10.208333333333311"/>
    <n v="29.934756820877752"/>
    <n v="784000"/>
    <n v="2298989.3238434163"/>
    <n v="1.6333333333333332E-2"/>
    <n v="4.7895610913404503E-2"/>
    <n v="0"/>
    <n v="0"/>
    <n v="2.9323843416370106"/>
    <n v="2.9323843416370106"/>
    <s v=""/>
  </r>
  <r>
    <n v="280"/>
    <x v="0"/>
    <x v="1"/>
    <n v="35"/>
    <x v="0"/>
    <x v="0"/>
    <x v="0"/>
    <x v="1"/>
    <x v="4"/>
    <s v="Bogotá D.C."/>
    <x v="3"/>
    <x v="2"/>
    <d v="1899-12-30T04:00:00"/>
    <d v="1899-12-30T06:00:00"/>
    <x v="3"/>
    <d v="1899-12-30T16:00:00"/>
    <x v="1"/>
    <d v="1899-12-30T19:00:00"/>
    <x v="0"/>
    <x v="0"/>
    <x v="0"/>
    <x v="1"/>
    <x v="1"/>
    <s v=""/>
    <x v="0"/>
    <x v="0"/>
    <n v="0"/>
    <x v="16"/>
    <x v="0"/>
    <n v="2.9323843416370106"/>
    <n v="10"/>
    <n v="10"/>
    <n v="29.323843416370106"/>
    <x v="2"/>
    <n v="150"/>
    <n v="439.85765124555161"/>
    <x v="1"/>
    <n v="5.8647686832740211"/>
    <n v="5.8647686832740211"/>
    <n v="2.7149999999999999"/>
    <n v="7.9614234875444829"/>
    <x v="4"/>
    <n v="40.617445000000004"/>
    <n v="119.1059597153025"/>
    <x v="1"/>
    <n v="296.40806362551791"/>
    <n v="869.18236451041548"/>
    <n v="36.507052865493883"/>
    <n v="107.05271018208882"/>
    <n v="51.041666666666664"/>
    <n v="149.67378410438909"/>
    <n v="1881600"/>
    <n v="5517574.3772241995"/>
    <n v="0.31359999999999999"/>
    <n v="0.91959572953736646"/>
    <n v="20"/>
    <n v="58.647686832740213"/>
    <n v="2.9323843416370106"/>
    <n v="2.9323843416370106"/>
    <s v=""/>
  </r>
  <r>
    <n v="282"/>
    <x v="0"/>
    <x v="1"/>
    <n v="27"/>
    <x v="3"/>
    <x v="0"/>
    <x v="0"/>
    <x v="4"/>
    <x v="3"/>
    <s v="Bogotá D.C."/>
    <x v="4"/>
    <x v="0"/>
    <d v="1899-12-30T05:00:00"/>
    <d v="1899-12-30T05:30:00"/>
    <x v="5"/>
    <d v="1899-12-30T17:00:00"/>
    <x v="0"/>
    <d v="1899-12-30T18:00:00"/>
    <x v="6"/>
    <x v="1"/>
    <x v="1"/>
    <x v="0"/>
    <x v="0"/>
    <s v=""/>
    <x v="3"/>
    <x v="1"/>
    <n v="0"/>
    <x v="1"/>
    <x v="1"/>
    <n v="2.9323843416370106"/>
    <n v="11.500000000000002"/>
    <n v="0"/>
    <n v="0"/>
    <x v="0"/>
    <n v="44.999999999999957"/>
    <n v="131.95729537366535"/>
    <x v="2"/>
    <n v="5.8647686832740211"/>
    <n v="0"/>
    <s v=""/>
    <n v="0"/>
    <x v="0"/>
    <n v="12.173524999999991"/>
    <n v="35.697454092526662"/>
    <x v="0"/>
    <n v="1165.1839511083326"/>
    <n v="3416.7671733568186"/>
    <n v="152.94941666666654"/>
    <n v="448.50647449584778"/>
    <n v="15.312499999999986"/>
    <n v="44.902135231316684"/>
    <n v="1324566.2100456622"/>
    <n v="3884137.2137993793"/>
    <n v="5.5190258751902595E-2"/>
    <n v="0.16183905057497416"/>
    <n v="0"/>
    <n v="0"/>
    <n v="2.9323843416370106"/>
    <n v="2.9323843416370106"/>
    <s v=""/>
  </r>
  <r>
    <n v="283"/>
    <x v="0"/>
    <x v="0"/>
    <n v="30"/>
    <x v="0"/>
    <x v="0"/>
    <x v="0"/>
    <x v="1"/>
    <x v="3"/>
    <s v="Bogotá D.C."/>
    <x v="9"/>
    <x v="1"/>
    <d v="1899-12-30T07:00:00"/>
    <d v="1899-12-30T07:30:00"/>
    <x v="1"/>
    <d v="1899-12-30T17:00:00"/>
    <x v="0"/>
    <d v="1899-12-30T17:30:00"/>
    <x v="6"/>
    <x v="1"/>
    <x v="1"/>
    <x v="0"/>
    <x v="0"/>
    <s v=""/>
    <x v="3"/>
    <x v="1"/>
    <n v="0"/>
    <x v="3"/>
    <x v="1"/>
    <n v="0"/>
    <n v="9.5"/>
    <n v="0"/>
    <n v="0"/>
    <x v="0"/>
    <n v="29.999999999999932"/>
    <n v="87.971530249110117"/>
    <x v="3"/>
    <n v="5.8647686832740211"/>
    <n v="0"/>
    <s v=""/>
    <n v="0"/>
    <x v="0"/>
    <n v="12.134999999999973"/>
    <n v="35.584483985765047"/>
    <x v="0"/>
    <n v="1161.4965465384589"/>
    <n v="3405.9542859348403"/>
    <n v="152.46538461538427"/>
    <n v="447.08710648781721"/>
    <n v="10.208333333333311"/>
    <n v="29.934756820877752"/>
    <n v="1079566.2100456622"/>
    <n v="3165703.0500983121"/>
    <n v="4.4981925418569262E-2"/>
    <n v="0.13190429375409635"/>
    <n v="0"/>
    <n v="0"/>
    <n v="2.9323843416370106"/>
    <n v="2.9323843416370106"/>
    <s v=""/>
  </r>
  <r>
    <n v="285"/>
    <x v="0"/>
    <x v="0"/>
    <n v="46"/>
    <x v="2"/>
    <x v="0"/>
    <x v="0"/>
    <x v="1"/>
    <x v="1"/>
    <s v="Bogotá D.C."/>
    <x v="4"/>
    <x v="0"/>
    <d v="1899-12-30T07:20:00"/>
    <d v="1899-12-30T08:00:00"/>
    <x v="2"/>
    <d v="1899-12-30T16:00:00"/>
    <x v="1"/>
    <d v="1899-12-30T17:00:00"/>
    <x v="5"/>
    <x v="2"/>
    <x v="3"/>
    <x v="0"/>
    <x v="0"/>
    <s v=""/>
    <x v="5"/>
    <x v="3"/>
    <n v="0"/>
    <x v="4"/>
    <x v="2"/>
    <n v="0"/>
    <n v="8"/>
    <n v="0"/>
    <n v="0"/>
    <x v="0"/>
    <n v="50.000000000000021"/>
    <n v="146.61921708185059"/>
    <x v="2"/>
    <n v="5.8647686832740211"/>
    <n v="0"/>
    <s v=""/>
    <n v="0"/>
    <x v="0"/>
    <n v="11.106024999999988"/>
    <n v="32.567133807829144"/>
    <x v="0"/>
    <n v="0"/>
    <n v="0"/>
    <n v="0"/>
    <n v="0"/>
    <n v="17.013888888888896"/>
    <n v="49.891261368129719"/>
    <n v="107397.2602739726"/>
    <n v="314930.04436211183"/>
    <n v="1.376887952230418E-3"/>
    <n v="4.0375646713091259E-3"/>
    <n v="100.00000000000004"/>
    <n v="293.23843416370119"/>
    <n v="0"/>
    <n v="2.9323843416370106"/>
    <s v=""/>
  </r>
  <r>
    <n v="286"/>
    <x v="0"/>
    <x v="1"/>
    <n v="52"/>
    <x v="1"/>
    <x v="0"/>
    <x v="0"/>
    <x v="1"/>
    <x v="0"/>
    <s v="Bogotá D.C."/>
    <x v="2"/>
    <x v="1"/>
    <d v="1899-12-30T06:30:00"/>
    <d v="1899-12-30T08:15:00"/>
    <x v="2"/>
    <d v="1899-12-30T16:30:00"/>
    <x v="1"/>
    <d v="1899-12-30T19:00:00"/>
    <x v="15"/>
    <x v="0"/>
    <x v="0"/>
    <x v="4"/>
    <x v="1"/>
    <s v=""/>
    <x v="13"/>
    <x v="0"/>
    <n v="0"/>
    <x v="16"/>
    <x v="0"/>
    <n v="0"/>
    <n v="8.25"/>
    <n v="15"/>
    <n v="43.985765124555158"/>
    <x v="1"/>
    <n v="127.49999999999999"/>
    <n v="373.87900355871881"/>
    <x v="1"/>
    <n v="5.8647686832740211"/>
    <n v="5.8647686832740211"/>
    <n v="4.1500000000000004"/>
    <n v="12.169395017793596"/>
    <x v="3"/>
    <n v="5.5308449999999993"/>
    <n v="16.218563274021349"/>
    <x v="2"/>
    <n v="88.083936645552029"/>
    <n v="258.29595656916325"/>
    <n v="10.848844300614845"/>
    <n v="31.812981151980896"/>
    <n v="43.385416666666657"/>
    <n v="127.2227164887307"/>
    <n v="1254400"/>
    <n v="3678382.9181494662"/>
    <n v="2.6133333333333335E-2"/>
    <n v="7.6632977461447219E-2"/>
    <n v="0"/>
    <n v="0"/>
    <n v="2.9323843416370106"/>
    <n v="2.9323843416370106"/>
    <s v=""/>
  </r>
  <r>
    <n v="287"/>
    <x v="0"/>
    <x v="1"/>
    <n v="54"/>
    <x v="1"/>
    <x v="0"/>
    <x v="0"/>
    <x v="5"/>
    <x v="3"/>
    <s v="Bogotá D.C."/>
    <x v="11"/>
    <x v="1"/>
    <d v="1899-12-30T05:00:00"/>
    <d v="1899-12-30T05:30:00"/>
    <x v="5"/>
    <d v="1899-12-30T17:30:00"/>
    <x v="0"/>
    <d v="1899-12-30T18:00:00"/>
    <x v="6"/>
    <x v="1"/>
    <x v="1"/>
    <x v="0"/>
    <x v="0"/>
    <s v=""/>
    <x v="3"/>
    <x v="1"/>
    <n v="0"/>
    <x v="3"/>
    <x v="1"/>
    <n v="0"/>
    <n v="12"/>
    <n v="0"/>
    <n v="0"/>
    <x v="0"/>
    <n v="30.000000000000014"/>
    <n v="87.971530249110359"/>
    <x v="2"/>
    <n v="5.8647686832740211"/>
    <n v="0"/>
    <s v=""/>
    <n v="0"/>
    <x v="0"/>
    <n v="12.135000000000005"/>
    <n v="35.584483985765139"/>
    <x v="0"/>
    <n v="1393.7958558461544"/>
    <n v="4087.1451431218193"/>
    <n v="182.95846153846159"/>
    <n v="536.50452778538204"/>
    <n v="10.208333333333337"/>
    <n v="29.93475682087783"/>
    <n v="4842542.4657534249"/>
    <n v="14200195.700287623"/>
    <n v="0.20177260273972603"/>
    <n v="0.59167482084531753"/>
    <n v="0"/>
    <n v="0"/>
    <n v="2.9323843416370106"/>
    <n v="2.9323843416370106"/>
    <s v=""/>
  </r>
  <r>
    <n v="288"/>
    <x v="0"/>
    <x v="0"/>
    <n v="34"/>
    <x v="0"/>
    <x v="0"/>
    <x v="0"/>
    <x v="5"/>
    <x v="4"/>
    <s v="Bogotá D.C."/>
    <x v="12"/>
    <x v="2"/>
    <d v="1899-12-30T05:00:00"/>
    <d v="1899-12-30T06:30:00"/>
    <x v="3"/>
    <d v="1899-12-30T17:14:00"/>
    <x v="0"/>
    <d v="1899-12-30T19:00:00"/>
    <x v="0"/>
    <x v="0"/>
    <x v="0"/>
    <x v="1"/>
    <x v="1"/>
    <s v=""/>
    <x v="0"/>
    <x v="0"/>
    <n v="0"/>
    <x v="3"/>
    <x v="1"/>
    <n v="2.9323843416370106"/>
    <n v="10.733333333333334"/>
    <n v="15"/>
    <n v="43.985765124555158"/>
    <x v="1"/>
    <n v="97.999999999999943"/>
    <n v="287.37366548042689"/>
    <x v="0"/>
    <n v="5.8647686832740211"/>
    <n v="5.8647686832740211"/>
    <n v="4.0724999999999998"/>
    <n v="11.942135231316724"/>
    <x v="3"/>
    <n v="14.690981000000008"/>
    <n v="43.079602647686855"/>
    <x v="0"/>
    <n v="131.81595900942685"/>
    <n v="386.53505417710932"/>
    <n v="16.2350920052994"/>
    <n v="47.607529581376177"/>
    <n v="33.347222222222207"/>
    <n v="97.786872281534158"/>
    <n v="2195200"/>
    <n v="6437170.1067615654"/>
    <n v="0.36586666666666667"/>
    <n v="1.072861684460261"/>
    <n v="30"/>
    <n v="87.971530249110316"/>
    <n v="0"/>
    <n v="2.9323843416370106"/>
    <s v=""/>
  </r>
  <r>
    <n v="289"/>
    <x v="0"/>
    <x v="0"/>
    <n v="47"/>
    <x v="2"/>
    <x v="2"/>
    <x v="0"/>
    <x v="1"/>
    <x v="1"/>
    <s v="Bogotá D.C."/>
    <x v="3"/>
    <x v="0"/>
    <d v="1899-12-30T08:00:00"/>
    <d v="1899-12-30T09:30:00"/>
    <x v="0"/>
    <d v="1899-12-30T17:00:00"/>
    <x v="0"/>
    <d v="1899-12-30T18:30:00"/>
    <x v="0"/>
    <x v="0"/>
    <x v="0"/>
    <x v="2"/>
    <x v="2"/>
    <s v=""/>
    <x v="0"/>
    <x v="0"/>
    <n v="0"/>
    <x v="0"/>
    <x v="0"/>
    <n v="0"/>
    <n v="7.5000000000000018"/>
    <n v="15"/>
    <n v="43.985765124555158"/>
    <x v="1"/>
    <n v="90"/>
    <n v="263.91459074733098"/>
    <x v="0"/>
    <n v="5.8647686832740211"/>
    <n v="5.8647686832740211"/>
    <n v="0.85"/>
    <n v="2.4925266903914589"/>
    <x v="2"/>
    <n v="11.012028000000001"/>
    <n v="32.291498476868327"/>
    <x v="0"/>
    <n v="36.44413475789424"/>
    <n v="106.86821010855819"/>
    <n v="4.4886361658653851"/>
    <n v="13.162406408089243"/>
    <n v="30.625"/>
    <n v="89.804270462633454"/>
    <n v="940800"/>
    <n v="2758787.1886120997"/>
    <n v="1.2061538461538462E-2"/>
    <n v="3.5369066520667944E-2"/>
    <n v="30"/>
    <n v="87.971530249110316"/>
    <n v="0"/>
    <n v="2.9323843416370106"/>
    <s v=""/>
  </r>
  <r>
    <n v="290"/>
    <x v="0"/>
    <x v="1"/>
    <n v="43"/>
    <x v="2"/>
    <x v="0"/>
    <x v="0"/>
    <x v="2"/>
    <x v="1"/>
    <s v="Bogotá D.C."/>
    <x v="0"/>
    <x v="2"/>
    <d v="1899-12-30T07:00:00"/>
    <d v="1899-12-30T08:30:00"/>
    <x v="2"/>
    <d v="1899-12-30T16:00:00"/>
    <x v="1"/>
    <d v="1899-12-30T18:00:00"/>
    <x v="6"/>
    <x v="1"/>
    <x v="1"/>
    <x v="0"/>
    <x v="0"/>
    <s v=""/>
    <x v="1"/>
    <x v="1"/>
    <n v="2.9323843416370106"/>
    <x v="3"/>
    <x v="1"/>
    <n v="0"/>
    <n v="7.4999999999999982"/>
    <n v="0"/>
    <n v="0"/>
    <x v="0"/>
    <n v="105.00000000000003"/>
    <n v="307.90035587188618"/>
    <x v="0"/>
    <n v="5.8647686832740211"/>
    <n v="0"/>
    <s v=""/>
    <n v="0"/>
    <x v="0"/>
    <n v="40.008470000000003"/>
    <n v="117.3202109608541"/>
    <x v="1"/>
    <n v="3063.5154338549746"/>
    <n v="8983.4046885996413"/>
    <n v="402.13641641025646"/>
    <n v="1179.2185306834567"/>
    <n v="35.729166666666679"/>
    <n v="104.77164887307239"/>
    <n v="1482082.1917808219"/>
    <n v="4346034.612197143"/>
    <n v="1.9001053740779768E-2"/>
    <n v="5.5718392464065937E-2"/>
    <n v="0"/>
    <n v="0"/>
    <n v="2.9323843416370106"/>
    <n v="2.9323843416370106"/>
    <s v=""/>
  </r>
  <r>
    <n v="291"/>
    <x v="0"/>
    <x v="1"/>
    <n v="46"/>
    <x v="2"/>
    <x v="1"/>
    <x v="0"/>
    <x v="5"/>
    <x v="3"/>
    <s v="Bogotá D.C."/>
    <x v="11"/>
    <x v="2"/>
    <d v="1899-12-30T06:00:00"/>
    <d v="1899-12-30T06:20:00"/>
    <x v="3"/>
    <d v="1899-12-30T17:00:00"/>
    <x v="0"/>
    <d v="1899-12-30T17:10:00"/>
    <x v="5"/>
    <x v="2"/>
    <x v="3"/>
    <x v="0"/>
    <x v="0"/>
    <s v=""/>
    <x v="5"/>
    <x v="3"/>
    <n v="0"/>
    <x v="4"/>
    <x v="2"/>
    <n v="0"/>
    <n v="10.666666666666668"/>
    <n v="0"/>
    <n v="0"/>
    <x v="0"/>
    <n v="14.999999999999986"/>
    <n v="43.985765124555115"/>
    <x v="3"/>
    <n v="5.8647686832740211"/>
    <n v="0"/>
    <s v=""/>
    <n v="0"/>
    <x v="0"/>
    <n v="3.7499999999999964"/>
    <n v="10.996441281138779"/>
    <x v="4"/>
    <n v="0"/>
    <n v="0"/>
    <n v="0"/>
    <n v="0"/>
    <n v="5.1041666666666616"/>
    <n v="14.967378410438894"/>
    <n v="257753.42465753423"/>
    <n v="755832.10646906833"/>
    <n v="1.073972602739726E-2"/>
    <n v="3.1493004436211183E-2"/>
    <n v="29.999999999999972"/>
    <n v="87.971530249110231"/>
    <n v="0"/>
    <n v="2.9323843416370106"/>
    <s v=""/>
  </r>
  <r>
    <n v="292"/>
    <x v="0"/>
    <x v="1"/>
    <n v="29"/>
    <x v="3"/>
    <x v="2"/>
    <x v="0"/>
    <x v="4"/>
    <x v="3"/>
    <s v="Bogotá D.C."/>
    <x v="4"/>
    <x v="2"/>
    <d v="1899-12-30T04:45:00"/>
    <d v="1899-12-30T06:00:00"/>
    <x v="3"/>
    <d v="1899-12-30T16:00:00"/>
    <x v="1"/>
    <d v="1899-12-30T17:00:00"/>
    <x v="12"/>
    <x v="0"/>
    <x v="6"/>
    <x v="4"/>
    <x v="1"/>
    <s v=""/>
    <x v="11"/>
    <x v="6"/>
    <n v="0"/>
    <x v="3"/>
    <x v="1"/>
    <n v="2.9323843416370106"/>
    <n v="10"/>
    <n v="10"/>
    <n v="29.323843416370106"/>
    <x v="2"/>
    <n v="67.500000000000057"/>
    <n v="197.93594306049837"/>
    <x v="0"/>
    <n v="5.8647686832740211"/>
    <n v="5.8647686832740211"/>
    <n v="2.7666666666666666"/>
    <n v="8.1129300118623959"/>
    <x v="4"/>
    <n v="17.393367000000012"/>
    <n v="51.004037039145942"/>
    <x v="1"/>
    <n v="445.31449793948019"/>
    <n v="1305.8332608616786"/>
    <n v="54.847090592605205"/>
    <n v="160.83274963810209"/>
    <n v="22.968750000000018"/>
    <n v="67.353202846975137"/>
    <n v="2940000"/>
    <n v="8621209.9644128103"/>
    <n v="0.1225"/>
    <n v="0.3592170818505338"/>
    <n v="0"/>
    <n v="0"/>
    <n v="2.9323843416370106"/>
    <n v="2.9323843416370106"/>
    <s v=""/>
  </r>
  <r>
    <n v="293"/>
    <x v="0"/>
    <x v="1"/>
    <n v="50"/>
    <x v="1"/>
    <x v="2"/>
    <x v="4"/>
    <x v="4"/>
    <x v="3"/>
    <s v="Bogotá D.C."/>
    <x v="14"/>
    <x v="2"/>
    <d v="1899-12-30T05:03:00"/>
    <d v="1899-12-30T06:03:00"/>
    <x v="3"/>
    <d v="1899-12-30T18:30:00"/>
    <x v="3"/>
    <d v="1899-12-30T20:00:00"/>
    <x v="6"/>
    <x v="1"/>
    <x v="1"/>
    <x v="0"/>
    <x v="0"/>
    <s v=""/>
    <x v="0"/>
    <x v="0"/>
    <n v="2.9323843416370106"/>
    <x v="0"/>
    <x v="0"/>
    <n v="2.9323843416370106"/>
    <n v="12.450000000000001"/>
    <n v="0"/>
    <n v="0"/>
    <x v="0"/>
    <n v="75"/>
    <n v="219.9288256227758"/>
    <x v="0"/>
    <n v="5.8647686832740211"/>
    <n v="0"/>
    <s v=""/>
    <n v="0"/>
    <x v="0"/>
    <n v="12.350448"/>
    <n v="36.216260327402132"/>
    <x v="0"/>
    <n v="591.05903173476918"/>
    <n v="1733.21224964217"/>
    <n v="77.586147692307691"/>
    <n v="227.51240462085954"/>
    <n v="25.520833333333332"/>
    <n v="74.836892052194543"/>
    <n v="2395182.6484018262"/>
    <n v="7023596.09353418"/>
    <n v="9.9799277016742752E-2"/>
    <n v="0.29264983723059085"/>
    <n v="0"/>
    <n v="0"/>
    <n v="2.9323843416370106"/>
    <n v="2.9323843416370106"/>
    <s v=""/>
  </r>
  <r>
    <n v="295"/>
    <x v="0"/>
    <x v="0"/>
    <n v="65"/>
    <x v="4"/>
    <x v="0"/>
    <x v="0"/>
    <x v="0"/>
    <x v="2"/>
    <s v="Bogotá D.C."/>
    <x v="3"/>
    <x v="0"/>
    <d v="1899-12-30T08:00:00"/>
    <d v="1899-12-30T09:00:00"/>
    <x v="0"/>
    <d v="1899-12-30T16:00:00"/>
    <x v="1"/>
    <d v="1899-12-30T18:00:00"/>
    <x v="0"/>
    <x v="0"/>
    <x v="0"/>
    <x v="0"/>
    <x v="0"/>
    <s v=""/>
    <x v="6"/>
    <x v="4"/>
    <n v="2.9323843416370106"/>
    <x v="0"/>
    <x v="0"/>
    <n v="0"/>
    <n v="6.9999999999999991"/>
    <n v="0"/>
    <n v="0"/>
    <x v="0"/>
    <n v="90.000000000000043"/>
    <n v="263.91459074733109"/>
    <x v="0"/>
    <n v="5.8647686832740211"/>
    <n v="0"/>
    <s v=""/>
    <n v="0"/>
    <x v="0"/>
    <n v="11.012028000000001"/>
    <n v="32.291498476868327"/>
    <x v="0"/>
    <n v="65.820823755144232"/>
    <n v="193.01195293323431"/>
    <n v="8.1068114783653868"/>
    <n v="23.772287039761846"/>
    <n v="30.625000000000014"/>
    <n v="89.804270462633497"/>
    <n v="0"/>
    <n v="0"/>
    <n v="0"/>
    <n v="0"/>
    <n v="0"/>
    <n v="0"/>
    <n v="2.9323843416370106"/>
    <n v="2.9323843416370106"/>
    <s v=""/>
  </r>
  <r>
    <n v="296"/>
    <x v="0"/>
    <x v="1"/>
    <n v="53"/>
    <x v="1"/>
    <x v="0"/>
    <x v="0"/>
    <x v="2"/>
    <x v="1"/>
    <s v="Madrid"/>
    <x v="1"/>
    <x v="0"/>
    <d v="1899-12-30T06:00:00"/>
    <d v="1899-12-30T09:00:00"/>
    <x v="0"/>
    <d v="1899-12-30T15:00:00"/>
    <x v="2"/>
    <d v="1899-12-30T17:00:00"/>
    <x v="3"/>
    <x v="0"/>
    <x v="0"/>
    <x v="0"/>
    <x v="0"/>
    <s v=""/>
    <x v="7"/>
    <x v="0"/>
    <n v="0"/>
    <x v="6"/>
    <x v="0"/>
    <n v="0"/>
    <n v="6"/>
    <n v="0"/>
    <n v="0"/>
    <x v="0"/>
    <n v="150.00000000000003"/>
    <n v="439.85765124555166"/>
    <x v="1"/>
    <n v="5.8647686832740211"/>
    <n v="0"/>
    <s v=""/>
    <n v="0"/>
    <x v="0"/>
    <n v="24.221293000000003"/>
    <n v="71.026140327402146"/>
    <x v="1"/>
    <n v="349.13835449834784"/>
    <n v="1023.8078437958669"/>
    <n v="43.001570905797109"/>
    <n v="126.09713318995308"/>
    <n v="51.041666666666679"/>
    <n v="149.67378410438911"/>
    <n v="2646000"/>
    <n v="7759088.9679715298"/>
    <n v="3.3923076923076924E-2"/>
    <n v="9.9475499589378596E-2"/>
    <n v="0"/>
    <n v="0"/>
    <n v="2.9323843416370106"/>
    <n v="2.9323843416370106"/>
    <s v=""/>
  </r>
  <r>
    <n v="297"/>
    <x v="0"/>
    <x v="1"/>
    <n v="47"/>
    <x v="2"/>
    <x v="0"/>
    <x v="0"/>
    <x v="2"/>
    <x v="0"/>
    <s v="Bogotá D.C."/>
    <x v="9"/>
    <x v="2"/>
    <d v="1899-12-30T05:30:00"/>
    <d v="1899-12-30T07:00:00"/>
    <x v="1"/>
    <d v="1899-12-30T16:00:00"/>
    <x v="1"/>
    <d v="1899-12-30T18:00:00"/>
    <x v="12"/>
    <x v="0"/>
    <x v="6"/>
    <x v="2"/>
    <x v="2"/>
    <s v=""/>
    <x v="11"/>
    <x v="6"/>
    <n v="0"/>
    <x v="2"/>
    <x v="0"/>
    <n v="2.9323843416370106"/>
    <n v="8.9999999999999982"/>
    <n v="10"/>
    <n v="29.323843416370106"/>
    <x v="2"/>
    <n v="105.00000000000006"/>
    <n v="307.90035587188629"/>
    <x v="0"/>
    <n v="5.8647686832740211"/>
    <n v="5.8647686832740211"/>
    <n v="0.56666666666666665"/>
    <n v="1.6616844602609726"/>
    <x v="2"/>
    <n v="24.074572000000003"/>
    <n v="70.595897964412814"/>
    <x v="1"/>
    <n v="463.90892183222223"/>
    <n v="1360.3592583265163"/>
    <n v="57.137269907407415"/>
    <n v="167.54843560036906"/>
    <n v="35.729166666666686"/>
    <n v="104.77164887307241"/>
    <n v="0"/>
    <n v="0"/>
    <n v="0"/>
    <n v="0"/>
    <n v="20"/>
    <n v="58.647686832740213"/>
    <n v="2.9323843416370106"/>
    <n v="2.9323843416370106"/>
    <s v=""/>
  </r>
  <r>
    <n v="298"/>
    <x v="0"/>
    <x v="1"/>
    <n v="56"/>
    <x v="1"/>
    <x v="0"/>
    <x v="0"/>
    <x v="2"/>
    <x v="1"/>
    <s v="Bogotá D.C."/>
    <x v="8"/>
    <x v="0"/>
    <d v="1899-12-30T07:50:00"/>
    <d v="1899-12-30T08:10:00"/>
    <x v="2"/>
    <d v="1899-12-30T15:00:00"/>
    <x v="2"/>
    <d v="1899-12-30T15:55:00"/>
    <x v="13"/>
    <x v="1"/>
    <x v="4"/>
    <x v="0"/>
    <x v="0"/>
    <s v=""/>
    <x v="2"/>
    <x v="0"/>
    <n v="2.9323843416370106"/>
    <x v="10"/>
    <x v="3"/>
    <n v="0"/>
    <n v="6.833333333333333"/>
    <n v="0"/>
    <n v="0"/>
    <x v="0"/>
    <n v="37.499999999999986"/>
    <n v="109.96441281138786"/>
    <x v="2"/>
    <n v="5.8647686832740211"/>
    <n v="0"/>
    <s v=""/>
    <n v="0"/>
    <x v="0"/>
    <n v="8.8828940000000003"/>
    <n v="26.048059274021352"/>
    <x v="2"/>
    <n v="170.04451098915897"/>
    <n v="498.6358614059323"/>
    <n v="22.321118256410255"/>
    <n v="65.454097662925449"/>
    <n v="12.760416666666663"/>
    <n v="37.418446026097257"/>
    <n v="1029000"/>
    <n v="3017423.487544484"/>
    <n v="1.3192307692307692E-2"/>
    <n v="3.8684916506980561E-2"/>
    <n v="0"/>
    <n v="0"/>
    <n v="2.9323843416370106"/>
    <n v="2.9323843416370106"/>
    <s v=""/>
  </r>
  <r>
    <n v="299"/>
    <x v="0"/>
    <x v="1"/>
    <n v="41"/>
    <x v="2"/>
    <x v="0"/>
    <x v="0"/>
    <x v="1"/>
    <x v="0"/>
    <s v="Bogotá D.C."/>
    <x v="16"/>
    <x v="0"/>
    <d v="1899-12-30T07:00:00"/>
    <d v="1899-12-30T08:00:00"/>
    <x v="2"/>
    <d v="1899-12-30T16:00:00"/>
    <x v="1"/>
    <d v="1899-12-30T17:00:00"/>
    <x v="6"/>
    <x v="1"/>
    <x v="1"/>
    <x v="0"/>
    <x v="0"/>
    <s v=""/>
    <x v="3"/>
    <x v="1"/>
    <n v="0"/>
    <x v="4"/>
    <x v="2"/>
    <n v="2.9323843416370106"/>
    <n v="8"/>
    <n v="0"/>
    <n v="0"/>
    <x v="0"/>
    <n v="60.000000000000028"/>
    <n v="175.94306049822072"/>
    <x v="0"/>
    <n v="5.8647686832740211"/>
    <n v="0"/>
    <s v=""/>
    <n v="0"/>
    <x v="0"/>
    <n v="14.68014500000001"/>
    <n v="43.047827330960885"/>
    <x v="0"/>
    <n v="843.06243363084673"/>
    <n v="2472.1830794014863"/>
    <n v="110.66570846153853"/>
    <n v="324.51439064878201"/>
    <n v="20.416666666666675"/>
    <n v="59.86951364175566"/>
    <n v="2870191.7808219176"/>
    <n v="8416505.4355774373"/>
    <n v="5.9795662100456615E-2"/>
    <n v="0.17534386324119661"/>
    <n v="0"/>
    <n v="0"/>
    <n v="2.9323843416370106"/>
    <n v="2.9323843416370106"/>
    <s v=""/>
  </r>
  <r>
    <n v="300"/>
    <x v="0"/>
    <x v="1"/>
    <n v="45"/>
    <x v="2"/>
    <x v="1"/>
    <x v="0"/>
    <x v="1"/>
    <x v="3"/>
    <s v="Bogotá D.C."/>
    <x v="4"/>
    <x v="2"/>
    <d v="1899-12-30T03:15:00"/>
    <d v="1899-12-30T04:00:00"/>
    <x v="8"/>
    <d v="1899-12-30T13:00:00"/>
    <x v="6"/>
    <d v="1899-12-30T13:30:00"/>
    <x v="6"/>
    <x v="1"/>
    <x v="1"/>
    <x v="0"/>
    <x v="0"/>
    <s v=""/>
    <x v="3"/>
    <x v="1"/>
    <n v="0"/>
    <x v="3"/>
    <x v="1"/>
    <n v="0"/>
    <n v="9"/>
    <n v="0"/>
    <n v="0"/>
    <x v="0"/>
    <n v="37.500000000000028"/>
    <n v="109.96441281138797"/>
    <x v="2"/>
    <n v="5.8647686832740211"/>
    <n v="0"/>
    <s v=""/>
    <n v="0"/>
    <x v="0"/>
    <n v="14.764183500000016"/>
    <n v="43.294260512455558"/>
    <x v="0"/>
    <n v="1413.1477666015785"/>
    <n v="4143.8923832017817"/>
    <n v="185.49871576923098"/>
    <n v="543.95352951546738"/>
    <n v="12.760416666666677"/>
    <n v="37.4184460260973"/>
    <n v="17937579.908675801"/>
    <n v="52599878.451063558"/>
    <n v="0.74739916286149166"/>
    <n v="2.191661602127648"/>
    <n v="0"/>
    <n v="0"/>
    <n v="2.9323843416370106"/>
    <n v="2.9323843416370106"/>
    <s v=""/>
  </r>
  <r>
    <n v="302"/>
    <x v="0"/>
    <x v="1"/>
    <n v="52"/>
    <x v="1"/>
    <x v="1"/>
    <x v="0"/>
    <x v="5"/>
    <x v="3"/>
    <s v="Bogotá D.C."/>
    <x v="6"/>
    <x v="1"/>
    <d v="1899-12-30T06:00:00"/>
    <d v="1899-12-30T07:00:00"/>
    <x v="1"/>
    <d v="1899-12-30T16:00:00"/>
    <x v="1"/>
    <d v="1899-12-30T17:00:00"/>
    <x v="5"/>
    <x v="2"/>
    <x v="3"/>
    <x v="0"/>
    <x v="0"/>
    <s v=""/>
    <x v="5"/>
    <x v="3"/>
    <n v="0"/>
    <x v="4"/>
    <x v="2"/>
    <n v="0"/>
    <n v="8.9999999999999982"/>
    <n v="0"/>
    <n v="0"/>
    <x v="0"/>
    <n v="60.000000000000071"/>
    <n v="175.94306049822083"/>
    <x v="0"/>
    <n v="5.8647686832740211"/>
    <n v="0"/>
    <s v=""/>
    <n v="0"/>
    <x v="0"/>
    <n v="10.023296999999999"/>
    <n v="29.39215917437722"/>
    <x v="0"/>
    <n v="0"/>
    <n v="0"/>
    <n v="0"/>
    <n v="0"/>
    <n v="20.416666666666689"/>
    <n v="59.869513641755695"/>
    <n v="446369.86301369854"/>
    <n v="1308927.996880027"/>
    <n v="1.8598744292237439E-2"/>
    <n v="5.4538666536667793E-2"/>
    <n v="120.00000000000014"/>
    <n v="351.88612099644166"/>
    <n v="0"/>
    <n v="2.9323843416370106"/>
    <s v=""/>
  </r>
  <r>
    <n v="303"/>
    <x v="0"/>
    <x v="0"/>
    <n v="49"/>
    <x v="2"/>
    <x v="0"/>
    <x v="0"/>
    <x v="1"/>
    <x v="2"/>
    <s v="Bogotá D.C."/>
    <x v="0"/>
    <x v="0"/>
    <d v="1899-12-30T06:30:00"/>
    <d v="1899-12-30T08:30:00"/>
    <x v="2"/>
    <d v="1899-12-30T18:00:00"/>
    <x v="3"/>
    <d v="1899-12-30T19:40:00"/>
    <x v="2"/>
    <x v="0"/>
    <x v="0"/>
    <x v="0"/>
    <x v="0"/>
    <s v=""/>
    <x v="0"/>
    <x v="0"/>
    <n v="2.9323843416370106"/>
    <x v="1"/>
    <x v="1"/>
    <n v="2.9323843416370106"/>
    <n v="9.5"/>
    <n v="0"/>
    <n v="0"/>
    <x v="0"/>
    <n v="110.00000000000001"/>
    <n v="322.56227758007122"/>
    <x v="0"/>
    <n v="5.8647686832740211"/>
    <n v="0"/>
    <s v=""/>
    <n v="0"/>
    <x v="0"/>
    <n v="14.006523000000001"/>
    <n v="41.072508725978651"/>
    <x v="0"/>
    <n v="336.49555045521743"/>
    <n v="986.73428318540618"/>
    <n v="41.444421920289862"/>
    <n v="121.53097388725568"/>
    <n v="37.430555555555557"/>
    <n v="109.76077500988534"/>
    <n v="1445500"/>
    <n v="4238761.5658362992"/>
    <n v="1.3384259259259259E-2"/>
    <n v="3.9247792276262024E-2"/>
    <n v="0"/>
    <n v="0"/>
    <n v="2.9323843416370106"/>
    <n v="2.9323843416370106"/>
    <s v=""/>
  </r>
  <r>
    <n v="304"/>
    <x v="0"/>
    <x v="1"/>
    <n v="60"/>
    <x v="4"/>
    <x v="2"/>
    <x v="0"/>
    <x v="4"/>
    <x v="0"/>
    <s v="Bogotá D.C."/>
    <x v="4"/>
    <x v="1"/>
    <d v="1899-12-30T06:00:00"/>
    <d v="1899-12-30T07:00:00"/>
    <x v="1"/>
    <d v="1899-12-30T16:30:00"/>
    <x v="1"/>
    <d v="1899-12-30T18:30:00"/>
    <x v="14"/>
    <x v="0"/>
    <x v="6"/>
    <x v="0"/>
    <x v="0"/>
    <s v=""/>
    <x v="12"/>
    <x v="6"/>
    <n v="0"/>
    <x v="11"/>
    <x v="6"/>
    <n v="0"/>
    <n v="9.5"/>
    <n v="0"/>
    <n v="0"/>
    <x v="0"/>
    <n v="90.000000000000043"/>
    <n v="263.91459074733109"/>
    <x v="0"/>
    <n v="5.8647686832740211"/>
    <n v="0"/>
    <s v=""/>
    <n v="0"/>
    <x v="0"/>
    <n v="6.6812049999999914"/>
    <n v="19.591860925266879"/>
    <x v="2"/>
    <n v="566.81961425329484"/>
    <n v="1662.1329613690923"/>
    <n v="74.404328409090823"/>
    <n v="218.18208757683573"/>
    <n v="30.625000000000014"/>
    <n v="89.804270462633497"/>
    <n v="1960000"/>
    <n v="5747473.3096085405"/>
    <n v="4.0833333333333333E-2"/>
    <n v="0.11973902728351127"/>
    <n v="0"/>
    <n v="0"/>
    <n v="2.9323843416370106"/>
    <n v="2.9323843416370106"/>
    <s v=""/>
  </r>
  <r>
    <n v="306"/>
    <x v="0"/>
    <x v="1"/>
    <n v="57"/>
    <x v="1"/>
    <x v="0"/>
    <x v="0"/>
    <x v="1"/>
    <x v="3"/>
    <s v="Soacha"/>
    <x v="1"/>
    <x v="1"/>
    <d v="1899-12-30T05:00:00"/>
    <d v="1899-12-30T07:00:00"/>
    <x v="1"/>
    <d v="1899-12-30T17:00:00"/>
    <x v="0"/>
    <d v="1899-12-30T19:00:00"/>
    <x v="6"/>
    <x v="1"/>
    <x v="1"/>
    <x v="0"/>
    <x v="0"/>
    <s v=""/>
    <x v="3"/>
    <x v="1"/>
    <n v="0"/>
    <x v="3"/>
    <x v="1"/>
    <n v="0"/>
    <n v="10"/>
    <n v="0"/>
    <n v="0"/>
    <x v="0"/>
    <n v="119.99999999999994"/>
    <n v="351.88612099644109"/>
    <x v="0"/>
    <n v="5.8647686832740211"/>
    <n v="0"/>
    <s v=""/>
    <n v="0"/>
    <x v="0"/>
    <n v="28.977255"/>
    <n v="84.972448825622777"/>
    <x v="1"/>
    <n v="2773.546074220385"/>
    <n v="8133.1030788526587"/>
    <n v="364.07320384615383"/>
    <n v="1067.602562168081"/>
    <n v="40.833333333333314"/>
    <n v="119.73902728351121"/>
    <n v="3663812.7853881274"/>
    <n v="10743707.242561625"/>
    <n v="0.15265886605783865"/>
    <n v="0.44765446844006779"/>
    <n v="0"/>
    <n v="0"/>
    <n v="2.9323843416370106"/>
    <n v="2.9323843416370106"/>
    <s v=""/>
  </r>
  <r>
    <n v="307"/>
    <x v="0"/>
    <x v="1"/>
    <n v="46"/>
    <x v="2"/>
    <x v="1"/>
    <x v="0"/>
    <x v="1"/>
    <x v="3"/>
    <s v="Bogotá D.C."/>
    <x v="6"/>
    <x v="2"/>
    <d v="1899-12-30T04:30:00"/>
    <d v="1899-12-30T06:00:00"/>
    <x v="3"/>
    <d v="1899-12-30T16:00:00"/>
    <x v="1"/>
    <d v="1899-12-30T17:30:00"/>
    <x v="12"/>
    <x v="0"/>
    <x v="6"/>
    <x v="0"/>
    <x v="0"/>
    <s v=""/>
    <x v="11"/>
    <x v="6"/>
    <n v="0"/>
    <x v="15"/>
    <x v="6"/>
    <n v="0"/>
    <n v="10"/>
    <n v="0"/>
    <n v="0"/>
    <x v="0"/>
    <n v="90"/>
    <n v="263.91459074733098"/>
    <x v="0"/>
    <n v="5.8647686832740211"/>
    <n v="0"/>
    <s v=""/>
    <n v="0"/>
    <x v="0"/>
    <n v="20.394317000000001"/>
    <n v="59.803975829181496"/>
    <x v="1"/>
    <n v="211.29404663368749"/>
    <n v="619.59535382974548"/>
    <n v="26.02399825520833"/>
    <n v="76.312364990361786"/>
    <n v="30.625"/>
    <n v="89.804270462633454"/>
    <n v="0"/>
    <n v="0"/>
    <n v="0"/>
    <n v="0"/>
    <n v="0"/>
    <n v="0"/>
    <n v="2.9323843416370106"/>
    <n v="2.9323843416370106"/>
    <s v=""/>
  </r>
  <r>
    <n v="308"/>
    <x v="0"/>
    <x v="1"/>
    <n v="41"/>
    <x v="2"/>
    <x v="0"/>
    <x v="0"/>
    <x v="4"/>
    <x v="3"/>
    <s v="Bogotá D.C."/>
    <x v="14"/>
    <x v="2"/>
    <d v="1899-12-30T05:00:00"/>
    <d v="1899-12-30T05:40:00"/>
    <x v="5"/>
    <d v="1899-12-30T20:00:00"/>
    <x v="5"/>
    <d v="1899-12-30T20:40:00"/>
    <x v="6"/>
    <x v="1"/>
    <x v="1"/>
    <x v="0"/>
    <x v="0"/>
    <s v=""/>
    <x v="3"/>
    <x v="1"/>
    <n v="0"/>
    <x v="3"/>
    <x v="1"/>
    <n v="0"/>
    <n v="14.333333333333336"/>
    <n v="0"/>
    <n v="0"/>
    <x v="0"/>
    <n v="40"/>
    <n v="117.29537366548043"/>
    <x v="2"/>
    <n v="5.8647686832740211"/>
    <n v="0"/>
    <s v=""/>
    <n v="0"/>
    <x v="0"/>
    <n v="12.350448"/>
    <n v="36.216260327402132"/>
    <x v="0"/>
    <n v="591.05903173476918"/>
    <n v="1733.21224964217"/>
    <n v="77.586147692307691"/>
    <n v="227.51240462085954"/>
    <n v="13.611111111111109"/>
    <n v="39.913009094503749"/>
    <n v="825616.43835616449"/>
    <n v="2421024.7160337348"/>
    <n v="3.4400684931506852E-2"/>
    <n v="0.10087602983473895"/>
    <n v="0"/>
    <n v="0"/>
    <n v="2.9323843416370106"/>
    <n v="2.9323843416370106"/>
    <s v=""/>
  </r>
  <r>
    <n v="309"/>
    <x v="0"/>
    <x v="1"/>
    <n v="48"/>
    <x v="2"/>
    <x v="0"/>
    <x v="0"/>
    <x v="5"/>
    <x v="3"/>
    <s v="Bogotá D.C."/>
    <x v="11"/>
    <x v="2"/>
    <d v="1899-12-30T05:30:00"/>
    <d v="1899-12-30T05:50:00"/>
    <x v="5"/>
    <d v="1899-12-30T16:00:00"/>
    <x v="1"/>
    <d v="1899-12-30T16:30:00"/>
    <x v="6"/>
    <x v="1"/>
    <x v="1"/>
    <x v="0"/>
    <x v="0"/>
    <s v=""/>
    <x v="2"/>
    <x v="0"/>
    <n v="2.9323843416370106"/>
    <x v="3"/>
    <x v="1"/>
    <n v="0"/>
    <n v="10.166666666666664"/>
    <n v="0"/>
    <n v="0"/>
    <x v="0"/>
    <n v="25.000000000000028"/>
    <n v="73.309608540925353"/>
    <x v="3"/>
    <n v="5.8647686832740211"/>
    <n v="0"/>
    <s v=""/>
    <n v="0"/>
    <x v="0"/>
    <n v="10.112500000000011"/>
    <n v="29.653736654804302"/>
    <x v="0"/>
    <n v="1161.496546538463"/>
    <n v="3405.9542859348521"/>
    <n v="152.46538461538478"/>
    <n v="447.08710648781869"/>
    <n v="8.5069444444444535"/>
    <n v="24.945630684064874"/>
    <n v="3342739.726027397"/>
    <n v="9802197.6307707299"/>
    <n v="0.13928082191780822"/>
    <n v="0.40842490128211378"/>
    <n v="0"/>
    <n v="0"/>
    <n v="2.9323843416370106"/>
    <n v="2.9323843416370106"/>
    <s v=""/>
  </r>
  <r>
    <n v="310"/>
    <x v="0"/>
    <x v="1"/>
    <n v="56"/>
    <x v="1"/>
    <x v="2"/>
    <x v="0"/>
    <x v="4"/>
    <x v="3"/>
    <s v="Soacha"/>
    <x v="1"/>
    <x v="2"/>
    <d v="1899-12-30T05:00:00"/>
    <d v="1899-12-30T05:30:00"/>
    <x v="5"/>
    <d v="1899-12-30T16:00:00"/>
    <x v="1"/>
    <d v="1899-12-30T17:00:00"/>
    <x v="6"/>
    <x v="1"/>
    <x v="1"/>
    <x v="0"/>
    <x v="0"/>
    <s v=""/>
    <x v="3"/>
    <x v="1"/>
    <n v="0"/>
    <x v="3"/>
    <x v="1"/>
    <n v="0"/>
    <n v="10.5"/>
    <n v="0"/>
    <n v="0"/>
    <x v="0"/>
    <n v="45.000000000000043"/>
    <n v="131.9572953736656"/>
    <x v="2"/>
    <n v="5.8647686832740211"/>
    <n v="0"/>
    <s v=""/>
    <n v="0"/>
    <x v="0"/>
    <n v="13.641667499999997"/>
    <n v="40.002612170818495"/>
    <x v="0"/>
    <n v="1566.8479298171535"/>
    <n v="4594.6003351221862"/>
    <n v="205.67437153846151"/>
    <n v="603.11630657541741"/>
    <n v="15.312500000000014"/>
    <n v="44.902135231316763"/>
    <n v="1209101.1780821919"/>
    <n v="3545549.3620630819"/>
    <n v="5.0379215753424661E-2"/>
    <n v="0.14773122341929509"/>
    <n v="0"/>
    <n v="0"/>
    <n v="2.9323843416370106"/>
    <n v="2.9323843416370106"/>
    <s v=""/>
  </r>
  <r>
    <n v="311"/>
    <x v="0"/>
    <x v="1"/>
    <n v="67"/>
    <x v="4"/>
    <x v="0"/>
    <x v="0"/>
    <x v="2"/>
    <x v="2"/>
    <s v="Bogotá D.C."/>
    <x v="9"/>
    <x v="0"/>
    <d v="1899-12-30T06:15:00"/>
    <d v="1899-12-30T07:00:00"/>
    <x v="1"/>
    <d v="1899-12-30T17:00:00"/>
    <x v="0"/>
    <d v="1899-12-30T17:30:00"/>
    <x v="4"/>
    <x v="0"/>
    <x v="2"/>
    <x v="0"/>
    <x v="0"/>
    <s v=""/>
    <x v="9"/>
    <x v="5"/>
    <n v="0"/>
    <x v="0"/>
    <x v="0"/>
    <n v="2.9323843416370106"/>
    <n v="10"/>
    <n v="0"/>
    <n v="0"/>
    <x v="0"/>
    <n v="37.499999999999943"/>
    <n v="109.96441281138773"/>
    <x v="2"/>
    <n v="5.8647686832740211"/>
    <n v="0"/>
    <s v=""/>
    <n v="0"/>
    <x v="0"/>
    <n v="2.1249999999999969"/>
    <n v="6.2313167259786386"/>
    <x v="3"/>
    <n v="0"/>
    <n v="0"/>
    <n v="0"/>
    <n v="0"/>
    <n v="12.760416666666645"/>
    <n v="37.418446026097207"/>
    <n v="0"/>
    <n v="0"/>
    <n v="0"/>
    <n v="0"/>
    <n v="74.999999999999886"/>
    <n v="219.92882562277546"/>
    <n v="0"/>
    <n v="2.9323843416370106"/>
    <s v=""/>
  </r>
  <r>
    <n v="313"/>
    <x v="0"/>
    <x v="1"/>
    <n v="42"/>
    <x v="2"/>
    <x v="0"/>
    <x v="0"/>
    <x v="1"/>
    <x v="3"/>
    <s v="Bogotá D.C."/>
    <x v="2"/>
    <x v="0"/>
    <d v="1899-12-30T05:30:00"/>
    <d v="1899-12-30T07:00:00"/>
    <x v="1"/>
    <d v="1899-12-30T16:30:00"/>
    <x v="1"/>
    <d v="1899-12-30T18:30:00"/>
    <x v="2"/>
    <x v="0"/>
    <x v="0"/>
    <x v="0"/>
    <x v="0"/>
    <s v=""/>
    <x v="2"/>
    <x v="0"/>
    <n v="0"/>
    <x v="2"/>
    <x v="0"/>
    <n v="0"/>
    <n v="9.5"/>
    <n v="0"/>
    <n v="0"/>
    <x v="0"/>
    <n v="105.00000000000006"/>
    <n v="307.90035587188629"/>
    <x v="0"/>
    <n v="5.8647686832740211"/>
    <n v="0"/>
    <s v=""/>
    <n v="0"/>
    <x v="0"/>
    <n v="14.4"/>
    <n v="42.226334519572951"/>
    <x v="0"/>
    <n v="138.37940869565216"/>
    <n v="405.78161126411879"/>
    <n v="17.043478260869566"/>
    <n v="49.978028779204706"/>
    <n v="35.729166666666686"/>
    <n v="104.77164887307241"/>
    <n v="627200"/>
    <n v="1839191.4590747331"/>
    <n v="2.6133333333333335E-2"/>
    <n v="7.6632977461447219E-2"/>
    <n v="0"/>
    <n v="0"/>
    <n v="2.9323843416370106"/>
    <n v="2.9323843416370106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281AE-CE77-429E-B2B7-DC8390876ACF}" name="Cambio_Pasado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282:CC297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axis="axisRow" compact="0" showAll="0">
      <items count="20">
        <item x="9"/>
        <item x="13"/>
        <item x="1"/>
        <item x="6"/>
        <item x="5"/>
        <item x="7"/>
        <item x="3"/>
        <item m="1" x="16"/>
        <item m="1" x="15"/>
        <item x="2"/>
        <item x="8"/>
        <item x="4"/>
        <item m="1" x="14"/>
        <item x="0"/>
        <item x="10"/>
        <item x="12"/>
        <item m="1" x="18"/>
        <item x="11"/>
        <item m="1" x="17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dataField="1"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dataField="1"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24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9"/>
    </i>
    <i>
      <x v="10"/>
    </i>
    <i>
      <x v="11"/>
    </i>
    <i>
      <x v="13"/>
    </i>
    <i>
      <x v="14"/>
    </i>
    <i>
      <x v="15"/>
    </i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asado_Cambia" fld="26" baseField="0" baseItem="0"/>
    <dataField name="Suma de Colaboradores" fld="58" baseField="0" baseItem="0" numFmtId="1"/>
    <dataField name="Suma de Futuro_Cambia" fld="29" baseField="0" baseItem="0"/>
  </dataFields>
  <formats count="1">
    <format dxfId="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4D4ABF-5996-491D-9D07-17530EA039B6}" name="Duracion_Auxiliar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376:CA381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axis="axisRow" compact="0" showAll="0">
      <items count="7">
        <item x="0"/>
        <item x="1"/>
        <item x="3"/>
        <item m="1" x="5"/>
        <item x="2"/>
        <item m="1" x="4"/>
        <item t="default"/>
      </items>
    </pivotField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33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AB21F4-5AC8-4791-BB53-11C8A490C50A}" name="Vehiculos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331:CB369" firstHeaderRow="1" firstDataRow="1" firstDataCol="2" rowPageCount="1" colPageCount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axis="axisRow" compact="0" showAll="0">
      <items count="18">
        <item x="2"/>
        <item m="1" x="16"/>
        <item x="5"/>
        <item x="0"/>
        <item x="6"/>
        <item x="1"/>
        <item x="3"/>
        <item x="4"/>
        <item x="7"/>
        <item x="9"/>
        <item x="10"/>
        <item x="13"/>
        <item x="11"/>
        <item x="14"/>
        <item x="8"/>
        <item x="12"/>
        <item x="15"/>
        <item t="default"/>
      </items>
    </pivotField>
    <pivotField axis="axisRow" compact="0" showAll="0">
      <items count="9">
        <item x="0"/>
        <item x="4"/>
        <item x="1"/>
        <item x="2"/>
        <item m="1" x="6"/>
        <item m="1" x="5"/>
        <item m="1" x="7"/>
        <item x="3"/>
        <item t="default"/>
      </items>
    </pivotField>
    <pivotField axis="axisPage" compact="0" multipleItemSelectionAllowed="1" showAll="0">
      <items count="10">
        <item x="2"/>
        <item x="3"/>
        <item x="1"/>
        <item x="4"/>
        <item x="5"/>
        <item x="0"/>
        <item x="6"/>
        <item m="1" x="7"/>
        <item m="1" x="8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2">
    <field x="18"/>
    <field x="19"/>
  </rowFields>
  <rowItems count="38">
    <i>
      <x/>
    </i>
    <i r="1">
      <x/>
    </i>
    <i>
      <x v="2"/>
    </i>
    <i r="1">
      <x v="1"/>
    </i>
    <i r="1">
      <x v="2"/>
    </i>
    <i r="1">
      <x v="3"/>
    </i>
    <i>
      <x v="3"/>
    </i>
    <i r="1">
      <x/>
    </i>
    <i>
      <x v="4"/>
    </i>
    <i r="1">
      <x v="1"/>
    </i>
    <i r="1">
      <x v="2"/>
    </i>
    <i>
      <x v="5"/>
    </i>
    <i r="1">
      <x v="1"/>
    </i>
    <i r="1">
      <x v="2"/>
    </i>
    <i r="1">
      <x v="7"/>
    </i>
    <i>
      <x v="6"/>
    </i>
    <i r="1">
      <x/>
    </i>
    <i>
      <x v="7"/>
    </i>
    <i r="1">
      <x/>
    </i>
    <i>
      <x v="8"/>
    </i>
    <i r="1">
      <x v="2"/>
    </i>
    <i>
      <x v="9"/>
    </i>
    <i r="1">
      <x/>
    </i>
    <i>
      <x v="10"/>
    </i>
    <i r="1">
      <x/>
    </i>
    <i>
      <x v="11"/>
    </i>
    <i r="1">
      <x v="2"/>
    </i>
    <i>
      <x v="12"/>
    </i>
    <i r="1">
      <x v="1"/>
    </i>
    <i>
      <x v="13"/>
    </i>
    <i r="1">
      <x/>
    </i>
    <i>
      <x v="14"/>
    </i>
    <i r="1">
      <x/>
    </i>
    <i>
      <x v="15"/>
    </i>
    <i r="1">
      <x/>
    </i>
    <i>
      <x v="16"/>
    </i>
    <i r="1">
      <x/>
    </i>
    <i t="grand">
      <x/>
    </i>
  </rowItems>
  <colItems count="1">
    <i/>
  </colItems>
  <pageFields count="1">
    <pageField fld="20" hier="-1"/>
  </pageFields>
  <dataFields count="1">
    <dataField name="Suma de Colaboradores" fld="58" baseField="0" baseItem="0" numFmtId="1"/>
  </dataFields>
  <formats count="1">
    <format dxfId="1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DD714D-5C49-4460-B903-EAD143BC664B}" name="Indicadores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188:CN189" firstHeaderRow="0" firstDataRow="1" firstDataCol="0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dataField="1" compact="0" numFmtId="1" showAll="0"/>
    <pivotField compact="0" showAll="0"/>
    <pivotField compact="0" numFmtId="1" showAll="0"/>
    <pivotField dataField="1" compact="0" numFmtId="1" showAll="0"/>
    <pivotField compact="0" showAll="0"/>
    <pivotField dataField="1" compact="0" numFmtId="2" showAll="0"/>
    <pivotField dataField="1" compact="0" numFmtId="2" showAll="0"/>
    <pivotField compact="0" numFmtId="165" showAll="0"/>
    <pivotField dataField="1" compact="0" numFmtId="165" showAll="0"/>
    <pivotField compact="0" showAll="0"/>
    <pivotField compact="0" numFmtId="165" showAll="0"/>
    <pivotField dataField="1" compact="0" numFmtId="165" showAll="0"/>
    <pivotField compact="0" showAll="0"/>
    <pivotField compact="0" numFmtId="165" showAll="0"/>
    <pivotField dataField="1" compact="0" numFmtId="165" showAll="0"/>
    <pivotField compact="0" numFmtId="165" showAll="0"/>
    <pivotField dataField="1" compact="0" numFmtId="165" showAll="0"/>
    <pivotField compact="0" numFmtId="165" showAll="0"/>
    <pivotField dataField="1" compact="0" numFmtId="165" showAll="0"/>
    <pivotField compact="0" numFmtId="164" showAll="0"/>
    <pivotField dataField="1" compact="0" numFmtId="164" showAll="0"/>
    <pivotField compact="0" numFmtId="166" showAll="0"/>
    <pivotField dataField="1" compact="0" numFmtId="166" showAll="0"/>
    <pivotField compact="0" numFmtId="1" showAll="0"/>
    <pivotField dataField="1" compact="0" numFmtId="1" showAll="0"/>
    <pivotField dataField="1" compact="0" showAll="0"/>
    <pivotField dataField="1" compact="0" numFmtId="2" showAll="0"/>
    <pivotField compact="0" showAll="0"/>
  </pivotFields>
  <rowItems count="1">
    <i/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a de Colaboradores" fld="58" baseField="0" baseItem="0" numFmtId="1"/>
    <dataField name="Suma de Viajes" fld="37" baseField="0" baseItem="0"/>
    <dataField name="Suma de Viajes Auxiliares" fld="38" baseField="0" baseItem="0"/>
    <dataField name="Suma de Dur_Prm_" fld="35" baseField="0" baseItem="0"/>
    <dataField name="Suma de Dur_Aux_Prm_" fld="32" baseField="0" baseItem="0"/>
    <dataField name="Suma de Dist_Prm_" fld="43" baseField="0" baseItem="0"/>
    <dataField name="Suma de Dist_Aux_Prm_" fld="40" baseField="0" baseItem="0"/>
    <dataField name="Suma de Huella_Carbono" fld="46" baseField="0" baseItem="0"/>
    <dataField name="Suma de Huella_Energetica" fld="48" baseField="0" baseItem="0"/>
    <dataField name="Suma de Huella_Calidad_Vida" fld="50" baseField="0" baseItem="0"/>
    <dataField name="Suma de Huella_economica" fld="52" baseField="0" baseItem="0"/>
    <dataField name="Suma de Huella_equidad_" fld="54" baseField="0" baseItem="0"/>
    <dataField name="Suma de Actividad_Fisica_" fld="56" baseField="0" baseItem="0"/>
    <dataField name="Suma de Sedentario" fld="57" baseField="0" baseItem="0"/>
  </dataFields>
  <formats count="1">
    <format dxfId="1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80C92B-CB19-48EA-909B-F000160218F4}" name="Distancia_Duracion_Modo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414:CC431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axis="axisRow" compact="0" showAll="0">
      <items count="18">
        <item x="2"/>
        <item m="1" x="16"/>
        <item x="5"/>
        <item x="0"/>
        <item x="6"/>
        <item x="1"/>
        <item x="3"/>
        <item x="4"/>
        <item x="7"/>
        <item x="9"/>
        <item x="10"/>
        <item x="13"/>
        <item x="11"/>
        <item x="14"/>
        <item x="8"/>
        <item x="12"/>
        <item x="15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dataField="1"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dataField="1"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8"/>
  </rowFields>
  <rowItems count="17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laboradores" fld="58" baseField="0" baseItem="0" numFmtId="1"/>
    <dataField name="Suma de Dur_Prm_" fld="35" baseField="0" baseItem="0"/>
    <dataField name="Suma de Dist_Prm_" fld="43" baseField="0" baseItem="0"/>
  </dataFields>
  <formats count="1">
    <format dxfId="1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6BC5-1A4B-4A12-A12C-3AF5F31DE3C6}" name="Distancia_Aux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394:CA401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axis="axisRow" compact="0" showAll="0">
      <items count="8">
        <item x="0"/>
        <item x="2"/>
        <item x="4"/>
        <item x="3"/>
        <item x="1"/>
        <item x="5"/>
        <item m="1" x="6"/>
        <item t="default"/>
      </items>
    </pivotField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4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A97EAD-66AC-4544-8BAC-E523CA0E9707}" name="TablaDinámica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453:CC461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axis="axisRow"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dataField="1" compact="0" numFmtId="165" showAll="0"/>
    <pivotField compact="0" numFmtId="165" showAll="0"/>
    <pivotField dataField="1" compact="0" numFmtId="165" showAll="0"/>
    <pivotField compact="0" numFmtId="165" showAll="0"/>
    <pivotField compact="0" numFmtId="165" showAll="0"/>
    <pivotField compact="0" numFmtId="164" showAll="0"/>
    <pivotField dataField="1"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compact="0" numFmtId="2" showAll="0"/>
    <pivotField compact="0" showAl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uella_Carbono" fld="46" baseField="0" baseItem="0"/>
    <dataField name="Suma de Huella_Energetica" fld="48" baseField="0" baseItem="0"/>
    <dataField name="Suma de Huella_economica" fld="52" baseField="0" baseItem="0"/>
  </dataFields>
  <formats count="1">
    <format dxfId="10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6D271C-95BF-4A03-AC8F-C627F6F3915E}" name="Duracion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385:CA390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axis="axisRow" compact="0" showAll="0">
      <items count="6">
        <item x="2"/>
        <item x="0"/>
        <item x="1"/>
        <item x="3"/>
        <item m="1" x="4"/>
        <item t="default"/>
      </items>
    </pivotField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36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AB167D-016D-4A48-982F-FE9F029E1C14}" name="Estrato_Ingreso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28:CC59" firstHeaderRow="1" firstDataRow="1" firstDataCol="2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axis="axisRow"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axis="axisRow"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2">
    <field x="7"/>
    <field x="8"/>
  </rowFields>
  <rowItems count="31">
    <i>
      <x/>
    </i>
    <i r="1">
      <x/>
    </i>
    <i r="1">
      <x v="1"/>
    </i>
    <i r="1">
      <x v="5"/>
    </i>
    <i>
      <x v="1"/>
    </i>
    <i r="1">
      <x/>
    </i>
    <i r="1">
      <x v="1"/>
    </i>
    <i r="1">
      <x v="2"/>
    </i>
    <i r="1">
      <x v="5"/>
    </i>
    <i>
      <x v="2"/>
    </i>
    <i r="1">
      <x/>
    </i>
    <i r="1">
      <x v="1"/>
    </i>
    <i r="1">
      <x v="2"/>
    </i>
    <i r="1">
      <x v="3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>
      <x v="5"/>
    </i>
    <i r="1">
      <x v="1"/>
    </i>
    <i r="1">
      <x v="2"/>
    </i>
    <i r="1">
      <x v="3"/>
    </i>
    <i r="1">
      <x v="4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F55E73-2940-42B4-AF37-3848AB859C8D}" name="Distancia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404:CA410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axis="axisRow" compact="0" showAll="0">
      <items count="7">
        <item x="0"/>
        <item x="4"/>
        <item x="2"/>
        <item x="1"/>
        <item x="3"/>
        <item m="1" x="5"/>
        <item t="default"/>
      </items>
    </pivotField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4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A8E53B-7EE2-48B7-A974-703895A3BA88}" name="Trabajo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155:CB163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axis="axisRow" compact="0" showAll="0" sortType="descending">
      <items count="71">
        <item x="4"/>
        <item x="3"/>
        <item m="1" x="41"/>
        <item m="1" x="35"/>
        <item m="1" x="30"/>
        <item m="1" x="45"/>
        <item m="1" x="52"/>
        <item m="1" x="57"/>
        <item m="1" x="59"/>
        <item m="1" x="34"/>
        <item m="1" x="46"/>
        <item m="1" x="49"/>
        <item m="1" x="37"/>
        <item m="1" x="64"/>
        <item m="1" x="53"/>
        <item m="1" x="51"/>
        <item m="1" x="58"/>
        <item m="1" x="61"/>
        <item m="1" x="33"/>
        <item m="1" x="40"/>
        <item m="1" x="50"/>
        <item m="1" x="48"/>
        <item m="1" x="39"/>
        <item m="1" x="60"/>
        <item m="1" x="42"/>
        <item m="1" x="38"/>
        <item m="1" x="56"/>
        <item m="1" x="32"/>
        <item m="1" x="31"/>
        <item m="1" x="55"/>
        <item m="1" x="65"/>
        <item m="1" x="44"/>
        <item m="1" x="66"/>
        <item m="1" x="43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1"/>
  </rowFields>
  <rowItems count="8">
    <i>
      <x v="67"/>
    </i>
    <i>
      <x v="66"/>
    </i>
    <i>
      <x v="68"/>
    </i>
    <i>
      <x v="1"/>
    </i>
    <i>
      <x/>
    </i>
    <i>
      <x v="69"/>
    </i>
    <i>
      <x v="34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03C1BD-40C1-4F35-95A7-0B32AB6A66E7}" name="Genero_Edad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2:CC17" firstHeaderRow="1" firstDataRow="1" firstDataCol="2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axis="axisRow" compact="0" showAll="0">
      <items count="6">
        <item x="1"/>
        <item x="0"/>
        <item x="2"/>
        <item m="1" x="4"/>
        <item m="1" x="3"/>
        <item t="default"/>
      </items>
    </pivotField>
    <pivotField compact="0" showAll="0"/>
    <pivotField axis="axisRow" compact="0" showAll="0">
      <items count="8">
        <item x="3"/>
        <item x="0"/>
        <item x="2"/>
        <item x="1"/>
        <item x="4"/>
        <item m="1" x="5"/>
        <item m="1" x="6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2">
    <field x="2"/>
    <field x="4"/>
  </rowFields>
  <rowItems count="15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2"/>
    </i>
    <i t="grand">
      <x/>
    </i>
  </rowItems>
  <colItems count="1">
    <i/>
  </colItems>
  <dataFields count="1">
    <dataField name="Suma de Colaboradores" fld="58" baseField="0" baseItem="0"/>
  </dataFields>
  <formats count="6">
    <format dxfId="93">
      <pivotArea collapsedLevelsAreSubtotals="1" fieldPosition="0">
        <references count="1">
          <reference field="2" count="1">
            <x v="0"/>
          </reference>
        </references>
      </pivotArea>
    </format>
    <format dxfId="92">
      <pivotArea collapsedLevelsAreSubtotals="1" fieldPosition="0">
        <references count="2">
          <reference field="2" count="1" selected="0">
            <x v="0"/>
          </reference>
          <reference field="4" count="0"/>
        </references>
      </pivotArea>
    </format>
    <format dxfId="91">
      <pivotArea collapsedLevelsAreSubtotals="1" fieldPosition="0">
        <references count="1">
          <reference field="2" count="1">
            <x v="1"/>
          </reference>
        </references>
      </pivotArea>
    </format>
    <format dxfId="90">
      <pivotArea collapsedLevelsAreSubtotals="1" fieldPosition="0">
        <references count="2">
          <reference field="2" count="1" selected="0">
            <x v="1"/>
          </reference>
          <reference field="4" count="0"/>
        </references>
      </pivotArea>
    </format>
    <format dxfId="89">
      <pivotArea collapsedLevelsAreSubtotals="1" fieldPosition="0">
        <references count="1">
          <reference field="2" count="1">
            <x v="2"/>
          </reference>
        </references>
      </pivotArea>
    </format>
    <format dxfId="88">
      <pivotArea collapsedLevelsAreSubtotals="1" fieldPosition="0">
        <references count="2">
          <reference field="2" count="1" selected="0">
            <x v="2"/>
          </reference>
          <reference field="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3D1886-8888-4897-AE4B-559F88A26997}" name="Cambio_Futuro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306:CC324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dataField="1" compact="0" showAll="0"/>
    <pivotField axis="axisRow" compact="0" showAll="0">
      <items count="20">
        <item x="9"/>
        <item x="16"/>
        <item x="1"/>
        <item x="5"/>
        <item x="4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m="1" x="17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dataField="1"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27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asado_Cambia" fld="26" baseField="0" baseItem="0"/>
    <dataField name="Suma de Colaboradores" fld="58" baseField="0" baseItem="0" numFmtId="1"/>
    <dataField name="Suma de Futuro_Cambia" fld="29" baseField="0" baseItem="0"/>
  </dataFields>
  <formats count="1">
    <format dxfId="1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7C0D8-2D70-48AF-B02A-ADCF4406EA4B}" name="Hora_Llegada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X194:BY204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axis="axisRow" compact="0" showAll="0">
      <items count="23">
        <item m="1" x="18"/>
        <item x="4"/>
        <item m="1" x="10"/>
        <item m="1" x="21"/>
        <item m="1" x="15"/>
        <item m="1" x="9"/>
        <item x="6"/>
        <item x="7"/>
        <item m="1" x="12"/>
        <item m="1" x="13"/>
        <item m="1" x="16"/>
        <item x="8"/>
        <item x="5"/>
        <item x="3"/>
        <item x="1"/>
        <item x="2"/>
        <item x="0"/>
        <item m="1" x="14"/>
        <item m="1" x="20"/>
        <item m="1" x="11"/>
        <item m="1" x="19"/>
        <item m="1" x="17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4"/>
  </rowFields>
  <rowItems count="10">
    <i>
      <x v="1"/>
    </i>
    <i>
      <x v="6"/>
    </i>
    <i>
      <x v="7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F1D203-E539-42F8-A85C-1C736B63CAE7}" name="Residencia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132:CB150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axis="axisRow" compact="0" showAll="0">
      <items count="22">
        <item x="7"/>
        <item m="1" x="19"/>
        <item x="10"/>
        <item x="16"/>
        <item x="11"/>
        <item x="2"/>
        <item x="9"/>
        <item x="4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17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0"/>
  </rowFields>
  <rowItems count="18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9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0A5AF-D071-4350-9E00-852808FCB923}" name="Etnia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66:CC81" firstHeaderRow="1" firstDataRow="1" firstDataCol="2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axis="axisRow"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axis="axisRow" compact="0" showAll="0">
      <items count="9">
        <item x="4"/>
        <item x="2"/>
        <item x="1"/>
        <item x="0"/>
        <item m="1" x="6"/>
        <item m="1" x="7"/>
        <item m="1" x="5"/>
        <item x="3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2">
    <field x="5"/>
    <field x="6"/>
  </rowFields>
  <rowItems count="15">
    <i>
      <x/>
    </i>
    <i r="1">
      <x v="3"/>
    </i>
    <i>
      <x v="1"/>
    </i>
    <i r="1">
      <x/>
    </i>
    <i r="1">
      <x v="3"/>
    </i>
    <i r="1">
      <x v="7"/>
    </i>
    <i>
      <x v="2"/>
    </i>
    <i r="1">
      <x v="1"/>
    </i>
    <i r="1">
      <x v="3"/>
    </i>
    <i>
      <x v="3"/>
    </i>
    <i r="1">
      <x v="2"/>
    </i>
    <i r="1">
      <x v="3"/>
    </i>
    <i>
      <x v="4"/>
    </i>
    <i r="1">
      <x v="3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9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AB51F-716F-48E8-8F1F-F47A315FE1B5}" name="Hora_Salida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CA194:CB203" firstHeaderRow="1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axis="axisRow" compact="0" showAll="0">
      <items count="23"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2"/>
        <item m="1" x="15"/>
        <item m="1" x="14"/>
        <item m="1" x="18"/>
        <item m="1" x="17"/>
        <item m="1" x="13"/>
        <item m="1" x="16"/>
        <item m="1" x="20"/>
        <item m="1" x="19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6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9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8E84B-E4F6-4EC0-8C37-2D7A6BAB3654}" name="Cambio_principal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261:CC278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axis="axisRow" compact="0" showAll="0">
      <items count="18">
        <item x="2"/>
        <item m="1" x="16"/>
        <item x="5"/>
        <item x="0"/>
        <item x="6"/>
        <item x="1"/>
        <item x="3"/>
        <item x="4"/>
        <item x="7"/>
        <item x="9"/>
        <item x="10"/>
        <item x="13"/>
        <item x="11"/>
        <item x="14"/>
        <item x="8"/>
        <item x="12"/>
        <item x="15"/>
        <item t="default"/>
      </items>
    </pivotField>
    <pivotField compact="0" showAll="0"/>
    <pivotField compact="0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dataField="1"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dataField="1"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1">
    <field x="18"/>
  </rowFields>
  <rowItems count="17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asado_Cambia" fld="26" baseField="0" baseItem="0"/>
    <dataField name="Suma de Colaboradores" fld="58" baseField="0" baseItem="0" numFmtId="1"/>
    <dataField name="Suma de Futuro_Cambia" fld="29" baseField="0" baseItem="0"/>
  </dataFields>
  <formats count="1">
    <format dxfId="9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CE03A3-4D97-4699-9688-BEB11D046A96}" name="TablaDiná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434:CC451" firstHeaderRow="0" firstDataRow="1" firstDataCol="1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axis="axisRow" compact="0" showAll="0">
      <items count="18">
        <item x="2"/>
        <item m="1" x="16"/>
        <item x="5"/>
        <item x="0"/>
        <item x="6"/>
        <item x="1"/>
        <item x="3"/>
        <item x="4"/>
        <item x="7"/>
        <item x="9"/>
        <item x="10"/>
        <item x="13"/>
        <item x="11"/>
        <item x="14"/>
        <item x="8"/>
        <item x="12"/>
        <item x="15"/>
        <item t="default"/>
      </items>
    </pivotField>
    <pivotField compact="0" showAll="0"/>
    <pivotField compact="0" multipleItemSelectionAllowed="1" showAll="0">
      <items count="10">
        <item x="2"/>
        <item x="3"/>
        <item x="1"/>
        <item x="4"/>
        <item x="5"/>
        <item m="1" x="8"/>
        <item x="0"/>
        <item x="6"/>
        <item m="1" x="7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dataField="1" compact="0" numFmtId="165" showAll="0"/>
    <pivotField compact="0" numFmtId="165" showAll="0"/>
    <pivotField dataField="1" compact="0" numFmtId="165" showAll="0"/>
    <pivotField compact="0" numFmtId="165" showAll="0"/>
    <pivotField compact="0" numFmtId="165" showAll="0"/>
    <pivotField compact="0" numFmtId="164" showAll="0"/>
    <pivotField dataField="1"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compact="0" numFmtId="2" showAll="0"/>
    <pivotField compact="0" showAll="0"/>
  </pivotFields>
  <rowFields count="1">
    <field x="18"/>
  </rowFields>
  <rowItems count="17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uella_Carbono" fld="46" baseField="0" baseItem="0"/>
    <dataField name="Suma de Huella_Energetica" fld="48" baseField="0" baseItem="0"/>
    <dataField name="Suma de Huella_economica" fld="52" baseField="0" baseItem="0"/>
  </dataFields>
  <formats count="1">
    <format dxfId="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D2FCFF-4583-40AF-A0F8-ECA5B976037A}" name="Modo_Principal_Auxiliar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outline="1" outlineData="1" compactData="0" multipleFieldFilters="0">
  <location ref="BZ220:CB246" firstHeaderRow="1" firstDataRow="1" firstDataCol="2"/>
  <pivotFields count="60">
    <pivotField compact="0" showAll="0"/>
    <pivotField compact="0" showAll="0">
      <items count="4">
        <item m="1" x="2"/>
        <item m="1" x="1"/>
        <item x="0"/>
        <item t="default"/>
      </items>
    </pivotField>
    <pivotField compact="0" showAll="0">
      <items count="6">
        <item x="1"/>
        <item x="0"/>
        <item m="1" x="3"/>
        <item x="2"/>
        <item m="1" x="4"/>
        <item t="default"/>
      </items>
    </pivotField>
    <pivotField compact="0" showAll="0"/>
    <pivotField compact="0" showAll="0">
      <items count="8">
        <item x="3"/>
        <item x="0"/>
        <item x="2"/>
        <item x="1"/>
        <item x="4"/>
        <item m="1" x="6"/>
        <item m="1" x="5"/>
        <item t="default"/>
      </items>
    </pivotField>
    <pivotField compact="0" showAll="0">
      <items count="8">
        <item x="3"/>
        <item x="2"/>
        <item x="4"/>
        <item x="1"/>
        <item x="0"/>
        <item m="1" x="6"/>
        <item m="1" x="5"/>
        <item t="default"/>
      </items>
    </pivotField>
    <pivotField compact="0" showAll="0">
      <items count="9">
        <item x="4"/>
        <item x="2"/>
        <item m="1" x="7"/>
        <item m="1" x="6"/>
        <item x="3"/>
        <item x="1"/>
        <item x="0"/>
        <item m="1" x="5"/>
        <item t="default"/>
      </items>
    </pivotField>
    <pivotField compact="0" showAll="0">
      <items count="8">
        <item x="5"/>
        <item x="4"/>
        <item x="1"/>
        <item x="2"/>
        <item x="0"/>
        <item x="3"/>
        <item m="1" x="6"/>
        <item t="default"/>
      </items>
    </pivotField>
    <pivotField compact="0" showAll="0">
      <items count="8">
        <item x="3"/>
        <item x="0"/>
        <item x="1"/>
        <item x="2"/>
        <item x="5"/>
        <item x="4"/>
        <item m="1" x="6"/>
        <item t="default"/>
      </items>
    </pivotField>
    <pivotField compact="0" showAll="0"/>
    <pivotField compact="0" showAll="0">
      <items count="22">
        <item x="7"/>
        <item m="1" x="19"/>
        <item x="10"/>
        <item x="16"/>
        <item x="11"/>
        <item x="2"/>
        <item x="9"/>
        <item x="4"/>
        <item m="1" x="17"/>
        <item x="13"/>
        <item x="1"/>
        <item x="6"/>
        <item x="12"/>
        <item x="5"/>
        <item m="1" x="18"/>
        <item x="3"/>
        <item x="8"/>
        <item x="15"/>
        <item x="0"/>
        <item x="14"/>
        <item m="1" x="20"/>
        <item t="default"/>
      </items>
    </pivotField>
    <pivotField compact="0" showAll="0">
      <items count="71">
        <item m="1" x="41"/>
        <item m="1" x="35"/>
        <item m="1" x="30"/>
        <item m="1" x="45"/>
        <item m="1" x="52"/>
        <item m="1" x="57"/>
        <item m="1" x="65"/>
        <item m="1" x="66"/>
        <item m="1" x="50"/>
        <item m="1" x="55"/>
        <item m="1" x="44"/>
        <item m="1" x="38"/>
        <item m="1" x="59"/>
        <item m="1" x="34"/>
        <item m="1" x="46"/>
        <item m="1" x="49"/>
        <item m="1" x="37"/>
        <item m="1" x="64"/>
        <item x="4"/>
        <item m="1" x="43"/>
        <item x="3"/>
        <item m="1" x="53"/>
        <item m="1" x="56"/>
        <item m="1" x="39"/>
        <item m="1" x="32"/>
        <item m="1" x="60"/>
        <item m="1" x="51"/>
        <item m="1" x="58"/>
        <item m="1" x="61"/>
        <item m="1" x="42"/>
        <item m="1" x="48"/>
        <item m="1" x="40"/>
        <item m="1" x="33"/>
        <item m="1" x="31"/>
        <item f="1" x="47"/>
        <item m="1" x="62"/>
        <item m="1" x="63"/>
        <item m="1" x="69"/>
        <item m="1" x="54"/>
        <item m="1" x="68"/>
        <item m="1" x="67"/>
        <item m="1" x="36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x="0"/>
        <item x="1"/>
        <item x="2"/>
        <item x="5"/>
        <item t="default"/>
      </items>
    </pivotField>
    <pivotField compact="0" numFmtId="18" showAll="0"/>
    <pivotField compact="0" numFmtId="18" showAll="0"/>
    <pivotField compact="0" showAll="0">
      <items count="23">
        <item m="1" x="19"/>
        <item m="1" x="14"/>
        <item m="1" x="18"/>
        <item x="4"/>
        <item m="1" x="10"/>
        <item m="1" x="21"/>
        <item m="1" x="15"/>
        <item m="1" x="9"/>
        <item m="1" x="11"/>
        <item x="6"/>
        <item x="7"/>
        <item m="1" x="12"/>
        <item m="1" x="13"/>
        <item m="1" x="16"/>
        <item m="1" x="17"/>
        <item x="8"/>
        <item x="5"/>
        <item x="3"/>
        <item x="1"/>
        <item x="2"/>
        <item x="0"/>
        <item m="1" x="20"/>
        <item t="default"/>
      </items>
    </pivotField>
    <pivotField compact="0" numFmtId="18" showAll="0"/>
    <pivotField compact="0" showAll="0">
      <items count="23">
        <item m="1" x="16"/>
        <item m="1" x="21"/>
        <item m="1" x="9"/>
        <item m="1" x="8"/>
        <item x="6"/>
        <item x="4"/>
        <item x="2"/>
        <item x="1"/>
        <item x="0"/>
        <item x="3"/>
        <item x="7"/>
        <item x="5"/>
        <item m="1" x="11"/>
        <item m="1" x="10"/>
        <item m="1" x="19"/>
        <item m="1" x="20"/>
        <item m="1" x="12"/>
        <item m="1" x="15"/>
        <item m="1" x="14"/>
        <item m="1" x="18"/>
        <item m="1" x="13"/>
        <item m="1" x="17"/>
        <item t="default"/>
      </items>
    </pivotField>
    <pivotField compact="0" numFmtId="18" showAll="0"/>
    <pivotField compact="0" showAll="0">
      <items count="18">
        <item m="1" x="16"/>
        <item x="4"/>
        <item x="15"/>
        <item x="1"/>
        <item x="7"/>
        <item x="5"/>
        <item x="3"/>
        <item x="6"/>
        <item x="13"/>
        <item x="11"/>
        <item x="12"/>
        <item x="2"/>
        <item x="9"/>
        <item x="8"/>
        <item x="0"/>
        <item x="10"/>
        <item x="14"/>
        <item t="default"/>
      </items>
    </pivotField>
    <pivotField compact="0" showAll="0"/>
    <pivotField axis="axisRow" compact="0" showAll="0">
      <items count="10">
        <item x="2"/>
        <item x="3"/>
        <item x="1"/>
        <item x="4"/>
        <item x="5"/>
        <item x="0"/>
        <item x="6"/>
        <item m="1" x="7"/>
        <item m="1" x="8"/>
        <item t="default"/>
      </items>
    </pivotField>
    <pivotField compact="0" showAll="0">
      <items count="20">
        <item x="0"/>
        <item x="2"/>
        <item x="1"/>
        <item m="1" x="14"/>
        <item m="1" x="15"/>
        <item m="1" x="12"/>
        <item x="3"/>
        <item x="7"/>
        <item m="1" x="13"/>
        <item x="9"/>
        <item m="1" x="16"/>
        <item x="11"/>
        <item x="4"/>
        <item x="6"/>
        <item x="10"/>
        <item x="5"/>
        <item x="8"/>
        <item m="1" x="17"/>
        <item m="1" x="18"/>
        <item t="default"/>
      </items>
    </pivotField>
    <pivotField axis="axisRow" compact="0" showAll="0">
      <items count="9">
        <item x="0"/>
        <item x="2"/>
        <item m="1" x="5"/>
        <item m="1" x="6"/>
        <item x="3"/>
        <item x="1"/>
        <item x="4"/>
        <item m="1" x="7"/>
        <item t="default"/>
      </items>
    </pivotField>
    <pivotField compact="0" showAll="0"/>
    <pivotField compact="0" showAll="0">
      <items count="20">
        <item x="9"/>
        <item x="13"/>
        <item x="1"/>
        <item x="6"/>
        <item x="5"/>
        <item m="1" x="17"/>
        <item x="7"/>
        <item x="3"/>
        <item m="1" x="16"/>
        <item m="1" x="15"/>
        <item x="11"/>
        <item x="2"/>
        <item x="8"/>
        <item x="4"/>
        <item m="1" x="14"/>
        <item x="0"/>
        <item x="10"/>
        <item x="12"/>
        <item m="1" x="18"/>
        <item t="default"/>
      </items>
    </pivotField>
    <pivotField compact="0" showAll="0">
      <items count="9">
        <item x="5"/>
        <item x="3"/>
        <item x="1"/>
        <item x="4"/>
        <item x="2"/>
        <item x="0"/>
        <item x="6"/>
        <item m="1" x="7"/>
        <item t="default"/>
      </items>
    </pivotField>
    <pivotField compact="0" showAll="0"/>
    <pivotField compact="0" showAll="0">
      <items count="20">
        <item x="9"/>
        <item x="16"/>
        <item x="1"/>
        <item x="5"/>
        <item x="4"/>
        <item m="1" x="17"/>
        <item x="6"/>
        <item x="3"/>
        <item x="10"/>
        <item x="12"/>
        <item x="15"/>
        <item x="2"/>
        <item x="8"/>
        <item x="7"/>
        <item x="14"/>
        <item x="0"/>
        <item x="13"/>
        <item x="11"/>
        <item m="1" x="18"/>
        <item t="default"/>
      </items>
    </pivotField>
    <pivotField compact="0" showAll="0">
      <items count="9">
        <item x="5"/>
        <item x="2"/>
        <item x="1"/>
        <item x="3"/>
        <item x="4"/>
        <item x="0"/>
        <item x="6"/>
        <item m="1" x="7"/>
        <item t="default"/>
      </items>
    </pivotField>
    <pivotField compact="0" showAll="0"/>
    <pivotField compact="0" numFmtId="1" showAll="0"/>
    <pivotField compact="0" showAll="0"/>
    <pivotField compact="0" numFmtId="1" showAll="0"/>
    <pivotField compact="0" showAll="0"/>
    <pivotField compact="0" numFmtId="1" showAll="0"/>
    <pivotField compact="0" numFmtId="1" showAll="0"/>
    <pivotField compact="0" showAll="0"/>
    <pivotField compact="0" numFmtId="2" showAll="0"/>
    <pivotField compact="0" numFmtId="2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5" showAll="0"/>
    <pivotField compact="0" numFmtId="164" showAll="0"/>
    <pivotField compact="0" numFmtId="164" showAll="0"/>
    <pivotField compact="0" numFmtId="166" showAll="0"/>
    <pivotField compact="0" numFmtId="166" showAll="0"/>
    <pivotField compact="0" numFmtId="1" showAll="0"/>
    <pivotField compact="0" numFmtId="1" showAll="0"/>
    <pivotField compact="0" showAll="0"/>
    <pivotField dataField="1" compact="0" numFmtId="2" showAll="0"/>
    <pivotField compact="0" showAll="0"/>
  </pivotFields>
  <rowFields count="2">
    <field x="20"/>
    <field x="22"/>
  </rowFields>
  <rowItems count="26">
    <i>
      <x/>
    </i>
    <i r="1">
      <x/>
    </i>
    <i>
      <x v="1"/>
    </i>
    <i r="1">
      <x/>
    </i>
    <i r="1">
      <x v="1"/>
    </i>
    <i r="1">
      <x v="5"/>
    </i>
    <i>
      <x v="2"/>
    </i>
    <i r="1">
      <x/>
    </i>
    <i r="1">
      <x v="5"/>
    </i>
    <i>
      <x v="3"/>
    </i>
    <i r="1">
      <x/>
    </i>
    <i r="1">
      <x v="1"/>
    </i>
    <i r="1">
      <x v="5"/>
    </i>
    <i>
      <x v="4"/>
    </i>
    <i r="1">
      <x/>
    </i>
    <i>
      <x v="5"/>
    </i>
    <i r="1">
      <x/>
    </i>
    <i r="1">
      <x v="1"/>
    </i>
    <i r="1">
      <x v="4"/>
    </i>
    <i r="1">
      <x v="5"/>
    </i>
    <i r="1">
      <x v="6"/>
    </i>
    <i>
      <x v="6"/>
    </i>
    <i r="1">
      <x/>
    </i>
    <i r="1">
      <x v="1"/>
    </i>
    <i r="1">
      <x v="5"/>
    </i>
    <i t="grand">
      <x/>
    </i>
  </rowItems>
  <colItems count="1">
    <i/>
  </colItems>
  <dataFields count="1">
    <dataField name="Suma de Colaboradores" fld="58" baseField="0" baseItem="0" numFmtId="1"/>
  </dataFields>
  <formats count="1">
    <format dxfId="1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3E700B7D-CC14-4A49-A1E8-6C77D5A8B981}" sourceName="Añ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3">
        <i x="2" s="1"/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ranja_llegada" xr10:uid="{C381586D-18D9-4094-9BBA-BFDEDBAADA28}" sourceName="Franja_llegada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 sortOrder="descending">
      <items count="22">
        <i x="20" s="1"/>
        <i x="0" s="1"/>
        <i x="2" s="1"/>
        <i x="1" s="1"/>
        <i x="3" s="1"/>
        <i x="5" s="1"/>
        <i x="8" s="1"/>
        <i x="17" s="1"/>
        <i x="16" s="1"/>
        <i x="13" s="1"/>
        <i x="12" s="1"/>
        <i x="7" s="1"/>
        <i x="6" s="1"/>
        <i x="11" s="1"/>
        <i x="9" s="1"/>
        <i x="15" s="1"/>
        <i x="21" s="1"/>
        <i x="10" s="1"/>
        <i x="4" s="1"/>
        <i x="18" s="1"/>
        <i x="14" s="1"/>
        <i x="1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ranja_Salida" xr10:uid="{28363004-41FF-4A89-B277-39B3C9A4213A}" sourceName="Franja_Salida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22">
        <i x="16" s="1"/>
        <i x="21" s="1"/>
        <i x="9" s="1"/>
        <i x="8" s="1"/>
        <i x="6" s="1"/>
        <i x="4" s="1"/>
        <i x="2" s="1"/>
        <i x="1" s="1"/>
        <i x="0" s="1"/>
        <i x="3" s="1"/>
        <i x="7" s="1"/>
        <i x="5" s="1"/>
        <i x="11" s="1"/>
        <i x="10" s="1"/>
        <i x="19" s="1"/>
        <i x="20" s="1"/>
        <i x="12" s="1"/>
        <i x="15" s="1"/>
        <i x="14" s="1"/>
        <i x="18" s="1"/>
        <i x="13" s="1"/>
        <i x="1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Principal1" xr10:uid="{647D0C9D-3AB3-44E8-BFBD-9641180339B2}" sourceName="Modo_Principal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17">
        <i x="16" s="1"/>
        <i x="4" s="1"/>
        <i x="15" s="1"/>
        <i x="1" s="1"/>
        <i x="7" s="1"/>
        <i x="5" s="1"/>
        <i x="3" s="1"/>
        <i x="6" s="1"/>
        <i x="13" s="1"/>
        <i x="11" s="1"/>
        <i x="12" s="1"/>
        <i x="2" s="1"/>
        <i x="9" s="1"/>
        <i x="8" s="1"/>
        <i x="0" s="1"/>
        <i x="10" s="1"/>
        <i x="1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Principal_Grupo1" xr10:uid="{CFB5FD29-B59F-49CB-8649-26DC884D131B}" sourceName="Modo_Principal_Grup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Vehiculos"/>
    <pivotTable tabId="11" name="TablaDinámica1"/>
    <pivotTable tabId="11" name="TablaDinámica2"/>
  </pivotTables>
  <data>
    <tabular pivotCacheId="1594588473">
      <items count="9">
        <i x="2" s="1"/>
        <i x="3" s="1"/>
        <i x="1" s="1"/>
        <i x="4" s="1"/>
        <i x="5" s="1"/>
        <i x="8" s="1"/>
        <i x="0" s="1"/>
        <i x="6" s="1"/>
        <i x="7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Auxiliar1" xr10:uid="{5C4BB057-ADA1-4678-89AE-41C8874FC52B}" sourceName="Modo_Auxiliar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19">
        <i x="0" s="1"/>
        <i x="2" s="1"/>
        <i x="1" s="1"/>
        <i x="14" s="1"/>
        <i x="15" s="1"/>
        <i x="12" s="1"/>
        <i x="3" s="1"/>
        <i x="7" s="1"/>
        <i x="13" s="1"/>
        <i x="9" s="1"/>
        <i x="16" s="1"/>
        <i x="11" s="1"/>
        <i x="4" s="1"/>
        <i x="6" s="1"/>
        <i x="10" s="1"/>
        <i x="5" s="1"/>
        <i x="8" s="1"/>
        <i x="17" s="1"/>
        <i x="1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Auxiliar_Grupo1" xr10:uid="{AB3F2CCC-C6D9-46C0-BF08-210234F7AA29}" sourceName="Modo_Auxiliar_Grup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8">
        <i x="0" s="1"/>
        <i x="2" s="1"/>
        <i x="5" s="1"/>
        <i x="6" s="1"/>
        <i x="3" s="1"/>
        <i x="1" s="1"/>
        <i x="4" s="1"/>
        <i x="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Anterior1" xr10:uid="{94057FCD-25E9-4318-BEFD-3946F5A2B14D}" sourceName="Modo_Anterior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19">
        <i x="9" s="1"/>
        <i x="13" s="1"/>
        <i x="1" s="1"/>
        <i x="6" s="1"/>
        <i x="5" s="1"/>
        <i x="17" s="1"/>
        <i x="7" s="1"/>
        <i x="3" s="1"/>
        <i x="16" s="1"/>
        <i x="15" s="1"/>
        <i x="11" s="1"/>
        <i x="2" s="1"/>
        <i x="8" s="1"/>
        <i x="4" s="1"/>
        <i x="14" s="1"/>
        <i x="0" s="1"/>
        <i x="10" s="1"/>
        <i x="12" s="1"/>
        <i x="1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nterior_Grupo1" xr10:uid="{0F5B8A20-705D-4C04-B9E4-1530E7117C51}" sourceName="Anterior_Grup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8">
        <i x="5" s="1"/>
        <i x="3" s="1"/>
        <i x="1" s="1"/>
        <i x="4" s="1"/>
        <i x="2" s="1"/>
        <i x="0" s="1"/>
        <i x="6" s="1"/>
        <i x="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o_Futuro1" xr10:uid="{60ABB4DA-33A6-4C4D-98D4-17A742ED9B65}" sourceName="Modo_Futur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19">
        <i x="9" s="1"/>
        <i x="16" s="1"/>
        <i x="1" s="1"/>
        <i x="5" s="1"/>
        <i x="4" s="1"/>
        <i x="17" s="1"/>
        <i x="6" s="1"/>
        <i x="3" s="1"/>
        <i x="10" s="1"/>
        <i x="12" s="1"/>
        <i x="15" s="1"/>
        <i x="2" s="1"/>
        <i x="8" s="1"/>
        <i x="7" s="1"/>
        <i x="14" s="1"/>
        <i x="0" s="1"/>
        <i x="13" s="1"/>
        <i x="11" s="1"/>
        <i x="1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uturo_Grupo1" xr10:uid="{D6A18038-CBC1-427F-AA6D-AF23D1FF7A72}" sourceName="Futuro_Grup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8">
        <i x="5" s="1"/>
        <i x="2" s="1"/>
        <i x="1" s="1"/>
        <i x="3" s="1"/>
        <i x="4" s="1"/>
        <i x="0" s="1"/>
        <i x="6" s="1"/>
        <i x="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énero1" xr10:uid="{9D949DD4-B72A-4CF2-9D73-3A40C568D285}" sourceName="Géner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5">
        <i x="1" s="1"/>
        <i x="0" s="1"/>
        <i x="3" s="1"/>
        <i x="2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ngo_Edad1" xr10:uid="{A416DA3C-E3B1-49E6-8577-4968988D7848}" sourceName="Rango Edad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7">
        <i x="3" s="1"/>
        <i x="0" s="1"/>
        <i x="2" s="1"/>
        <i x="1" s="1"/>
        <i x="4" s="1"/>
        <i x="6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tnia1" xr10:uid="{FA96619B-CC33-44A9-8B3B-0EF5C86E553B}" sourceName="Etnia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7">
        <i x="3" s="1"/>
        <i x="2" s="1"/>
        <i x="4" s="1"/>
        <i x="1" s="1"/>
        <i x="0" s="1"/>
        <i x="6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scapacidad1" xr10:uid="{8D66881E-032C-4B5D-AB31-44EA0A10A757}" sourceName="Discapacidad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8">
        <i x="4" s="1"/>
        <i x="2" s="1"/>
        <i x="7" s="1"/>
        <i x="6" s="1"/>
        <i x="3" s="1"/>
        <i x="1" s="1"/>
        <i x="0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rato1" xr10:uid="{1F018549-4C9C-49F8-AC8A-5F63C5CAE8B8}" sourceName="Estrat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7">
        <i x="5" s="1"/>
        <i x="4" s="1"/>
        <i x="1" s="1"/>
        <i x="2" s="1"/>
        <i x="0" s="1"/>
        <i x="3" s="1"/>
        <i x="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s1" xr10:uid="{FD116648-6CA6-4FDA-8AD4-8088C2A847F9}" sourceName="Ingresos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7">
        <i x="3" s="1"/>
        <i x="0" s="1"/>
        <i x="1" s="1"/>
        <i x="2" s="1"/>
        <i x="5" s="1"/>
        <i x="4" s="1"/>
        <i x="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Localidad_Residencia1" xr10:uid="{0F26A471-5C65-4BF2-A75D-DFB9AD3BADCF}" sourceName="Localidad_Residencia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21">
        <i x="7" s="1"/>
        <i x="19" s="1"/>
        <i x="10" s="1"/>
        <i x="16" s="1"/>
        <i x="11" s="1"/>
        <i x="2" s="1"/>
        <i x="9" s="1"/>
        <i x="4" s="1"/>
        <i x="17" s="1"/>
        <i x="13" s="1"/>
        <i x="1" s="1"/>
        <i x="6" s="1"/>
        <i x="12" s="1"/>
        <i x="5" s="1"/>
        <i x="18" s="1"/>
        <i x="3" s="1"/>
        <i x="8" s="1"/>
        <i x="15" s="1"/>
        <i x="0" s="1"/>
        <i x="14" s="1"/>
        <i x="2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_Trabajo1" xr10:uid="{EB07AF86-025C-4D33-A3C9-073F6AEDD1B2}" sourceName="Sede_Trabajo">
  <pivotTables>
    <pivotTable tabId="11" name="Genero_Edad"/>
    <pivotTable tabId="11" name="Hora_Salida"/>
    <pivotTable tabId="11" name="Modo_Principal_Auxiliar"/>
    <pivotTable tabId="11" name="Cambio_principal"/>
    <pivotTable tabId="11" name="Cambio_Pasado"/>
    <pivotTable tabId="11" name="Cambio_Futuro"/>
    <pivotTable tabId="11" name="Vehiculos"/>
    <pivotTable tabId="11" name="Duracion_Auxiliar"/>
    <pivotTable tabId="11" name="Duracion"/>
    <pivotTable tabId="11" name="Estrato_Ingreso"/>
    <pivotTable tabId="11" name="Distancia_Aux"/>
    <pivotTable tabId="11" name="Distancia"/>
    <pivotTable tabId="11" name="Distancia_Duracion_Modo"/>
    <pivotTable tabId="11" name="Etnia"/>
    <pivotTable tabId="11" name="Residencia"/>
    <pivotTable tabId="11" name="Trabajo"/>
    <pivotTable tabId="11" name="Indicadores"/>
    <pivotTable tabId="11" name="Hora_Llegada"/>
    <pivotTable tabId="11" name="TablaDinámica1"/>
    <pivotTable tabId="11" name="TablaDinámica2"/>
  </pivotTables>
  <data>
    <tabular pivotCacheId="1594588473">
      <items count="70">
        <i x="47" s="1"/>
        <i x="4" s="1"/>
        <i x="3" s="1"/>
        <i x="0" s="1"/>
        <i x="1" s="1"/>
        <i x="2" s="1"/>
        <i x="5" s="1"/>
        <i x="54" s="1" nd="1"/>
        <i x="41" s="1" nd="1"/>
        <i x="35" s="1" nd="1"/>
        <i x="30" s="1" nd="1"/>
        <i x="45" s="1" nd="1"/>
        <i x="52" s="1" nd="1"/>
        <i x="57" s="1" nd="1"/>
        <i x="21" s="1" nd="1"/>
        <i x="24" s="1" nd="1"/>
        <i x="65" s="1" nd="1"/>
        <i x="8" s="1" nd="1"/>
        <i x="16" s="1" nd="1"/>
        <i x="17" s="1" nd="1"/>
        <i x="13" s="1" nd="1"/>
        <i x="23" s="1" nd="1"/>
        <i x="9" s="1" nd="1"/>
        <i x="29" s="1" nd="1"/>
        <i x="22" s="1" nd="1"/>
        <i x="19" s="1" nd="1"/>
        <i x="14" s="1" nd="1"/>
        <i x="25" s="1" nd="1"/>
        <i x="12" s="1" nd="1"/>
        <i x="26" s="1" nd="1"/>
        <i x="28" s="1" nd="1"/>
        <i x="11" s="1" nd="1"/>
        <i x="15" s="1" nd="1"/>
        <i x="66" s="1" nd="1"/>
        <i x="50" s="1" nd="1"/>
        <i x="7" s="1" nd="1"/>
        <i x="27" s="1" nd="1"/>
        <i x="18" s="1" nd="1"/>
        <i x="20" s="1" nd="1"/>
        <i x="10" s="1" nd="1"/>
        <i x="55" s="1" nd="1"/>
        <i x="44" s="1" nd="1"/>
        <i x="69" s="1" nd="1"/>
        <i x="38" s="1" nd="1"/>
        <i x="59" s="1" nd="1"/>
        <i x="34" s="1" nd="1"/>
        <i x="46" s="1" nd="1"/>
        <i x="49" s="1" nd="1"/>
        <i x="37" s="1" nd="1"/>
        <i x="64" s="1" nd="1"/>
        <i x="6" s="1" nd="1"/>
        <i x="43" s="1" nd="1"/>
        <i x="63" s="1" nd="1"/>
        <i x="67" s="1" nd="1"/>
        <i x="53" s="1" nd="1"/>
        <i x="56" s="1" nd="1"/>
        <i x="62" s="1" nd="1"/>
        <i x="39" s="1" nd="1"/>
        <i x="32" s="1" nd="1"/>
        <i x="60" s="1" nd="1"/>
        <i x="51" s="1" nd="1"/>
        <i x="58" s="1" nd="1"/>
        <i x="61" s="1" nd="1"/>
        <i x="36" s="1" nd="1"/>
        <i x="42" s="1" nd="1"/>
        <i x="48" s="1" nd="1"/>
        <i x="40" s="1" nd="1"/>
        <i x="33" s="1" nd="1"/>
        <i x="68" s="1" nd="1"/>
        <i x="3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34007E01-4E24-4978-A286-1A1A7EF69541}" cache="SegmentaciónDeDatos_Año1" caption="Año" style="PIMS_Estilo_2" lockedPosition="1" rowHeight="180000"/>
  <slicer name="Género" xr10:uid="{E575B2F6-39DE-4AAE-9414-1D586A682E1E}" cache="SegmentaciónDeDatos_Género1" caption="Género" style="PIMS_Estilo_2" lockedPosition="1" rowHeight="180000"/>
  <slicer name="Rango Edad" xr10:uid="{79636049-010A-409C-B80C-A54B977788F1}" cache="SegmentaciónDeDatos_Rango_Edad1" caption="Rango Edad" style="PIMS_Estilo_2" lockedPosition="1" rowHeight="180000"/>
  <slicer name="Etnia" xr10:uid="{13D5A4DC-2EDE-4C4E-AAEA-45B445D500A8}" cache="SegmentaciónDeDatos_Etnia1" caption="Etnia" style="PIMS_Estilo_2" lockedPosition="1" rowHeight="180000"/>
  <slicer name="Discapacidad 1" xr10:uid="{4585AEBB-0398-4FBB-81CA-58760B4714B3}" cache="SegmentaciónDeDatos_Discapacidad1" caption="Discapacidad" style="PIMS_Estilo_2" lockedPosition="1" rowHeight="180000"/>
  <slicer name="Estrato 1" xr10:uid="{A8360FFE-8058-40DB-BE17-A67EAE348383}" cache="SegmentaciónDeDatos_Estrato1" caption="Estrato" style="PIMS_Estilo_2" lockedPosition="1" rowHeight="180000"/>
  <slicer name="Ingresos 1" xr10:uid="{A6EA266D-696B-416F-906E-92CDD1D04DD7}" cache="SegmentaciónDeDatos_Ingresos1" caption="Ingresos" style="PIMS_Estilo_2" lockedPosition="1" rowHeight="180000"/>
  <slicer name="Localidad_Residencia 1" xr10:uid="{7C2016F2-7FE2-4907-9ED4-B7CC75B93E0C}" cache="SegmentaciónDeDatos_Localidad_Residencia1" caption="Localidad_Residencia" style="PIMS_Estilo_2" lockedPosition="1" rowHeight="180000"/>
  <slicer name="Sede_Trabajo 1" xr10:uid="{BE79E184-B9DE-4FC2-B79C-5FB7FFDAD558}" cache="SegmentaciónDeDatos_Sede_Trabajo1" caption="Sede_Trabajo" style="PIMS_Estilo_2" lockedPosition="1" rowHeight="180000"/>
  <slicer name="Franja_llegada" xr10:uid="{E131E4F4-A84A-4B10-8030-C81F7B0F28EA}" cache="SegmentaciónDeDatos_Franja_llegada" caption="Franja_llegada" style="PIMS_Estilo_2" lockedPosition="1" rowHeight="180000"/>
  <slicer name="Franja_Salida" xr10:uid="{18D4BEBC-1F1B-49A5-9BD8-0AA60F4865FC}" cache="SegmentaciónDeDatos_Franja_Salida" caption="Franja_Salida" style="PIMS_Estilo_2" lockedPosition="1" rowHeight="180000"/>
  <slicer name="Modo_Principal 1" xr10:uid="{4BA7B06A-568F-4C95-B85C-7D95791493C3}" cache="SegmentaciónDeDatos_Modo_Principal1" caption="Modo_Principal" style="PIMS_Estilo_2" lockedPosition="1" rowHeight="180000"/>
  <slicer name="Modo_Principal_Grupo 1" xr10:uid="{E15000B6-40DA-4CC3-9307-AB8269AC26D8}" cache="SegmentaciónDeDatos_Modo_Principal_Grupo1" caption="Modo_Principal_Grupo" style="PIMS_Estilo_2" lockedPosition="1" rowHeight="180000"/>
  <slicer name="Modo_Auxiliar 1" xr10:uid="{837A9FBD-23EC-4E50-9833-87C49801047A}" cache="SegmentaciónDeDatos_Modo_Auxiliar1" caption="Modo_Auxiliar" style="PIMS_Estilo_2" lockedPosition="1" rowHeight="180000"/>
  <slicer name="Modo_Auxiliar_Grupo 1" xr10:uid="{07B5C653-AA89-469E-B7FA-0572E04C3878}" cache="SegmentaciónDeDatos_Modo_Auxiliar_Grupo1" caption="Modo_Auxiliar_Grupo" style="PIMS_Estilo_2" lockedPosition="1" rowHeight="180000"/>
  <slicer name="Modo_Anterior 1" xr10:uid="{6358FA27-6C6B-4171-813A-9B6CDE4D4C49}" cache="SegmentaciónDeDatos_Modo_Anterior1" caption="Modo_Anterior" style="PIMS_Estilo_2" lockedPosition="1" rowHeight="180000"/>
  <slicer name="Anterior_Grupo 1" xr10:uid="{CF8191C3-2F0D-4BAC-B773-0D02902FF2F6}" cache="SegmentaciónDeDatos_Anterior_Grupo1" caption="Anterior_Grupo" style="PIMS_Estilo_2" lockedPosition="1" rowHeight="180000"/>
  <slicer name="Modo_Futuro 1" xr10:uid="{C7F1352A-B8E5-4E89-9310-1FD40A322CCC}" cache="SegmentaciónDeDatos_Modo_Futuro1" caption="Modo_Futuro" style="PIMS_Estilo_2" lockedPosition="1" rowHeight="180000"/>
  <slicer name="Futuro_Grupo 1" xr10:uid="{F68A0555-8800-4CD2-BE86-94105BCF659A}" cache="SegmentaciónDeDatos_Futuro_Grupo1" caption="Futuro_Grupo" style="PIMS_Estilo_2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E3DA95-F13B-494D-8C9C-74434CCBE2B2}" name="BD_Resumen" displayName="BD_Resumen" ref="B2:BI283" totalsRowShown="0" headerRowDxfId="86" dataDxfId="84" totalsRowDxfId="82" headerRowBorderDxfId="85" tableBorderDxfId="83" headerRowCellStyle="Head_1" totalsRowCellStyle="Normal 2">
  <autoFilter ref="B2:BI283" xr:uid="{F187D2C0-8BF0-48BE-B362-E1D9B4523BE6}"/>
  <tableColumns count="60">
    <tableColumn id="1" xr3:uid="{AC1E29C6-BAE3-4192-BDD0-4133050F4D45}" name="ID" dataDxfId="81"/>
    <tableColumn id="68" xr3:uid="{406345FD-E2DA-4207-894F-A8F241B09E2A}" name="Año" dataDxfId="80"/>
    <tableColumn id="2" xr3:uid="{826C475F-7F74-4FF6-96CF-D0E83D2DB41E}" name="Género" dataDxfId="79"/>
    <tableColumn id="3" xr3:uid="{B4B680EA-4105-46BE-AC2E-971ACC7DADA5}" name="Edad" dataDxfId="78"/>
    <tableColumn id="56" xr3:uid="{7AB9FCAE-55CA-4D8F-A127-12349DC8CB21}" name="Rango Edad" dataDxfId="77"/>
    <tableColumn id="4" xr3:uid="{AB6F9DE6-A3A5-4705-AF4B-D249041EAEF2}" name="Etnia" dataDxfId="76"/>
    <tableColumn id="5" xr3:uid="{6A11BA37-BB1A-4FB0-9309-064B4C6F05C1}" name="Discapacidad" dataDxfId="75"/>
    <tableColumn id="6" xr3:uid="{CA08C48D-4962-4DD5-9356-35BD9B3EFFA1}" name="Estrato" dataDxfId="74"/>
    <tableColumn id="7" xr3:uid="{83532FFC-6D65-4808-992F-FD62344AEB26}" name="Ingresos" dataDxfId="73"/>
    <tableColumn id="8" xr3:uid="{F82E0318-5B9D-4D19-A654-BCE724AD1DEA}" name="Ciudad_Residencia" dataDxfId="72"/>
    <tableColumn id="9" xr3:uid="{4D309EB7-A3D7-48F1-BEF7-BD0638DD0374}" name="Localidad_Residencia" dataDxfId="71"/>
    <tableColumn id="10" xr3:uid="{59E125F8-A12C-4BC0-A49D-9892DBE52D9C}" name="Sede_Trabajo" dataDxfId="70"/>
    <tableColumn id="11" xr3:uid="{918FF302-05BC-413E-AD18-663E87DE0DAC}" name="Hora_Salida_Residencia" dataDxfId="69"/>
    <tableColumn id="12" xr3:uid="{03DA2A94-5DA8-49DC-B8ED-0B2B62630822}" name="Hora_Llegada_Trabajo" dataDxfId="68"/>
    <tableColumn id="32" xr3:uid="{614A67C1-BD7E-4A0A-A92E-AC8C3DCE83F5}" name="Franja_llegada" dataDxfId="67"/>
    <tableColumn id="13" xr3:uid="{0382B8E9-1095-4A3C-8E59-DA2A8B88083B}" name="Hora_Salida_Trabajo" dataDxfId="66"/>
    <tableColumn id="37" xr3:uid="{0CEB1621-0841-4F83-9CA8-739F8A5D6C0B}" name="Franja_Salida" dataDxfId="65"/>
    <tableColumn id="14" xr3:uid="{D15781C8-1E5A-4B1C-876C-5FC2E3450991}" name="Hora_Llegada_Residencia" dataDxfId="64"/>
    <tableColumn id="15" xr3:uid="{EA38BB0A-84CF-4D3C-8139-4A841F30157A}" name="Modo_Principal" dataDxfId="63"/>
    <tableColumn id="16" xr3:uid="{026AEF40-ED42-40E8-ACAF-CAFB5316F22D}" name="Energetico_Principal" dataDxfId="62"/>
    <tableColumn id="17" xr3:uid="{62BB5EB4-26D0-40B9-BAAB-E40462394D10}" name="Modo_Principal_Grupo" dataDxfId="61"/>
    <tableColumn id="18" xr3:uid="{78B427A6-96BC-402A-9801-CC0153429F8E}" name="Modo_Auxiliar" dataDxfId="60"/>
    <tableColumn id="19" xr3:uid="{9499C764-2167-4E9B-8E71-B4CF67442F42}" name="Modo_Auxiliar_Grupo" dataDxfId="59"/>
    <tableColumn id="20" xr3:uid="{8CE1329E-F507-41E2-8275-6DCE5529D36D}" name="Energetico_Auxiliar" dataDxfId="58"/>
    <tableColumn id="22" xr3:uid="{0AC86858-8E94-499F-973E-9E1A77F6A184}" name="Modo_Anterior" dataDxfId="57"/>
    <tableColumn id="60" xr3:uid="{D1126686-69C2-44C1-B3BC-195080267A93}" name="Anterior_Grupo" dataDxfId="56"/>
    <tableColumn id="62" xr3:uid="{18FCDDCD-CF65-41F8-AFCA-27E97773D88E}" name="Pasado_Cambia" dataDxfId="55"/>
    <tableColumn id="23" xr3:uid="{AB0364C2-C827-478F-894D-EB7DC07DE32D}" name="Modo_Futuro" dataDxfId="54"/>
    <tableColumn id="61" xr3:uid="{62C40425-532C-4081-A659-C94D6781E53F}" name="Futuro_Grupo" dataDxfId="53"/>
    <tableColumn id="63" xr3:uid="{804D1BDA-1773-4A8D-B318-54499C4FAF7B}" name="Futuro_Cambia" dataDxfId="52"/>
    <tableColumn id="24" xr3:uid="{02E2F52C-EC31-4E4B-B7D4-9AF428950122}" name="Horas_Laborales" dataDxfId="51"/>
    <tableColumn id="25" xr3:uid="{3FDE0474-6426-48B7-B4CD-C5E6A6C0D41F}" name="Duracion_Auxiliar_Promedio" dataDxfId="50"/>
    <tableColumn id="26" xr3:uid="{44174FEA-6F31-4CF9-990E-DF757DB3DCDD}" name="Dur_Aux_Prm_" dataDxfId="49"/>
    <tableColumn id="27" xr3:uid="{E7C55079-42B7-489F-85FD-6AB0E9971D14}" name="Rango Duracion auxiliar" dataDxfId="48"/>
    <tableColumn id="28" xr3:uid="{F4430CB9-83F1-478D-A639-2A10F2CFF986}" name="Duracion_Promedio" dataDxfId="47"/>
    <tableColumn id="21" xr3:uid="{0BE0CCE6-B117-4C94-AC13-A938FB2B98E9}" name="Dur_Prm_" dataDxfId="46"/>
    <tableColumn id="66" xr3:uid="{99FFB438-1AE2-4388-83B3-DB1F33C312BB}" name="Rango Duración Viaje" dataDxfId="45"/>
    <tableColumn id="65" xr3:uid="{7E93397A-E59D-4441-9A79-107C167F0F3C}" name="Viajes" dataDxfId="44"/>
    <tableColumn id="29" xr3:uid="{89F48C2F-E851-4BBF-88D1-7FFAA276C44A}" name="Viajes Auxiliares" dataDxfId="43"/>
    <tableColumn id="57" xr3:uid="{D0122D3B-6AEE-4DEC-A538-C886D235973D}" name="Distancia_Auxiliar_Promedio" dataDxfId="42"/>
    <tableColumn id="31" xr3:uid="{605E8FD2-9B12-4DD1-8B34-97F110F49ACC}" name="Dist_Aux_Prm_" dataDxfId="41"/>
    <tableColumn id="33" xr3:uid="{356EDF8C-D26E-4AFB-A180-958E318C253F}" name="Rango Distancia Auxiliar" dataDxfId="40"/>
    <tableColumn id="30" xr3:uid="{F3DA41D7-9FF5-4BF9-8459-90D1D57439BA}" name="Distancia_Promedio" dataDxfId="39"/>
    <tableColumn id="49" xr3:uid="{C1D4F575-D60A-4C01-8A1A-F8EF7F258BF1}" name="Dist_Prm_" dataDxfId="38"/>
    <tableColumn id="34" xr3:uid="{080DE496-3624-4419-93B3-6A30FA41400F}" name="Rango Distancia Viaje" dataDxfId="37"/>
    <tableColumn id="64" xr3:uid="{78BE82E8-110E-4469-97FF-85AF0E02E3D3}" name="Emision_Anual" dataDxfId="36"/>
    <tableColumn id="35" xr3:uid="{E414E80A-FA7A-4EB2-8BF6-3DB3277B47C8}" name="Huella_Carbono" dataDxfId="35"/>
    <tableColumn id="36" xr3:uid="{C457F6C1-3A4C-4F65-8BEC-5D70275AD7C8}" name="Consumo_Anual" dataDxfId="34"/>
    <tableColumn id="58" xr3:uid="{B5A01580-135E-4E4D-A437-18F257C02C05}" name="Huella_Energetica" dataDxfId="33"/>
    <tableColumn id="38" xr3:uid="{2424D089-C56D-4353-BB6F-191C116AE38A}" name="Tiempo_Transporte_Anual" dataDxfId="32"/>
    <tableColumn id="39" xr3:uid="{0D61B686-3BCE-428B-8EE3-10790D16BE3C}" name="Huella_Calidad_Vida" dataDxfId="31"/>
    <tableColumn id="40" xr3:uid="{BD571B87-9CCE-4C28-A6CA-F1D54C8B092A}" name="Gasto_Transporte_Anual" dataDxfId="30"/>
    <tableColumn id="41" xr3:uid="{1E112028-3D3F-40E7-80BD-07186393C2DC}" name="Huella_economica" dataDxfId="29"/>
    <tableColumn id="42" xr3:uid="{C8DF2D7C-068C-4D63-8BB4-92476001B902}" name="Porcentaje_Ingreso" dataDxfId="28" dataCellStyle="Porcentaje"/>
    <tableColumn id="43" xr3:uid="{A87CF5E9-727D-4188-B659-907099AB94AF}" name="Huella_equidad_" dataDxfId="27" dataCellStyle="Porcentaje"/>
    <tableColumn id="44" xr3:uid="{CF782509-F921-4450-ADCB-FD44446BE849}" name="Tiempo_Actividad_Diaria" dataDxfId="26"/>
    <tableColumn id="45" xr3:uid="{C302F9FD-960D-4DC5-AC7E-6A498BAD5196}" name="Actividad_Fisica_" dataDxfId="25"/>
    <tableColumn id="46" xr3:uid="{698DCDE5-4C12-47C7-AA4A-CC12C237E56A}" name="Sedentario" dataDxfId="24"/>
    <tableColumn id="47" xr3:uid="{C3C6258C-8262-44E4-8C47-46D2A8E022B0}" name="Colaboradores" dataDxfId="23"/>
    <tableColumn id="48" xr3:uid="{B8C61515-E25E-426A-8D1E-EBE47CAFC1F9}" name="Invalidez" dataDxfId="2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592ACB8-E417-4FF8-A3A9-19474D7A8348}" name="Indicadores" displayName="Indicadores" ref="BK2:BY4" totalsRowShown="0" headerRowDxfId="21" dataDxfId="20" tableBorderDxfId="19">
  <autoFilter ref="BK2:BY4" xr:uid="{7E8FB006-121F-480D-9ED6-CCFEE9745103}"/>
  <tableColumns count="15">
    <tableColumn id="1" xr3:uid="{588CE97C-B747-4C7D-8D48-F7299768BE24}" name="Año" dataDxfId="18"/>
    <tableColumn id="2" xr3:uid="{0FD5E979-F30E-4C1D-956C-9DA21DEFA7A5}" name="Número de colaboradores" dataDxfId="17">
      <calculatedColumnFormula>SUMIFS(BD_Resumen[Colaboradores],BD_Resumen[Año],$BK3)</calculatedColumnFormula>
    </tableColumn>
    <tableColumn id="3" xr3:uid="{8F8E905E-BC58-46E8-AADB-9F9C640E7625}" name="Encuestas válidas" dataDxfId="16">
      <calculatedColumnFormula>COUNTIFS(BD_Resumen[Colaboradores],"&lt;&gt;0",BD_Resumen[Año],Indicadores[[#This Row],[Año]])</calculatedColumnFormula>
    </tableColumn>
    <tableColumn id="4" xr3:uid="{EE33B543-6329-44B8-A32A-CACB33FBE957}" name="Factor de expansión" dataDxfId="15">
      <calculatedColumnFormula>IFERROR(BL3/BM3,1)</calculatedColumnFormula>
    </tableColumn>
    <tableColumn id="12" xr3:uid="{F9ED81A8-4336-4B18-805B-BC55BECCB196}" name="Huella de carbono" dataDxfId="14">
      <calculatedColumnFormula>SUMIFS(BD_Resumen[Huella_Carbono],BD_Resumen[Año],Indicadores[[#This Row],[Año]])</calculatedColumnFormula>
    </tableColumn>
    <tableColumn id="13" xr3:uid="{13D4E7E2-182D-4F52-BAE6-017904F88B82}" name="Huella de carbono per capita" dataDxfId="13">
      <calculatedColumnFormula>IFERROR(Indicadores[[#This Row],[Huella de carbono]]/Indicadores[[#This Row],[Número de colaboradores]],0)</calculatedColumnFormula>
    </tableColumn>
    <tableColumn id="14" xr3:uid="{C959DD43-50B0-4A53-97EE-D55931723509}" name="Huella energetica" dataDxfId="12">
      <calculatedColumnFormula>SUMIFS(BD_Resumen[Huella_Energetica],BD_Resumen[Año],Indicadores[[#This Row],[Año]])</calculatedColumnFormula>
    </tableColumn>
    <tableColumn id="15" xr3:uid="{85E9DBC4-AAD7-46E8-8A45-8E6F92E6DE43}" name="Huella energetica per capita" dataDxfId="11">
      <calculatedColumnFormula>IFERROR(Indicadores[[#This Row],[Huella energetica]]/Indicadores[[#This Row],[Número de colaboradores]],0)</calculatedColumnFormula>
    </tableColumn>
    <tableColumn id="16" xr3:uid="{A617CEC2-E53C-4DF4-A0B1-DFC5BE296D22}" name="Huella de calidad de vida" dataDxfId="10">
      <calculatedColumnFormula>SUMIFS(BD_Resumen[Huella_Calidad_Vida],BD_Resumen[Año],Indicadores[[#This Row],[Año]])</calculatedColumnFormula>
    </tableColumn>
    <tableColumn id="17" xr3:uid="{414A3FE0-F4E9-4573-9D4D-915814EE7B5F}" name="Huella de calidad de vida per capita" dataDxfId="9">
      <calculatedColumnFormula>IFERROR(Indicadores[[#This Row],[Huella de calidad de vida]]/Indicadores[[#This Row],[Número de colaboradores]],0)</calculatedColumnFormula>
    </tableColumn>
    <tableColumn id="18" xr3:uid="{C1334966-391B-4962-95E6-BCD7CE85B097}" name="Huella economica" dataDxfId="8">
      <calculatedColumnFormula>SUMIFS(BD_Resumen[Huella_economica],BD_Resumen[Año],Indicadores[[#This Row],[Año]])</calculatedColumnFormula>
    </tableColumn>
    <tableColumn id="19" xr3:uid="{0DBC2E23-072D-4DFF-91ED-DD5A63EA3003}" name="Huella economica per capita" dataDxfId="7">
      <calculatedColumnFormula>IFERROR(Indicadores[[#This Row],[Huella economica]]/Indicadores[[#This Row],[Número de colaboradores]],0)</calculatedColumnFormula>
    </tableColumn>
    <tableColumn id="20" xr3:uid="{4B0804C1-9FEE-4D74-A3DD-CA55E150DB6B}" name="Huella de equidad" dataDxfId="6">
      <calculatedColumnFormula>IFERROR(SUMIFS(BD_Resumen[Huella_equidad_],BD_Resumen[Año],Indicadores[[#This Row],[Año]])/Indicadores[[#This Row],[Número de colaboradores]],0)</calculatedColumnFormula>
    </tableColumn>
    <tableColumn id="21" xr3:uid="{0031C667-20CA-447B-A6E4-7E3D530E60D5}" name="Actividad fisica" dataDxfId="5">
      <calculatedColumnFormula>IFERROR(SUMIFS(BD_Resumen[Actividad_Fisica_],BD_Resumen[Año],Indicadores[[#This Row],[Año]])/Indicadores[[#This Row],[Número de colaboradores]],0)</calculatedColumnFormula>
    </tableColumn>
    <tableColumn id="22" xr3:uid="{BB1B8449-199A-482E-8F23-92B2A7BDB750}" name="Huella de sedentarismo" dataDxfId="4">
      <calculatedColumnFormula>IFERROR(SUMIFS(BD_Resumen[Sedentario],BD_Resumen[Año],Indicadores[[#This Row],[Año]])/Indicadores[[#This Row],[Número de colaboradores]],0)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0563C1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0563C1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rinterSettings" Target="../printerSettings/printerSettings5.bin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table" Target="../tables/table2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B53E9-FE3F-4024-BB00-7FE62C4B5A82}">
  <sheetPr>
    <tabColor rgb="FF92D050"/>
  </sheetPr>
  <dimension ref="D1:Q1001"/>
  <sheetViews>
    <sheetView showGridLines="0" showRowColHeaders="0" tabSelected="1" zoomScale="55" zoomScaleNormal="55" workbookViewId="0"/>
  </sheetViews>
  <sheetFormatPr baseColWidth="10" defaultColWidth="14.42578125" defaultRowHeight="15" customHeight="1" x14ac:dyDescent="0.25"/>
  <cols>
    <col min="1" max="2" width="10.5703125" style="51" customWidth="1"/>
    <col min="3" max="3" width="11.7109375" style="51" customWidth="1"/>
    <col min="4" max="5" width="10.5703125" style="51" customWidth="1"/>
    <col min="6" max="6" width="11.7109375" style="51" customWidth="1"/>
    <col min="7" max="8" width="10.5703125" style="51" customWidth="1"/>
    <col min="9" max="9" width="11.7109375" style="51" customWidth="1"/>
    <col min="10" max="11" width="10.5703125" style="51" customWidth="1"/>
    <col min="12" max="12" width="11.7109375" style="51" customWidth="1"/>
    <col min="13" max="13" width="10.5703125" style="51" customWidth="1"/>
    <col min="14" max="26" width="11.42578125" style="51" customWidth="1"/>
    <col min="27" max="16384" width="14.42578125" style="51"/>
  </cols>
  <sheetData>
    <row r="1" spans="4:17" ht="36.75" customHeight="1" x14ac:dyDescent="0.25"/>
    <row r="2" spans="4:17" ht="36.75" customHeight="1" x14ac:dyDescent="0.25">
      <c r="G2" s="126"/>
      <c r="H2" s="127"/>
      <c r="I2" s="127"/>
      <c r="J2" s="127"/>
      <c r="K2" s="127"/>
      <c r="L2" s="127"/>
      <c r="M2" s="127"/>
      <c r="N2" s="127"/>
      <c r="O2" s="52"/>
    </row>
    <row r="3" spans="4:17" ht="36.75" customHeight="1" x14ac:dyDescent="0.25"/>
    <row r="4" spans="4:17" ht="36.75" customHeight="1" x14ac:dyDescent="0.25"/>
    <row r="5" spans="4:17" ht="30" customHeight="1" x14ac:dyDescent="0.25"/>
    <row r="6" spans="4:17" ht="36.4" customHeight="1" x14ac:dyDescent="0.25"/>
    <row r="7" spans="4:17" ht="36.75" customHeight="1" x14ac:dyDescent="0.25"/>
    <row r="8" spans="4:17" ht="40.15" customHeight="1" x14ac:dyDescent="0.25"/>
    <row r="9" spans="4:17" ht="27.4" customHeight="1" x14ac:dyDescent="0.25"/>
    <row r="10" spans="4:17" ht="36.75" customHeight="1" x14ac:dyDescent="0.25"/>
    <row r="11" spans="4:17" ht="54.4" customHeight="1" x14ac:dyDescent="0.25"/>
    <row r="12" spans="4:17" ht="24" customHeight="1" x14ac:dyDescent="0.25"/>
    <row r="13" spans="4:17" ht="27.4" customHeight="1" x14ac:dyDescent="0.25"/>
    <row r="14" spans="4:17" ht="36.75" customHeight="1" x14ac:dyDescent="0.3">
      <c r="D14" s="128"/>
      <c r="E14" s="127"/>
      <c r="F14" s="127"/>
      <c r="G14" s="127"/>
      <c r="I14" s="128"/>
      <c r="J14" s="127"/>
      <c r="K14" s="127"/>
      <c r="L14" s="127"/>
      <c r="N14" s="128"/>
      <c r="O14" s="127"/>
      <c r="P14" s="127"/>
      <c r="Q14" s="127"/>
    </row>
    <row r="15" spans="4:17" ht="36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7.2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spans="6:15" ht="15.75" customHeight="1" x14ac:dyDescent="0.25"/>
    <row r="34" spans="6:15" ht="15.75" customHeight="1" x14ac:dyDescent="0.25"/>
    <row r="35" spans="6:15" ht="15.75" customHeight="1" x14ac:dyDescent="0.3">
      <c r="F35" s="128"/>
      <c r="G35" s="127"/>
      <c r="H35" s="127"/>
      <c r="I35" s="127"/>
      <c r="L35" s="128"/>
      <c r="M35" s="127"/>
      <c r="N35" s="127"/>
      <c r="O35" s="127"/>
    </row>
    <row r="36" spans="6:15" ht="15.75" customHeight="1" x14ac:dyDescent="0.25"/>
    <row r="37" spans="6:15" ht="15.75" customHeight="1" x14ac:dyDescent="0.25"/>
    <row r="38" spans="6:15" ht="15.75" customHeight="1" x14ac:dyDescent="0.25"/>
    <row r="39" spans="6:15" ht="15.75" customHeight="1" x14ac:dyDescent="0.25"/>
    <row r="40" spans="6:15" ht="15.75" customHeight="1" x14ac:dyDescent="0.25"/>
    <row r="41" spans="6:15" ht="15.75" customHeight="1" x14ac:dyDescent="0.25"/>
    <row r="42" spans="6:15" ht="15.75" customHeight="1" x14ac:dyDescent="0.25"/>
    <row r="43" spans="6:15" ht="15.75" customHeight="1" x14ac:dyDescent="0.25"/>
    <row r="44" spans="6:15" ht="15.75" customHeight="1" x14ac:dyDescent="0.25"/>
    <row r="45" spans="6:15" ht="15.75" customHeight="1" x14ac:dyDescent="0.25"/>
    <row r="46" spans="6:15" ht="15.75" customHeight="1" x14ac:dyDescent="0.25"/>
    <row r="47" spans="6:15" ht="15.75" customHeight="1" x14ac:dyDescent="0.25"/>
    <row r="48" spans="6:1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sheetProtection algorithmName="SHA-512" hashValue="s8vYitWkTPABv2J5kBqHmsEgP0Z48CZ7FL7/lxiurHTHsK4sHK+nHhipPJuWk3SR9vQRlZQcsLu9v9Km59oJ2A==" saltValue="vVf+lkqNM3DGX8ZFPqeEVQ==" spinCount="100000" sheet="1" objects="1" selectLockedCells="1"/>
  <mergeCells count="6">
    <mergeCell ref="G2:N2"/>
    <mergeCell ref="D14:G14"/>
    <mergeCell ref="I14:L14"/>
    <mergeCell ref="N14:Q14"/>
    <mergeCell ref="F35:I35"/>
    <mergeCell ref="L35:O35"/>
  </mergeCells>
  <pageMargins left="0.7" right="0.7" top="0.75" bottom="0.75" header="0" footer="0"/>
  <pageSetup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EE177-558B-4367-91F4-B82E8136D2C1}">
  <sheetPr>
    <tabColor rgb="FF8EAADB"/>
  </sheetPr>
  <dimension ref="A1:Y992"/>
  <sheetViews>
    <sheetView showGridLines="0" showRowColHeaders="0" zoomScale="70" zoomScaleNormal="70" workbookViewId="0">
      <selection activeCell="E18" sqref="E18"/>
    </sheetView>
  </sheetViews>
  <sheetFormatPr baseColWidth="10" defaultColWidth="14.42578125" defaultRowHeight="15" customHeight="1" x14ac:dyDescent="0.25"/>
  <cols>
    <col min="1" max="3" width="10.5703125" style="54" customWidth="1"/>
    <col min="4" max="5" width="14.140625" style="54" customWidth="1"/>
    <col min="6" max="6" width="17.140625" style="54" customWidth="1"/>
    <col min="7" max="7" width="12.28515625" style="54" customWidth="1"/>
    <col min="8" max="8" width="14.140625" style="54" customWidth="1"/>
    <col min="9" max="9" width="3.85546875" style="54" customWidth="1"/>
    <col min="10" max="12" width="12.5703125" style="54" customWidth="1"/>
    <col min="13" max="23" width="12.7109375" style="54" customWidth="1"/>
    <col min="24" max="25" width="13.140625" style="54" customWidth="1"/>
    <col min="26" max="16384" width="14.42578125" style="54"/>
  </cols>
  <sheetData>
    <row r="1" spans="1:25" ht="45" customHeight="1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</row>
    <row r="2" spans="1:25" ht="45" customHeight="1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</row>
    <row r="3" spans="1:25" ht="45" customHeight="1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</row>
    <row r="4" spans="1:25" ht="16.149999999999999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</row>
    <row r="5" spans="1:25" ht="21" customHeight="1" x14ac:dyDescent="0.25">
      <c r="A5" s="53"/>
      <c r="B5" s="133" t="s">
        <v>331</v>
      </c>
      <c r="C5" s="134"/>
      <c r="D5" s="133" t="s">
        <v>332</v>
      </c>
      <c r="E5" s="134"/>
      <c r="F5" s="134"/>
      <c r="G5" s="134"/>
      <c r="H5" s="134"/>
      <c r="I5" s="53"/>
      <c r="J5" s="133" t="s">
        <v>0</v>
      </c>
      <c r="K5" s="134"/>
      <c r="L5" s="134"/>
      <c r="M5" s="134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</row>
    <row r="6" spans="1:25" ht="42.4" customHeight="1" x14ac:dyDescent="0.25">
      <c r="A6" s="53"/>
      <c r="B6" s="133" t="s">
        <v>333</v>
      </c>
      <c r="C6" s="134"/>
      <c r="D6" s="135" t="s">
        <v>492</v>
      </c>
      <c r="E6" s="136"/>
      <c r="F6" s="136"/>
      <c r="G6" s="136"/>
      <c r="H6" s="136"/>
      <c r="I6" s="53"/>
      <c r="J6" s="55" t="s">
        <v>334</v>
      </c>
      <c r="K6" s="55" t="s">
        <v>335</v>
      </c>
      <c r="L6" s="55" t="s">
        <v>336</v>
      </c>
      <c r="M6" s="55" t="s">
        <v>337</v>
      </c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</row>
    <row r="7" spans="1:25" ht="39" customHeight="1" x14ac:dyDescent="0.25">
      <c r="A7" s="53"/>
      <c r="B7" s="133" t="s">
        <v>338</v>
      </c>
      <c r="C7" s="134"/>
      <c r="D7" s="135" t="s">
        <v>493</v>
      </c>
      <c r="E7" s="136"/>
      <c r="F7" s="136"/>
      <c r="G7" s="136"/>
      <c r="H7" s="136"/>
      <c r="I7" s="53"/>
      <c r="J7" s="56">
        <v>321</v>
      </c>
      <c r="K7" s="56">
        <v>503</v>
      </c>
      <c r="L7" s="56">
        <v>0</v>
      </c>
      <c r="M7" s="112">
        <f>SUM(J7:L7)</f>
        <v>824</v>
      </c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</row>
    <row r="8" spans="1:25" ht="39" customHeight="1" x14ac:dyDescent="0.25">
      <c r="A8" s="53"/>
      <c r="B8" s="133" t="s">
        <v>339</v>
      </c>
      <c r="C8" s="134"/>
      <c r="D8" s="135" t="s">
        <v>494</v>
      </c>
      <c r="E8" s="136"/>
      <c r="F8" s="136"/>
      <c r="G8" s="136"/>
      <c r="H8" s="136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</row>
    <row r="9" spans="1:25" ht="39" customHeight="1" x14ac:dyDescent="0.25">
      <c r="A9" s="53"/>
      <c r="B9" s="133" t="s">
        <v>340</v>
      </c>
      <c r="C9" s="134"/>
      <c r="D9" s="135" t="s">
        <v>495</v>
      </c>
      <c r="E9" s="136"/>
      <c r="F9" s="136"/>
      <c r="G9" s="136"/>
      <c r="H9" s="136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ht="39" customHeight="1" x14ac:dyDescent="0.25">
      <c r="A10" s="53"/>
      <c r="B10" s="133" t="s">
        <v>341</v>
      </c>
      <c r="C10" s="134"/>
      <c r="D10" s="135" t="s">
        <v>497</v>
      </c>
      <c r="E10" s="136"/>
      <c r="F10" s="136"/>
      <c r="G10" s="136"/>
      <c r="H10" s="136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ht="39" customHeight="1" x14ac:dyDescent="0.25">
      <c r="A11" s="53"/>
      <c r="B11" s="133" t="s">
        <v>342</v>
      </c>
      <c r="C11" s="134"/>
      <c r="D11" s="135" t="s">
        <v>1</v>
      </c>
      <c r="E11" s="136"/>
      <c r="F11" s="136"/>
      <c r="G11" s="136"/>
      <c r="H11" s="136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</row>
    <row r="12" spans="1:25" ht="16.149999999999999" customHeight="1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</row>
    <row r="13" spans="1:25" ht="24.4" customHeight="1" x14ac:dyDescent="0.25">
      <c r="A13" s="53"/>
      <c r="B13" s="138" t="s">
        <v>362</v>
      </c>
      <c r="C13" s="138"/>
      <c r="D13" s="138"/>
      <c r="E13" s="111" t="s">
        <v>363</v>
      </c>
      <c r="F13" s="138" t="s">
        <v>364</v>
      </c>
      <c r="G13" s="138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</row>
    <row r="14" spans="1:25" ht="24.4" customHeight="1" x14ac:dyDescent="0.25">
      <c r="A14" s="53"/>
      <c r="B14" s="137" t="s">
        <v>365</v>
      </c>
      <c r="C14" s="137"/>
      <c r="D14" s="137"/>
      <c r="E14" s="125">
        <v>178</v>
      </c>
      <c r="F14" s="139">
        <v>0</v>
      </c>
      <c r="G14" s="139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</row>
    <row r="15" spans="1:25" ht="24.4" customHeight="1" x14ac:dyDescent="0.25">
      <c r="A15" s="53"/>
      <c r="B15" s="137" t="s">
        <v>366</v>
      </c>
      <c r="C15" s="137"/>
      <c r="D15" s="137"/>
      <c r="E15" s="110">
        <v>0</v>
      </c>
      <c r="F15" s="139">
        <v>0</v>
      </c>
      <c r="G15" s="139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</row>
    <row r="16" spans="1:25" ht="24.4" customHeight="1" x14ac:dyDescent="0.25">
      <c r="A16" s="53"/>
      <c r="B16" s="137" t="s">
        <v>367</v>
      </c>
      <c r="C16" s="137"/>
      <c r="D16" s="137"/>
      <c r="E16" s="110">
        <v>90</v>
      </c>
      <c r="F16" s="139">
        <v>0</v>
      </c>
      <c r="G16" s="139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</row>
    <row r="17" spans="1:25" ht="24.4" customHeight="1" x14ac:dyDescent="0.25">
      <c r="A17" s="53"/>
      <c r="B17" s="137" t="s">
        <v>368</v>
      </c>
      <c r="C17" s="137"/>
      <c r="D17" s="137"/>
      <c r="E17" s="110">
        <v>60</v>
      </c>
      <c r="F17" s="139">
        <v>0</v>
      </c>
      <c r="G17" s="139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</row>
    <row r="18" spans="1:25" ht="24.4" customHeight="1" x14ac:dyDescent="0.25">
      <c r="A18" s="53"/>
      <c r="B18" s="137" t="s">
        <v>369</v>
      </c>
      <c r="C18" s="137"/>
      <c r="D18" s="137"/>
      <c r="E18" s="110">
        <v>0</v>
      </c>
      <c r="F18" s="139">
        <v>0</v>
      </c>
      <c r="G18" s="139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</row>
    <row r="19" spans="1:25" ht="24.4" customHeight="1" x14ac:dyDescent="0.25">
      <c r="A19" s="53"/>
      <c r="B19" s="137" t="s">
        <v>370</v>
      </c>
      <c r="C19" s="137"/>
      <c r="D19" s="137"/>
      <c r="E19" s="110">
        <v>0</v>
      </c>
      <c r="F19" s="139">
        <v>0</v>
      </c>
      <c r="G19" s="139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</row>
    <row r="20" spans="1:25" ht="24.4" customHeight="1" x14ac:dyDescent="0.25">
      <c r="A20" s="53"/>
      <c r="B20" s="137" t="s">
        <v>371</v>
      </c>
      <c r="C20" s="137"/>
      <c r="D20" s="137"/>
      <c r="E20" s="110">
        <v>0</v>
      </c>
      <c r="F20" s="139">
        <v>0</v>
      </c>
      <c r="G20" s="139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</row>
    <row r="21" spans="1:25" ht="16.149999999999999" customHeight="1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</row>
    <row r="22" spans="1:25" ht="24.4" customHeight="1" x14ac:dyDescent="0.25">
      <c r="A22" s="53"/>
      <c r="B22" s="138" t="s">
        <v>372</v>
      </c>
      <c r="C22" s="138"/>
      <c r="D22" s="138"/>
      <c r="E22" s="138"/>
      <c r="F22" s="138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</row>
    <row r="23" spans="1:25" ht="24.4" customHeight="1" x14ac:dyDescent="0.25">
      <c r="A23" s="53"/>
      <c r="B23" s="137" t="s">
        <v>373</v>
      </c>
      <c r="C23" s="137"/>
      <c r="D23" s="137"/>
      <c r="E23" s="137"/>
      <c r="F23" s="108" t="s">
        <v>125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</row>
    <row r="24" spans="1:25" ht="24.4" customHeight="1" x14ac:dyDescent="0.25">
      <c r="A24" s="53"/>
      <c r="B24" s="137" t="s">
        <v>374</v>
      </c>
      <c r="C24" s="137"/>
      <c r="D24" s="137"/>
      <c r="E24" s="137"/>
      <c r="F24" s="108" t="s">
        <v>125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5" ht="24.4" customHeight="1" x14ac:dyDescent="0.25">
      <c r="A25" s="53"/>
      <c r="B25" s="137" t="s">
        <v>375</v>
      </c>
      <c r="C25" s="137"/>
      <c r="D25" s="137"/>
      <c r="E25" s="137"/>
      <c r="F25" s="108" t="s">
        <v>125</v>
      </c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</row>
    <row r="26" spans="1:25" ht="24.4" customHeight="1" x14ac:dyDescent="0.25">
      <c r="A26" s="53"/>
      <c r="B26" s="137" t="s">
        <v>376</v>
      </c>
      <c r="C26" s="137"/>
      <c r="D26" s="137"/>
      <c r="E26" s="137"/>
      <c r="F26" s="108" t="s">
        <v>125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</row>
    <row r="27" spans="1:25" ht="24.4" customHeight="1" x14ac:dyDescent="0.25">
      <c r="A27" s="53"/>
      <c r="B27" s="137" t="s">
        <v>377</v>
      </c>
      <c r="C27" s="137"/>
      <c r="D27" s="137"/>
      <c r="E27" s="137"/>
      <c r="F27" s="108" t="s">
        <v>125</v>
      </c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</row>
    <row r="28" spans="1:25" ht="24.4" customHeight="1" x14ac:dyDescent="0.25">
      <c r="A28" s="53"/>
      <c r="B28" s="137" t="s">
        <v>378</v>
      </c>
      <c r="C28" s="137"/>
      <c r="D28" s="137"/>
      <c r="E28" s="137"/>
      <c r="F28" s="109" t="s">
        <v>129</v>
      </c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</row>
    <row r="29" spans="1:25" ht="16.149999999999999" customHeight="1" x14ac:dyDescent="0.25">
      <c r="A29" s="53"/>
      <c r="B29" s="62"/>
      <c r="C29" s="6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</row>
    <row r="30" spans="1:25" ht="24.4" customHeight="1" x14ac:dyDescent="0.25">
      <c r="A30" s="53"/>
      <c r="B30" s="138" t="s">
        <v>379</v>
      </c>
      <c r="C30" s="138"/>
      <c r="D30" s="138"/>
      <c r="E30" s="138"/>
      <c r="F30" s="138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</row>
    <row r="31" spans="1:25" ht="21.4" customHeight="1" x14ac:dyDescent="0.25">
      <c r="A31" s="53"/>
      <c r="B31" s="137" t="s">
        <v>380</v>
      </c>
      <c r="C31" s="137"/>
      <c r="D31" s="137"/>
      <c r="E31" s="137"/>
      <c r="F31" s="108" t="s">
        <v>125</v>
      </c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</row>
    <row r="32" spans="1:25" ht="21.4" customHeight="1" x14ac:dyDescent="0.25">
      <c r="A32" s="53"/>
      <c r="B32" s="137" t="s">
        <v>381</v>
      </c>
      <c r="C32" s="137"/>
      <c r="D32" s="137"/>
      <c r="E32" s="137"/>
      <c r="F32" s="108" t="s">
        <v>125</v>
      </c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</row>
    <row r="33" spans="1:25" ht="21.4" customHeight="1" x14ac:dyDescent="0.25">
      <c r="A33" s="53"/>
      <c r="B33" s="137" t="s">
        <v>382</v>
      </c>
      <c r="C33" s="137"/>
      <c r="D33" s="137"/>
      <c r="E33" s="137"/>
      <c r="F33" s="108" t="s">
        <v>125</v>
      </c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</row>
    <row r="34" spans="1:25" ht="29.65" customHeight="1" x14ac:dyDescent="0.25">
      <c r="A34" s="53"/>
      <c r="B34" s="137" t="s">
        <v>383</v>
      </c>
      <c r="C34" s="137"/>
      <c r="D34" s="137"/>
      <c r="E34" s="137"/>
      <c r="F34" s="108" t="s">
        <v>129</v>
      </c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</row>
    <row r="35" spans="1:25" ht="21.4" customHeight="1" x14ac:dyDescent="0.25">
      <c r="A35" s="53"/>
      <c r="B35" s="137" t="s">
        <v>378</v>
      </c>
      <c r="C35" s="137"/>
      <c r="D35" s="137"/>
      <c r="E35" s="137"/>
      <c r="F35" s="109" t="s">
        <v>129</v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</row>
    <row r="36" spans="1:25" ht="16.149999999999999" customHeight="1" x14ac:dyDescent="0.25">
      <c r="A36" s="53"/>
      <c r="B36" s="62"/>
      <c r="C36" s="6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</row>
    <row r="37" spans="1:25" ht="24.4" customHeight="1" x14ac:dyDescent="0.25">
      <c r="A37" s="53"/>
      <c r="B37" s="138" t="s">
        <v>439</v>
      </c>
      <c r="C37" s="138"/>
      <c r="D37" s="138"/>
      <c r="E37" s="138"/>
      <c r="F37" s="138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</row>
    <row r="38" spans="1:25" ht="21.4" customHeight="1" x14ac:dyDescent="0.25">
      <c r="A38" s="53"/>
      <c r="B38" s="137" t="s">
        <v>384</v>
      </c>
      <c r="C38" s="137"/>
      <c r="D38" s="137"/>
      <c r="E38" s="137"/>
      <c r="F38" s="108">
        <v>36</v>
      </c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</row>
    <row r="39" spans="1:25" ht="21.4" customHeight="1" x14ac:dyDescent="0.25">
      <c r="A39" s="53"/>
      <c r="B39" s="137" t="s">
        <v>385</v>
      </c>
      <c r="C39" s="137"/>
      <c r="D39" s="137"/>
      <c r="E39" s="137"/>
      <c r="F39" s="108">
        <v>0</v>
      </c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</row>
    <row r="40" spans="1:25" ht="21.4" customHeight="1" x14ac:dyDescent="0.25">
      <c r="A40" s="53"/>
      <c r="B40" s="137" t="s">
        <v>386</v>
      </c>
      <c r="C40" s="137"/>
      <c r="D40" s="137"/>
      <c r="E40" s="137"/>
      <c r="F40" s="108">
        <v>0</v>
      </c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</row>
    <row r="41" spans="1:25" ht="21.4" customHeight="1" x14ac:dyDescent="0.25">
      <c r="A41" s="53"/>
      <c r="B41" s="137" t="s">
        <v>387</v>
      </c>
      <c r="C41" s="137"/>
      <c r="D41" s="137"/>
      <c r="E41" s="137"/>
      <c r="F41" s="108">
        <v>0</v>
      </c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</row>
    <row r="42" spans="1:25" ht="21.4" customHeight="1" x14ac:dyDescent="0.25">
      <c r="A42" s="53"/>
      <c r="B42" s="137" t="s">
        <v>388</v>
      </c>
      <c r="C42" s="137"/>
      <c r="D42" s="137"/>
      <c r="E42" s="137"/>
      <c r="F42" s="108">
        <v>95</v>
      </c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</row>
    <row r="43" spans="1:25" ht="16.149999999999999" customHeight="1" x14ac:dyDescent="0.2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</row>
    <row r="44" spans="1:25" ht="25.15" customHeight="1" x14ac:dyDescent="0.25">
      <c r="A44" s="53"/>
      <c r="B44" s="138" t="s">
        <v>389</v>
      </c>
      <c r="C44" s="138"/>
      <c r="D44" s="138"/>
      <c r="E44" s="138"/>
      <c r="F44" s="138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</row>
    <row r="45" spans="1:25" ht="20.65" customHeight="1" x14ac:dyDescent="0.25">
      <c r="A45" s="53"/>
      <c r="B45" s="137" t="s">
        <v>390</v>
      </c>
      <c r="C45" s="137"/>
      <c r="D45" s="137"/>
      <c r="E45" s="137"/>
      <c r="F45" s="108" t="s">
        <v>125</v>
      </c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</row>
    <row r="46" spans="1:25" ht="20.65" customHeight="1" x14ac:dyDescent="0.25">
      <c r="A46" s="53"/>
      <c r="B46" s="137" t="s">
        <v>391</v>
      </c>
      <c r="C46" s="137"/>
      <c r="D46" s="137"/>
      <c r="E46" s="137"/>
      <c r="F46" s="108" t="s">
        <v>125</v>
      </c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</row>
    <row r="47" spans="1:25" ht="20.65" customHeight="1" x14ac:dyDescent="0.25">
      <c r="A47" s="53"/>
      <c r="B47" s="137" t="s">
        <v>392</v>
      </c>
      <c r="C47" s="137"/>
      <c r="D47" s="137"/>
      <c r="E47" s="137"/>
      <c r="F47" s="108" t="s">
        <v>129</v>
      </c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</row>
    <row r="48" spans="1:25" ht="20.65" customHeight="1" x14ac:dyDescent="0.25">
      <c r="A48" s="53"/>
      <c r="B48" s="137" t="s">
        <v>393</v>
      </c>
      <c r="C48" s="137"/>
      <c r="D48" s="137"/>
      <c r="E48" s="137"/>
      <c r="F48" s="108" t="s">
        <v>129</v>
      </c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</row>
    <row r="49" spans="1:25" ht="20.65" customHeight="1" x14ac:dyDescent="0.25">
      <c r="A49" s="53"/>
      <c r="B49" s="137" t="s">
        <v>394</v>
      </c>
      <c r="C49" s="137"/>
      <c r="D49" s="137"/>
      <c r="E49" s="137"/>
      <c r="F49" s="108" t="s">
        <v>129</v>
      </c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</row>
    <row r="50" spans="1:25" ht="20.65" customHeight="1" x14ac:dyDescent="0.25">
      <c r="A50" s="53"/>
      <c r="B50" s="137" t="s">
        <v>395</v>
      </c>
      <c r="C50" s="137"/>
      <c r="D50" s="137"/>
      <c r="E50" s="137"/>
      <c r="F50" s="108" t="s">
        <v>129</v>
      </c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</row>
    <row r="51" spans="1:25" ht="20.65" customHeight="1" x14ac:dyDescent="0.25">
      <c r="A51" s="53"/>
      <c r="B51" s="137" t="s">
        <v>396</v>
      </c>
      <c r="C51" s="137"/>
      <c r="D51" s="137"/>
      <c r="E51" s="137"/>
      <c r="F51" s="108" t="s">
        <v>129</v>
      </c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</row>
    <row r="52" spans="1:25" ht="20.65" customHeight="1" x14ac:dyDescent="0.25">
      <c r="A52" s="53"/>
      <c r="B52" s="137" t="s">
        <v>397</v>
      </c>
      <c r="C52" s="137"/>
      <c r="D52" s="137"/>
      <c r="E52" s="137"/>
      <c r="F52" s="108" t="s">
        <v>129</v>
      </c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</row>
    <row r="53" spans="1:25" ht="20.65" customHeight="1" x14ac:dyDescent="0.25">
      <c r="A53" s="53"/>
      <c r="B53" s="137" t="s">
        <v>2</v>
      </c>
      <c r="C53" s="137"/>
      <c r="D53" s="137"/>
      <c r="E53" s="137"/>
      <c r="F53" s="108" t="s">
        <v>125</v>
      </c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</row>
    <row r="54" spans="1:25" ht="20.65" customHeight="1" x14ac:dyDescent="0.25">
      <c r="A54" s="53"/>
      <c r="B54" s="137" t="s">
        <v>398</v>
      </c>
      <c r="C54" s="137"/>
      <c r="D54" s="137"/>
      <c r="E54" s="137"/>
      <c r="F54" s="108" t="s">
        <v>125</v>
      </c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</row>
    <row r="55" spans="1:25" ht="20.65" customHeight="1" x14ac:dyDescent="0.25">
      <c r="A55" s="53"/>
      <c r="B55" s="137" t="s">
        <v>378</v>
      </c>
      <c r="C55" s="137"/>
      <c r="D55" s="137"/>
      <c r="E55" s="137"/>
      <c r="F55" s="108" t="s">
        <v>498</v>
      </c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</row>
    <row r="56" spans="1:25" ht="16.149999999999999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</row>
    <row r="57" spans="1:25" ht="28.15" customHeight="1" x14ac:dyDescent="0.25">
      <c r="A57" s="53"/>
      <c r="B57" s="129" t="s">
        <v>399</v>
      </c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</row>
    <row r="58" spans="1:25" ht="19.5" customHeight="1" x14ac:dyDescent="0.25">
      <c r="A58" s="53"/>
      <c r="B58" s="141" t="s">
        <v>400</v>
      </c>
      <c r="C58" s="141"/>
      <c r="D58" s="142"/>
      <c r="E58" s="107" t="s">
        <v>401</v>
      </c>
      <c r="F58" s="107" t="s">
        <v>402</v>
      </c>
      <c r="G58" s="107" t="s">
        <v>403</v>
      </c>
      <c r="H58" s="107" t="s">
        <v>404</v>
      </c>
      <c r="I58" s="138" t="s">
        <v>405</v>
      </c>
      <c r="J58" s="138"/>
      <c r="K58" s="107" t="s">
        <v>443</v>
      </c>
      <c r="L58" s="107" t="s">
        <v>444</v>
      </c>
      <c r="M58" s="107" t="s">
        <v>454</v>
      </c>
      <c r="N58" s="107" t="s">
        <v>455</v>
      </c>
      <c r="O58" s="107" t="s">
        <v>456</v>
      </c>
      <c r="P58" s="107" t="s">
        <v>457</v>
      </c>
      <c r="Q58" s="107" t="s">
        <v>458</v>
      </c>
      <c r="R58" s="107" t="s">
        <v>459</v>
      </c>
      <c r="S58" s="107" t="s">
        <v>460</v>
      </c>
      <c r="T58" s="107" t="s">
        <v>461</v>
      </c>
      <c r="U58" s="107" t="s">
        <v>462</v>
      </c>
      <c r="V58" s="107" t="s">
        <v>463</v>
      </c>
      <c r="W58" s="107" t="s">
        <v>464</v>
      </c>
      <c r="X58" s="107" t="s">
        <v>465</v>
      </c>
      <c r="Y58" s="107" t="s">
        <v>466</v>
      </c>
    </row>
    <row r="59" spans="1:25" ht="19.5" customHeight="1" x14ac:dyDescent="0.25">
      <c r="A59" s="53"/>
      <c r="B59" s="130"/>
      <c r="C59" s="130"/>
      <c r="D59" s="143"/>
      <c r="E59" s="113" t="s">
        <v>499</v>
      </c>
      <c r="F59" s="113" t="s">
        <v>500</v>
      </c>
      <c r="G59" s="113" t="s">
        <v>501</v>
      </c>
      <c r="H59" s="113" t="s">
        <v>502</v>
      </c>
      <c r="I59" s="131" t="s">
        <v>503</v>
      </c>
      <c r="J59" s="132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</row>
    <row r="60" spans="1:25" ht="28.9" customHeight="1" x14ac:dyDescent="0.25">
      <c r="A60" s="53"/>
      <c r="B60" s="137" t="s">
        <v>406</v>
      </c>
      <c r="C60" s="137"/>
      <c r="D60" s="137"/>
      <c r="E60" s="108" t="s">
        <v>126</v>
      </c>
      <c r="F60" s="108" t="s">
        <v>130</v>
      </c>
      <c r="G60" s="108" t="s">
        <v>134</v>
      </c>
      <c r="H60" s="108" t="s">
        <v>130</v>
      </c>
      <c r="I60" s="140" t="s">
        <v>134</v>
      </c>
      <c r="J60" s="140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</row>
    <row r="61" spans="1:25" ht="28.9" customHeight="1" x14ac:dyDescent="0.25">
      <c r="A61" s="53"/>
      <c r="B61" s="137" t="s">
        <v>407</v>
      </c>
      <c r="C61" s="137"/>
      <c r="D61" s="137"/>
      <c r="E61" s="108" t="s">
        <v>126</v>
      </c>
      <c r="F61" s="108" t="s">
        <v>130</v>
      </c>
      <c r="G61" s="108" t="s">
        <v>134</v>
      </c>
      <c r="H61" s="108" t="s">
        <v>130</v>
      </c>
      <c r="I61" s="140" t="s">
        <v>130</v>
      </c>
      <c r="J61" s="140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</row>
    <row r="62" spans="1:25" ht="28.9" customHeight="1" x14ac:dyDescent="0.25">
      <c r="A62" s="53"/>
      <c r="B62" s="137" t="s">
        <v>408</v>
      </c>
      <c r="C62" s="137"/>
      <c r="D62" s="137"/>
      <c r="E62" s="108" t="s">
        <v>126</v>
      </c>
      <c r="F62" s="108" t="s">
        <v>134</v>
      </c>
      <c r="G62" s="108" t="s">
        <v>134</v>
      </c>
      <c r="H62" s="108" t="s">
        <v>130</v>
      </c>
      <c r="I62" s="140" t="s">
        <v>130</v>
      </c>
      <c r="J62" s="140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</row>
    <row r="63" spans="1:25" ht="28.9" customHeight="1" x14ac:dyDescent="0.25">
      <c r="A63" s="53"/>
      <c r="B63" s="137" t="s">
        <v>409</v>
      </c>
      <c r="C63" s="137"/>
      <c r="D63" s="137"/>
      <c r="E63" s="108" t="s">
        <v>126</v>
      </c>
      <c r="F63" s="108" t="s">
        <v>134</v>
      </c>
      <c r="G63" s="108" t="s">
        <v>134</v>
      </c>
      <c r="H63" s="108" t="s">
        <v>126</v>
      </c>
      <c r="I63" s="140" t="s">
        <v>126</v>
      </c>
      <c r="J63" s="140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</row>
    <row r="64" spans="1:25" ht="28.9" customHeight="1" x14ac:dyDescent="0.25">
      <c r="A64" s="53"/>
      <c r="B64" s="137" t="s">
        <v>410</v>
      </c>
      <c r="C64" s="137"/>
      <c r="D64" s="137"/>
      <c r="E64" s="108" t="s">
        <v>126</v>
      </c>
      <c r="F64" s="108" t="s">
        <v>130</v>
      </c>
      <c r="G64" s="108" t="s">
        <v>134</v>
      </c>
      <c r="H64" s="108" t="s">
        <v>126</v>
      </c>
      <c r="I64" s="140" t="s">
        <v>126</v>
      </c>
      <c r="J64" s="140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</row>
    <row r="65" spans="1:25" ht="28.9" customHeight="1" x14ac:dyDescent="0.25">
      <c r="A65" s="53"/>
      <c r="B65" s="137" t="s">
        <v>2</v>
      </c>
      <c r="C65" s="137"/>
      <c r="D65" s="137"/>
      <c r="E65" s="108" t="s">
        <v>126</v>
      </c>
      <c r="F65" s="108" t="s">
        <v>134</v>
      </c>
      <c r="G65" s="108" t="s">
        <v>134</v>
      </c>
      <c r="H65" s="108" t="s">
        <v>134</v>
      </c>
      <c r="I65" s="140" t="s">
        <v>134</v>
      </c>
      <c r="J65" s="140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</row>
    <row r="66" spans="1:25" ht="12.75" customHeight="1" x14ac:dyDescent="0.25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</row>
    <row r="67" spans="1:25" ht="12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</row>
    <row r="68" spans="1:25" ht="12.7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</row>
    <row r="69" spans="1:25" ht="12.75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</row>
    <row r="70" spans="1:25" ht="12.75" customHeight="1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</row>
    <row r="71" spans="1:25" ht="12.75" customHeight="1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</row>
    <row r="72" spans="1:25" ht="12.75" customHeight="1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</row>
    <row r="73" spans="1:25" ht="12.75" customHeight="1" x14ac:dyDescent="0.2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</row>
    <row r="74" spans="1:25" ht="12.75" customHeight="1" x14ac:dyDescent="0.2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</row>
    <row r="75" spans="1:25" ht="12.75" customHeight="1" x14ac:dyDescent="0.25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</row>
    <row r="76" spans="1:25" ht="12.75" customHeight="1" x14ac:dyDescent="0.2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</row>
    <row r="77" spans="1:25" ht="12.75" customHeight="1" x14ac:dyDescent="0.2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</row>
    <row r="78" spans="1:25" ht="12.75" customHeight="1" x14ac:dyDescent="0.2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ht="12.75" customHeight="1" x14ac:dyDescent="0.25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</row>
    <row r="80" spans="1:25" ht="12.75" customHeight="1" x14ac:dyDescent="0.25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ht="12.75" customHeight="1" x14ac:dyDescent="0.25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</row>
    <row r="82" spans="1:25" ht="12.75" customHeight="1" x14ac:dyDescent="0.25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</row>
    <row r="83" spans="1:25" ht="12.75" customHeight="1" x14ac:dyDescent="0.2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</row>
    <row r="84" spans="1:25" ht="12.75" customHeight="1" x14ac:dyDescent="0.25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</row>
    <row r="85" spans="1:25" ht="12.75" customHeight="1" x14ac:dyDescent="0.25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</row>
    <row r="86" spans="1:25" ht="12.75" customHeight="1" x14ac:dyDescent="0.25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</row>
    <row r="87" spans="1:25" ht="12.75" customHeight="1" x14ac:dyDescent="0.25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25" ht="12.75" customHeight="1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</row>
    <row r="89" spans="1:25" ht="12.75" customHeight="1" x14ac:dyDescent="0.2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</row>
    <row r="90" spans="1:25" ht="12.75" customHeight="1" x14ac:dyDescent="0.2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</row>
    <row r="91" spans="1:25" ht="12.75" customHeight="1" x14ac:dyDescent="0.2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</row>
    <row r="92" spans="1:25" ht="12.75" customHeight="1" x14ac:dyDescent="0.2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</row>
    <row r="93" spans="1:25" ht="12.75" customHeight="1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</row>
    <row r="94" spans="1:25" ht="12.75" customHeight="1" x14ac:dyDescent="0.25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</row>
    <row r="95" spans="1:25" ht="12.75" customHeight="1" x14ac:dyDescent="0.2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</row>
    <row r="96" spans="1:25" ht="12.75" customHeight="1" x14ac:dyDescent="0.2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</row>
    <row r="97" spans="1:25" ht="12.75" customHeight="1" x14ac:dyDescent="0.2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</row>
    <row r="98" spans="1:25" ht="12.75" customHeight="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</row>
    <row r="99" spans="1:25" ht="12.75" customHeight="1" x14ac:dyDescent="0.2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</row>
    <row r="100" spans="1:25" ht="12.75" customHeight="1" x14ac:dyDescent="0.2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</row>
    <row r="101" spans="1:25" ht="12.75" customHeight="1" x14ac:dyDescent="0.2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</row>
    <row r="102" spans="1:25" ht="12.75" customHeight="1" x14ac:dyDescent="0.2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</row>
    <row r="103" spans="1:25" ht="12.75" customHeight="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</row>
    <row r="104" spans="1:25" ht="12.75" customHeight="1" x14ac:dyDescent="0.2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</row>
    <row r="105" spans="1:25" ht="12.75" customHeight="1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</row>
    <row r="106" spans="1:25" ht="12.75" customHeight="1" x14ac:dyDescent="0.2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</row>
    <row r="107" spans="1:25" ht="12.75" customHeight="1" x14ac:dyDescent="0.2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</row>
    <row r="108" spans="1:25" ht="12.75" customHeight="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</row>
    <row r="109" spans="1:25" ht="12.75" customHeight="1" x14ac:dyDescent="0.2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</row>
    <row r="110" spans="1:25" ht="12.75" customHeight="1" x14ac:dyDescent="0.2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</row>
    <row r="111" spans="1:25" ht="12.75" customHeight="1" x14ac:dyDescent="0.2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ht="12.75" customHeight="1" x14ac:dyDescent="0.2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ht="12.75" customHeight="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</row>
    <row r="114" spans="1:25" ht="12.75" customHeight="1" x14ac:dyDescent="0.2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ht="12.75" customHeight="1" x14ac:dyDescent="0.2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ht="12.75" customHeight="1" x14ac:dyDescent="0.2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</row>
    <row r="117" spans="1:25" ht="12.75" customHeight="1" x14ac:dyDescent="0.2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</row>
    <row r="118" spans="1:25" ht="12.75" customHeight="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</row>
    <row r="119" spans="1:25" ht="12.75" customHeight="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</row>
    <row r="120" spans="1:25" ht="12.75" customHeight="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</row>
    <row r="121" spans="1:25" ht="12.75" customHeight="1" x14ac:dyDescent="0.2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</row>
    <row r="122" spans="1:25" ht="12.75" customHeight="1" x14ac:dyDescent="0.2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</row>
    <row r="123" spans="1:25" ht="12.75" customHeight="1" x14ac:dyDescent="0.2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</row>
    <row r="124" spans="1:25" ht="12.75" customHeight="1" x14ac:dyDescent="0.2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</row>
    <row r="125" spans="1:25" ht="12.75" customHeight="1" x14ac:dyDescent="0.2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</row>
    <row r="126" spans="1:25" ht="12.75" customHeight="1" x14ac:dyDescent="0.2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</row>
    <row r="127" spans="1:25" ht="12.75" customHeight="1" x14ac:dyDescent="0.2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</row>
    <row r="128" spans="1:25" ht="12.75" customHeight="1" x14ac:dyDescent="0.2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</row>
    <row r="129" spans="1:25" ht="12.75" customHeight="1" x14ac:dyDescent="0.2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</row>
    <row r="130" spans="1:25" ht="12.75" customHeight="1" x14ac:dyDescent="0.2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</row>
    <row r="131" spans="1:25" ht="12.75" customHeight="1" x14ac:dyDescent="0.2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</row>
    <row r="132" spans="1:25" ht="12.75" customHeight="1" x14ac:dyDescent="0.2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</row>
    <row r="133" spans="1:25" ht="12.75" customHeight="1" x14ac:dyDescent="0.2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</row>
    <row r="134" spans="1:25" ht="12.75" customHeight="1" x14ac:dyDescent="0.2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</row>
    <row r="135" spans="1:25" ht="12.75" customHeight="1" x14ac:dyDescent="0.2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</row>
    <row r="136" spans="1:25" ht="12.75" customHeight="1" x14ac:dyDescent="0.2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</row>
    <row r="137" spans="1:25" ht="12.75" customHeight="1" x14ac:dyDescent="0.2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</row>
    <row r="138" spans="1:25" ht="12.75" customHeight="1" x14ac:dyDescent="0.2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</row>
    <row r="139" spans="1:25" ht="12.75" customHeight="1" x14ac:dyDescent="0.2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</row>
    <row r="140" spans="1:25" ht="12.75" customHeight="1" x14ac:dyDescent="0.2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</row>
    <row r="141" spans="1:25" ht="12.75" customHeight="1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</row>
    <row r="142" spans="1:25" ht="12.75" customHeight="1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</row>
    <row r="143" spans="1:25" ht="12.75" customHeight="1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</row>
    <row r="144" spans="1:25" ht="12.75" customHeight="1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</row>
    <row r="145" spans="1:25" ht="12.75" customHeight="1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</row>
    <row r="146" spans="1:25" ht="12.75" customHeight="1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</row>
    <row r="147" spans="1:25" ht="12.75" customHeight="1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</row>
    <row r="148" spans="1:25" ht="12.75" customHeight="1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</row>
    <row r="149" spans="1:25" ht="12.75" customHeight="1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</row>
    <row r="150" spans="1:25" ht="12.75" customHeight="1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</row>
    <row r="151" spans="1:25" ht="12.75" customHeight="1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</row>
    <row r="152" spans="1:25" ht="12.75" customHeight="1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</row>
    <row r="153" spans="1:25" ht="12.75" customHeight="1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</row>
    <row r="154" spans="1:25" ht="12.75" customHeight="1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</row>
    <row r="155" spans="1:25" ht="12.75" customHeight="1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</row>
    <row r="156" spans="1:25" ht="12.75" customHeight="1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</row>
    <row r="157" spans="1:25" ht="12.75" customHeight="1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</row>
    <row r="158" spans="1:25" ht="12.75" customHeight="1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</row>
    <row r="159" spans="1:25" ht="12.75" customHeight="1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</row>
    <row r="160" spans="1:25" ht="12.75" customHeight="1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</row>
    <row r="161" spans="1:25" ht="12.75" customHeight="1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</row>
    <row r="162" spans="1:25" ht="12.75" customHeight="1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</row>
    <row r="163" spans="1:25" ht="12.75" customHeight="1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</row>
    <row r="164" spans="1:25" ht="12.75" customHeight="1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</row>
    <row r="165" spans="1:25" ht="12.75" customHeight="1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</row>
    <row r="166" spans="1:25" ht="12.75" customHeight="1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</row>
    <row r="167" spans="1:25" ht="12.75" customHeight="1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</row>
    <row r="168" spans="1:25" ht="12.75" customHeight="1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</row>
    <row r="169" spans="1:25" ht="12.75" customHeight="1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</row>
    <row r="170" spans="1:25" ht="12.75" customHeight="1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</row>
    <row r="171" spans="1:25" ht="12.75" customHeight="1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</row>
    <row r="172" spans="1:25" ht="12.75" customHeight="1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</row>
    <row r="173" spans="1:25" ht="12.75" customHeight="1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</row>
    <row r="174" spans="1:25" ht="12.75" customHeight="1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</row>
    <row r="175" spans="1:25" ht="12.75" customHeight="1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</row>
    <row r="176" spans="1:25" ht="12.75" customHeight="1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</row>
    <row r="177" spans="1:25" ht="12.75" customHeight="1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</row>
    <row r="178" spans="1:25" ht="12.75" customHeight="1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</row>
    <row r="179" spans="1:25" ht="12.75" customHeight="1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</row>
    <row r="180" spans="1:25" ht="12.75" customHeight="1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</row>
    <row r="181" spans="1:25" ht="12.75" customHeight="1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</row>
    <row r="182" spans="1:25" ht="12.75" customHeight="1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</row>
    <row r="183" spans="1:25" ht="12.75" customHeight="1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</row>
    <row r="184" spans="1:25" ht="12.75" customHeight="1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</row>
    <row r="185" spans="1:25" ht="12.75" customHeight="1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</row>
    <row r="186" spans="1:25" ht="12.75" customHeight="1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</row>
    <row r="187" spans="1:25" ht="12.75" customHeight="1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</row>
    <row r="188" spans="1:25" ht="12.75" customHeight="1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</row>
    <row r="189" spans="1:25" ht="12.75" customHeight="1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</row>
    <row r="190" spans="1:25" ht="12.75" customHeight="1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</row>
    <row r="191" spans="1:25" ht="12.75" customHeight="1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</row>
    <row r="192" spans="1:25" ht="12.75" customHeight="1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</row>
    <row r="193" spans="1:25" ht="12.75" customHeight="1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</row>
    <row r="194" spans="1:25" ht="12.75" customHeight="1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</row>
    <row r="195" spans="1:25" ht="12.75" customHeight="1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</row>
    <row r="196" spans="1:25" ht="12.75" customHeight="1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</row>
    <row r="197" spans="1:25" ht="12.75" customHeight="1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</row>
    <row r="198" spans="1:25" ht="12.75" customHeight="1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5" ht="12.75" customHeight="1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</row>
    <row r="200" spans="1:25" ht="12.75" customHeight="1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</row>
    <row r="201" spans="1:25" ht="12.75" customHeight="1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</row>
    <row r="202" spans="1:25" ht="12.75" customHeight="1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</row>
    <row r="203" spans="1:25" ht="12.75" customHeight="1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</row>
    <row r="204" spans="1:25" ht="12.75" customHeight="1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</row>
    <row r="205" spans="1:25" ht="12.75" customHeight="1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</row>
    <row r="206" spans="1:25" ht="12.75" customHeight="1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</row>
    <row r="207" spans="1:25" ht="12.75" customHeight="1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</row>
    <row r="208" spans="1:25" ht="12.75" customHeight="1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</row>
    <row r="209" spans="1:25" ht="12.75" customHeight="1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</row>
    <row r="210" spans="1:25" ht="12.75" customHeight="1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</row>
    <row r="211" spans="1:25" ht="12.75" customHeight="1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</row>
    <row r="212" spans="1:25" ht="12.75" customHeight="1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</row>
    <row r="213" spans="1:25" ht="12.75" customHeight="1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</row>
    <row r="214" spans="1:25" ht="12.75" customHeight="1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</row>
    <row r="215" spans="1:25" ht="12.75" customHeight="1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</row>
    <row r="216" spans="1:25" ht="12.75" customHeight="1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</row>
    <row r="217" spans="1:25" ht="12.75" customHeight="1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</row>
    <row r="218" spans="1:25" ht="12.75" customHeight="1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</row>
    <row r="219" spans="1:25" ht="12.75" customHeight="1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2.75" customHeight="1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</row>
    <row r="221" spans="1:25" ht="12.75" customHeight="1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2.75" customHeight="1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</row>
    <row r="223" spans="1:25" ht="12.75" customHeight="1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</row>
    <row r="224" spans="1:25" ht="12.75" customHeight="1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</row>
    <row r="225" spans="1:25" ht="12.75" customHeight="1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</row>
    <row r="226" spans="1:25" ht="12.75" customHeight="1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</row>
    <row r="227" spans="1:25" ht="12.75" customHeight="1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2.75" customHeight="1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</row>
    <row r="229" spans="1:25" ht="12.75" customHeight="1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</row>
    <row r="230" spans="1:25" ht="12.75" customHeight="1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</row>
    <row r="231" spans="1:25" ht="12.75" customHeight="1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</row>
    <row r="232" spans="1:25" ht="12.75" customHeight="1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</row>
    <row r="233" spans="1:25" ht="12.75" customHeight="1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</row>
    <row r="234" spans="1:25" ht="12.75" customHeight="1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</row>
    <row r="235" spans="1:25" ht="12.75" customHeight="1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</row>
    <row r="236" spans="1:25" ht="12.75" customHeight="1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</row>
    <row r="237" spans="1:25" ht="12.75" customHeight="1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</row>
    <row r="238" spans="1:25" ht="12.75" customHeight="1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</row>
    <row r="239" spans="1:25" ht="12.75" customHeight="1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</row>
    <row r="240" spans="1:25" ht="12.75" customHeight="1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</row>
    <row r="241" spans="1:25" ht="12.75" customHeight="1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</row>
    <row r="242" spans="1:25" ht="12.75" customHeight="1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</row>
    <row r="243" spans="1:25" ht="12.75" customHeight="1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</row>
    <row r="244" spans="1:25" ht="12.75" customHeight="1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</row>
    <row r="245" spans="1:25" ht="12.75" customHeight="1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</row>
    <row r="246" spans="1:25" ht="12.75" customHeight="1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</row>
    <row r="247" spans="1:25" ht="12.75" customHeight="1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</row>
    <row r="248" spans="1:25" ht="12.75" customHeight="1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</row>
    <row r="249" spans="1:25" ht="12.75" customHeight="1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</row>
    <row r="250" spans="1:25" ht="12.75" customHeight="1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</row>
    <row r="251" spans="1:25" ht="12.75" customHeight="1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</row>
    <row r="252" spans="1:25" ht="12.75" customHeight="1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2.75" customHeight="1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</row>
    <row r="254" spans="1:25" ht="12.75" customHeight="1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2.75" customHeight="1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</row>
    <row r="256" spans="1:25" ht="12.75" customHeight="1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</row>
    <row r="257" spans="1:25" ht="12.75" customHeight="1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</row>
    <row r="258" spans="1:25" ht="12.75" customHeight="1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</row>
    <row r="259" spans="1:25" ht="12.75" customHeight="1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</row>
    <row r="260" spans="1:25" ht="12.75" customHeight="1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</row>
    <row r="261" spans="1:25" ht="12.75" customHeight="1" x14ac:dyDescent="0.2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ht="12.75" customHeight="1" x14ac:dyDescent="0.2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2.75" customHeight="1" x14ac:dyDescent="0.2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ht="12.75" customHeight="1" x14ac:dyDescent="0.2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</row>
    <row r="265" spans="1:25" ht="12.75" customHeight="1" x14ac:dyDescent="0.2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</row>
    <row r="266" spans="1:25" ht="12.75" customHeight="1" x14ac:dyDescent="0.2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</row>
    <row r="267" spans="1:25" ht="12.75" customHeight="1" x14ac:dyDescent="0.2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</row>
    <row r="268" spans="1:25" ht="12.75" customHeight="1" x14ac:dyDescent="0.2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</row>
    <row r="269" spans="1:25" ht="12.75" customHeight="1" x14ac:dyDescent="0.2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ht="12.75" customHeight="1" x14ac:dyDescent="0.2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</row>
    <row r="271" spans="1:25" ht="12.75" customHeight="1" x14ac:dyDescent="0.2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</row>
    <row r="272" spans="1:25" ht="12.75" customHeight="1" x14ac:dyDescent="0.2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</row>
    <row r="273" spans="1:25" ht="12.75" customHeight="1" x14ac:dyDescent="0.2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</row>
    <row r="274" spans="1:25" ht="12.75" customHeight="1" x14ac:dyDescent="0.2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</row>
    <row r="275" spans="1:25" ht="12.75" customHeight="1" x14ac:dyDescent="0.2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</row>
    <row r="276" spans="1:25" ht="12.75" customHeight="1" x14ac:dyDescent="0.2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</row>
    <row r="277" spans="1:25" ht="12.75" customHeight="1" x14ac:dyDescent="0.2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</row>
    <row r="278" spans="1:25" ht="12.75" customHeight="1" x14ac:dyDescent="0.2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</row>
    <row r="279" spans="1:25" ht="12.75" customHeight="1" x14ac:dyDescent="0.2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</row>
    <row r="280" spans="1:25" ht="12.75" customHeight="1" x14ac:dyDescent="0.2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</row>
    <row r="281" spans="1:25" ht="12.75" customHeight="1" x14ac:dyDescent="0.2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</row>
    <row r="282" spans="1:25" ht="12.75" customHeight="1" x14ac:dyDescent="0.2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</row>
    <row r="283" spans="1:25" ht="12.75" customHeight="1" x14ac:dyDescent="0.2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</row>
    <row r="284" spans="1:25" ht="12.75" customHeight="1" x14ac:dyDescent="0.2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</row>
    <row r="285" spans="1:25" ht="12.75" customHeight="1" x14ac:dyDescent="0.2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</row>
    <row r="286" spans="1:25" ht="12.75" customHeight="1" x14ac:dyDescent="0.2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</row>
    <row r="287" spans="1:25" ht="12.75" customHeight="1" x14ac:dyDescent="0.2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</row>
    <row r="288" spans="1:25" ht="12.75" customHeight="1" x14ac:dyDescent="0.2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</row>
    <row r="289" spans="1:25" ht="12.75" customHeight="1" x14ac:dyDescent="0.2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</row>
    <row r="290" spans="1:25" ht="12.75" customHeight="1" x14ac:dyDescent="0.2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</row>
    <row r="291" spans="1:25" ht="12.75" customHeight="1" x14ac:dyDescent="0.2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</row>
    <row r="292" spans="1:25" ht="12.75" customHeight="1" x14ac:dyDescent="0.2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</row>
    <row r="293" spans="1:25" ht="12.75" customHeight="1" x14ac:dyDescent="0.2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</row>
    <row r="294" spans="1:25" ht="12.75" customHeight="1" x14ac:dyDescent="0.2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</row>
    <row r="295" spans="1:25" ht="12.75" customHeight="1" x14ac:dyDescent="0.2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ht="12.75" customHeight="1" x14ac:dyDescent="0.2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ht="12.75" customHeight="1" x14ac:dyDescent="0.2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</row>
    <row r="298" spans="1:25" ht="12.75" customHeight="1" x14ac:dyDescent="0.2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</row>
    <row r="299" spans="1:25" ht="12.75" customHeight="1" x14ac:dyDescent="0.2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</row>
    <row r="300" spans="1:25" ht="12.75" customHeight="1" x14ac:dyDescent="0.2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</row>
    <row r="301" spans="1:25" ht="12.75" customHeight="1" x14ac:dyDescent="0.2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</row>
    <row r="302" spans="1:25" ht="12.75" customHeight="1" x14ac:dyDescent="0.2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</row>
    <row r="303" spans="1:25" ht="12.75" customHeight="1" x14ac:dyDescent="0.2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ht="12.75" customHeight="1" x14ac:dyDescent="0.2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ht="12.75" customHeight="1" x14ac:dyDescent="0.2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</row>
    <row r="306" spans="1:25" ht="12.75" customHeight="1" x14ac:dyDescent="0.2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</row>
    <row r="307" spans="1:25" ht="12.75" customHeight="1" x14ac:dyDescent="0.2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</row>
    <row r="308" spans="1:25" ht="12.75" customHeight="1" x14ac:dyDescent="0.2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</row>
    <row r="309" spans="1:25" ht="12.75" customHeight="1" x14ac:dyDescent="0.2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</row>
    <row r="310" spans="1:25" ht="12.75" customHeight="1" x14ac:dyDescent="0.2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</row>
    <row r="311" spans="1:25" ht="12.75" customHeight="1" x14ac:dyDescent="0.2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</row>
    <row r="312" spans="1:25" ht="12.75" customHeight="1" x14ac:dyDescent="0.2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</row>
    <row r="313" spans="1:25" ht="12.75" customHeight="1" x14ac:dyDescent="0.2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</row>
    <row r="314" spans="1:25" ht="12.75" customHeight="1" x14ac:dyDescent="0.2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</row>
    <row r="315" spans="1:25" ht="12.75" customHeight="1" x14ac:dyDescent="0.2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</row>
    <row r="316" spans="1:25" ht="12.75" customHeight="1" x14ac:dyDescent="0.2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</row>
    <row r="317" spans="1:25" ht="12.75" customHeight="1" x14ac:dyDescent="0.2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</row>
    <row r="318" spans="1:25" ht="12.75" customHeight="1" x14ac:dyDescent="0.2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</row>
    <row r="319" spans="1:25" ht="12.75" customHeight="1" x14ac:dyDescent="0.2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</row>
    <row r="320" spans="1:25" ht="12.75" customHeight="1" x14ac:dyDescent="0.2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</row>
    <row r="321" spans="1:25" ht="12.75" customHeight="1" x14ac:dyDescent="0.2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</row>
    <row r="322" spans="1:25" ht="12.75" customHeight="1" x14ac:dyDescent="0.2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</row>
    <row r="323" spans="1:25" ht="12.75" customHeight="1" x14ac:dyDescent="0.2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</row>
    <row r="324" spans="1:25" ht="12.75" customHeight="1" x14ac:dyDescent="0.2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</row>
    <row r="325" spans="1:25" ht="12.75" customHeight="1" x14ac:dyDescent="0.2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</row>
    <row r="326" spans="1:25" ht="12.75" customHeight="1" x14ac:dyDescent="0.2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</row>
    <row r="327" spans="1:25" ht="12.75" customHeight="1" x14ac:dyDescent="0.2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</row>
    <row r="328" spans="1:25" ht="12.75" customHeight="1" x14ac:dyDescent="0.2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</row>
    <row r="329" spans="1:25" ht="12.75" customHeight="1" x14ac:dyDescent="0.2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</row>
    <row r="330" spans="1:25" ht="12.75" customHeight="1" x14ac:dyDescent="0.2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</row>
    <row r="331" spans="1:25" ht="12.75" customHeight="1" x14ac:dyDescent="0.2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</row>
    <row r="332" spans="1:25" ht="12.75" customHeight="1" x14ac:dyDescent="0.2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</row>
    <row r="333" spans="1:25" ht="12.75" customHeight="1" x14ac:dyDescent="0.2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</row>
    <row r="334" spans="1:25" ht="12.75" customHeight="1" x14ac:dyDescent="0.2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</row>
    <row r="335" spans="1:25" ht="12.75" customHeight="1" x14ac:dyDescent="0.2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</row>
    <row r="336" spans="1:25" ht="12.75" customHeight="1" x14ac:dyDescent="0.2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</row>
    <row r="337" spans="1:25" ht="12.75" customHeight="1" x14ac:dyDescent="0.2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</row>
    <row r="338" spans="1:25" ht="12.75" customHeight="1" x14ac:dyDescent="0.2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</row>
    <row r="339" spans="1:25" ht="12.75" customHeight="1" x14ac:dyDescent="0.2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</row>
    <row r="340" spans="1:25" ht="12.75" customHeight="1" x14ac:dyDescent="0.2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</row>
    <row r="341" spans="1:25" ht="12.75" customHeight="1" x14ac:dyDescent="0.2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</row>
    <row r="342" spans="1:25" ht="12.75" customHeight="1" x14ac:dyDescent="0.2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</row>
    <row r="343" spans="1:25" ht="12.75" customHeight="1" x14ac:dyDescent="0.2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</row>
    <row r="344" spans="1:25" ht="12.75" customHeight="1" x14ac:dyDescent="0.2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</row>
    <row r="345" spans="1:25" ht="12.75" customHeight="1" x14ac:dyDescent="0.2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</row>
    <row r="346" spans="1:25" ht="12.75" customHeight="1" x14ac:dyDescent="0.2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</row>
    <row r="347" spans="1:25" ht="12.75" customHeight="1" x14ac:dyDescent="0.2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</row>
    <row r="348" spans="1:25" ht="12.75" customHeight="1" x14ac:dyDescent="0.2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</row>
    <row r="349" spans="1:25" ht="12.75" customHeight="1" x14ac:dyDescent="0.2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</row>
    <row r="350" spans="1:25" ht="12.75" customHeight="1" x14ac:dyDescent="0.2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</row>
    <row r="351" spans="1:25" ht="12.75" customHeight="1" x14ac:dyDescent="0.2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</row>
    <row r="352" spans="1:25" ht="12.75" customHeight="1" x14ac:dyDescent="0.2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</row>
    <row r="353" spans="1:25" ht="12.75" customHeight="1" x14ac:dyDescent="0.2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</row>
    <row r="354" spans="1:25" ht="12.75" customHeight="1" x14ac:dyDescent="0.2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</row>
    <row r="355" spans="1:25" ht="12.75" customHeight="1" x14ac:dyDescent="0.2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</row>
    <row r="356" spans="1:25" ht="12.75" customHeight="1" x14ac:dyDescent="0.2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</row>
    <row r="357" spans="1:25" ht="12.75" customHeight="1" x14ac:dyDescent="0.2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</row>
    <row r="358" spans="1:25" ht="12.75" customHeight="1" x14ac:dyDescent="0.2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</row>
    <row r="359" spans="1:25" ht="12.75" customHeight="1" x14ac:dyDescent="0.2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</row>
    <row r="360" spans="1:25" ht="12.75" customHeight="1" x14ac:dyDescent="0.2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</row>
    <row r="361" spans="1:25" ht="12.75" customHeight="1" x14ac:dyDescent="0.2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</row>
    <row r="362" spans="1:25" ht="12.75" customHeight="1" x14ac:dyDescent="0.2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</row>
    <row r="363" spans="1:25" ht="12.75" customHeight="1" x14ac:dyDescent="0.2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</row>
    <row r="364" spans="1:25" ht="12.75" customHeight="1" x14ac:dyDescent="0.2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</row>
    <row r="365" spans="1:25" ht="12.75" customHeight="1" x14ac:dyDescent="0.2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</row>
    <row r="366" spans="1:25" ht="12.75" customHeight="1" x14ac:dyDescent="0.2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</row>
    <row r="367" spans="1:25" ht="12.75" customHeight="1" x14ac:dyDescent="0.2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</row>
    <row r="368" spans="1:25" ht="12.75" customHeight="1" x14ac:dyDescent="0.2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</row>
    <row r="369" spans="1:25" ht="12.75" customHeight="1" x14ac:dyDescent="0.2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</row>
    <row r="370" spans="1:25" ht="12.75" customHeight="1" x14ac:dyDescent="0.2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</row>
    <row r="371" spans="1:25" ht="12.75" customHeight="1" x14ac:dyDescent="0.2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</row>
    <row r="372" spans="1:25" ht="12.75" customHeight="1" x14ac:dyDescent="0.2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</row>
    <row r="373" spans="1:25" ht="12.75" customHeight="1" x14ac:dyDescent="0.2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</row>
    <row r="374" spans="1:25" ht="12.75" customHeight="1" x14ac:dyDescent="0.2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</row>
    <row r="375" spans="1:25" ht="12.75" customHeight="1" x14ac:dyDescent="0.2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</row>
    <row r="376" spans="1:25" ht="12.75" customHeight="1" x14ac:dyDescent="0.2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</row>
    <row r="377" spans="1:25" ht="12.75" customHeight="1" x14ac:dyDescent="0.2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</row>
    <row r="378" spans="1:25" ht="12.75" customHeight="1" x14ac:dyDescent="0.2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</row>
    <row r="379" spans="1:25" ht="12.75" customHeight="1" x14ac:dyDescent="0.2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</row>
    <row r="380" spans="1:25" ht="12.75" customHeight="1" x14ac:dyDescent="0.2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</row>
    <row r="381" spans="1:25" ht="12.75" customHeight="1" x14ac:dyDescent="0.2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</row>
    <row r="382" spans="1:25" ht="12.75" customHeight="1" x14ac:dyDescent="0.2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</row>
    <row r="383" spans="1:25" ht="12.75" customHeight="1" x14ac:dyDescent="0.2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</row>
    <row r="384" spans="1:25" ht="12.75" customHeight="1" x14ac:dyDescent="0.2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</row>
    <row r="385" spans="1:25" ht="12.75" customHeight="1" x14ac:dyDescent="0.2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</row>
    <row r="386" spans="1:25" ht="12.75" customHeight="1" x14ac:dyDescent="0.2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</row>
    <row r="387" spans="1:25" ht="12.75" customHeight="1" x14ac:dyDescent="0.2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</row>
    <row r="388" spans="1:25" ht="12.75" customHeight="1" x14ac:dyDescent="0.2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</row>
    <row r="389" spans="1:25" ht="12.75" customHeight="1" x14ac:dyDescent="0.2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</row>
    <row r="390" spans="1:25" ht="12.75" customHeight="1" x14ac:dyDescent="0.2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</row>
    <row r="391" spans="1:25" ht="12.75" customHeight="1" x14ac:dyDescent="0.2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</row>
    <row r="392" spans="1:25" ht="12.75" customHeight="1" x14ac:dyDescent="0.2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</row>
    <row r="393" spans="1:25" ht="12.75" customHeight="1" x14ac:dyDescent="0.2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</row>
    <row r="394" spans="1:25" ht="12.75" customHeight="1" x14ac:dyDescent="0.2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</row>
    <row r="395" spans="1:25" ht="12.75" customHeight="1" x14ac:dyDescent="0.2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</row>
    <row r="396" spans="1:25" ht="12.75" customHeight="1" x14ac:dyDescent="0.2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</row>
    <row r="397" spans="1:25" ht="12.75" customHeight="1" x14ac:dyDescent="0.2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</row>
    <row r="398" spans="1:25" ht="12.75" customHeight="1" x14ac:dyDescent="0.2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</row>
    <row r="399" spans="1:25" ht="12.75" customHeight="1" x14ac:dyDescent="0.2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</row>
    <row r="400" spans="1:25" ht="12.75" customHeight="1" x14ac:dyDescent="0.2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</row>
    <row r="401" spans="1:25" ht="12.75" customHeight="1" x14ac:dyDescent="0.2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</row>
    <row r="402" spans="1:25" ht="12.75" customHeight="1" x14ac:dyDescent="0.2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</row>
    <row r="403" spans="1:25" ht="12.75" customHeight="1" x14ac:dyDescent="0.2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</row>
    <row r="404" spans="1:25" ht="12.75" customHeight="1" x14ac:dyDescent="0.2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</row>
    <row r="405" spans="1:25" ht="12.75" customHeight="1" x14ac:dyDescent="0.2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</row>
    <row r="406" spans="1:25" ht="12.75" customHeight="1" x14ac:dyDescent="0.2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</row>
    <row r="407" spans="1:25" ht="12.75" customHeight="1" x14ac:dyDescent="0.2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</row>
    <row r="408" spans="1:25" ht="12.75" customHeight="1" x14ac:dyDescent="0.2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</row>
    <row r="409" spans="1:25" ht="12.75" customHeight="1" x14ac:dyDescent="0.2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</row>
    <row r="410" spans="1:25" ht="12.75" customHeight="1" x14ac:dyDescent="0.2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</row>
    <row r="411" spans="1:25" ht="12.75" customHeight="1" x14ac:dyDescent="0.2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</row>
    <row r="412" spans="1:25" ht="12.75" customHeight="1" x14ac:dyDescent="0.2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</row>
    <row r="413" spans="1:25" ht="12.75" customHeight="1" x14ac:dyDescent="0.2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</row>
    <row r="414" spans="1:25" ht="12.75" customHeight="1" x14ac:dyDescent="0.2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</row>
    <row r="415" spans="1:25" ht="12.75" customHeight="1" x14ac:dyDescent="0.2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</row>
    <row r="416" spans="1:25" ht="12.75" customHeight="1" x14ac:dyDescent="0.2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</row>
    <row r="417" spans="1:25" ht="12.75" customHeight="1" x14ac:dyDescent="0.2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</row>
    <row r="418" spans="1:25" ht="12.75" customHeight="1" x14ac:dyDescent="0.2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</row>
    <row r="419" spans="1:25" ht="12.75" customHeight="1" x14ac:dyDescent="0.2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</row>
    <row r="420" spans="1:25" ht="12.75" customHeight="1" x14ac:dyDescent="0.2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</row>
    <row r="421" spans="1:25" ht="12.75" customHeight="1" x14ac:dyDescent="0.2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</row>
    <row r="422" spans="1:25" ht="12.75" customHeight="1" x14ac:dyDescent="0.2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</row>
    <row r="423" spans="1:25" ht="12.75" customHeight="1" x14ac:dyDescent="0.2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</row>
    <row r="424" spans="1:25" ht="12.75" customHeight="1" x14ac:dyDescent="0.2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</row>
    <row r="425" spans="1:25" ht="12.75" customHeight="1" x14ac:dyDescent="0.2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</row>
    <row r="426" spans="1:25" ht="12.75" customHeight="1" x14ac:dyDescent="0.2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</row>
    <row r="427" spans="1:25" ht="12.75" customHeight="1" x14ac:dyDescent="0.2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</row>
    <row r="428" spans="1:25" ht="12.75" customHeight="1" x14ac:dyDescent="0.2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</row>
    <row r="429" spans="1:25" ht="12.75" customHeight="1" x14ac:dyDescent="0.2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</row>
    <row r="430" spans="1:25" ht="12.75" customHeight="1" x14ac:dyDescent="0.2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</row>
    <row r="431" spans="1:25" ht="12.75" customHeight="1" x14ac:dyDescent="0.2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</row>
    <row r="432" spans="1:25" ht="12.75" customHeight="1" x14ac:dyDescent="0.2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</row>
    <row r="433" spans="1:25" ht="12.75" customHeight="1" x14ac:dyDescent="0.2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</row>
    <row r="434" spans="1:25" ht="12.75" customHeight="1" x14ac:dyDescent="0.2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</row>
    <row r="435" spans="1:25" ht="12.75" customHeight="1" x14ac:dyDescent="0.2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</row>
    <row r="436" spans="1:25" ht="12.75" customHeight="1" x14ac:dyDescent="0.2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</row>
    <row r="437" spans="1:25" ht="12.75" customHeight="1" x14ac:dyDescent="0.2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</row>
    <row r="438" spans="1:25" ht="12.75" customHeight="1" x14ac:dyDescent="0.2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</row>
    <row r="439" spans="1:25" ht="12.75" customHeight="1" x14ac:dyDescent="0.2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</row>
    <row r="440" spans="1:25" ht="12.75" customHeight="1" x14ac:dyDescent="0.2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</row>
    <row r="441" spans="1:25" ht="12.75" customHeight="1" x14ac:dyDescent="0.2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</row>
    <row r="442" spans="1:25" ht="12.75" customHeight="1" x14ac:dyDescent="0.2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</row>
    <row r="443" spans="1:25" ht="12.75" customHeight="1" x14ac:dyDescent="0.2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</row>
    <row r="444" spans="1:25" ht="12.75" customHeight="1" x14ac:dyDescent="0.2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</row>
    <row r="445" spans="1:25" ht="12.75" customHeight="1" x14ac:dyDescent="0.2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</row>
    <row r="446" spans="1:25" ht="12.75" customHeight="1" x14ac:dyDescent="0.2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</row>
    <row r="447" spans="1:25" ht="12.75" customHeight="1" x14ac:dyDescent="0.2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</row>
    <row r="448" spans="1:25" ht="12.75" customHeight="1" x14ac:dyDescent="0.2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</row>
    <row r="449" spans="1:25" ht="12.75" customHeight="1" x14ac:dyDescent="0.2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</row>
    <row r="450" spans="1:25" ht="12.75" customHeight="1" x14ac:dyDescent="0.2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</row>
    <row r="451" spans="1:25" ht="12.75" customHeight="1" x14ac:dyDescent="0.2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</row>
    <row r="452" spans="1:25" ht="12.75" customHeight="1" x14ac:dyDescent="0.2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</row>
    <row r="453" spans="1:25" ht="12.75" customHeight="1" x14ac:dyDescent="0.2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</row>
    <row r="454" spans="1:25" ht="12.75" customHeight="1" x14ac:dyDescent="0.2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</row>
    <row r="455" spans="1:25" ht="12.75" customHeight="1" x14ac:dyDescent="0.2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</row>
    <row r="456" spans="1:25" ht="12.75" customHeight="1" x14ac:dyDescent="0.2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</row>
    <row r="457" spans="1:25" ht="12.75" customHeight="1" x14ac:dyDescent="0.2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</row>
    <row r="458" spans="1:25" ht="12.75" customHeight="1" x14ac:dyDescent="0.2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</row>
    <row r="459" spans="1:25" ht="12.75" customHeight="1" x14ac:dyDescent="0.2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</row>
    <row r="460" spans="1:25" ht="12.75" customHeight="1" x14ac:dyDescent="0.2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</row>
    <row r="461" spans="1:25" ht="12.75" customHeight="1" x14ac:dyDescent="0.2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</row>
    <row r="462" spans="1:25" ht="12.75" customHeight="1" x14ac:dyDescent="0.2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</row>
    <row r="463" spans="1:25" ht="12.75" customHeight="1" x14ac:dyDescent="0.2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</row>
    <row r="464" spans="1:25" ht="12.75" customHeight="1" x14ac:dyDescent="0.2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</row>
    <row r="465" spans="1:25" ht="12.75" customHeight="1" x14ac:dyDescent="0.2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</row>
    <row r="466" spans="1:25" ht="12.75" customHeight="1" x14ac:dyDescent="0.2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</row>
    <row r="467" spans="1:25" ht="12.75" customHeight="1" x14ac:dyDescent="0.2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</row>
    <row r="468" spans="1:25" ht="12.75" customHeight="1" x14ac:dyDescent="0.2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</row>
    <row r="469" spans="1:25" ht="12.75" customHeight="1" x14ac:dyDescent="0.2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</row>
    <row r="470" spans="1:25" ht="12.75" customHeight="1" x14ac:dyDescent="0.2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</row>
    <row r="471" spans="1:25" ht="12.75" customHeight="1" x14ac:dyDescent="0.2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</row>
    <row r="472" spans="1:25" ht="12.75" customHeight="1" x14ac:dyDescent="0.2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</row>
    <row r="473" spans="1:25" ht="12.75" customHeight="1" x14ac:dyDescent="0.2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</row>
    <row r="474" spans="1:25" ht="12.75" customHeight="1" x14ac:dyDescent="0.2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</row>
    <row r="475" spans="1:25" ht="12.75" customHeight="1" x14ac:dyDescent="0.2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</row>
    <row r="476" spans="1:25" ht="12.75" customHeight="1" x14ac:dyDescent="0.2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</row>
    <row r="477" spans="1:25" ht="12.75" customHeight="1" x14ac:dyDescent="0.2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</row>
    <row r="478" spans="1:25" ht="12.75" customHeight="1" x14ac:dyDescent="0.2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</row>
    <row r="479" spans="1:25" ht="12.75" customHeight="1" x14ac:dyDescent="0.2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</row>
    <row r="480" spans="1:25" ht="12.75" customHeight="1" x14ac:dyDescent="0.2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</row>
    <row r="481" spans="1:25" ht="12.75" customHeight="1" x14ac:dyDescent="0.2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</row>
    <row r="482" spans="1:25" ht="12.75" customHeight="1" x14ac:dyDescent="0.2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</row>
    <row r="483" spans="1:25" ht="12.75" customHeight="1" x14ac:dyDescent="0.2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</row>
    <row r="484" spans="1:25" ht="12.75" customHeight="1" x14ac:dyDescent="0.2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</row>
    <row r="485" spans="1:25" ht="12.75" customHeight="1" x14ac:dyDescent="0.2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</row>
    <row r="486" spans="1:25" ht="12.75" customHeight="1" x14ac:dyDescent="0.2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</row>
    <row r="487" spans="1:25" ht="12.75" customHeight="1" x14ac:dyDescent="0.2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2.75" customHeight="1" x14ac:dyDescent="0.2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</row>
    <row r="489" spans="1:25" ht="12.75" customHeight="1" x14ac:dyDescent="0.2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</row>
    <row r="490" spans="1:25" ht="12.75" customHeight="1" x14ac:dyDescent="0.2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</row>
    <row r="491" spans="1:25" ht="12.75" customHeight="1" x14ac:dyDescent="0.2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</row>
    <row r="492" spans="1:25" ht="12.75" customHeight="1" x14ac:dyDescent="0.2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</row>
    <row r="493" spans="1:25" ht="12.75" customHeight="1" x14ac:dyDescent="0.2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</row>
    <row r="494" spans="1:25" ht="12.75" customHeight="1" x14ac:dyDescent="0.2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</row>
    <row r="495" spans="1:25" ht="12.75" customHeight="1" x14ac:dyDescent="0.2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</row>
    <row r="496" spans="1:25" ht="12.75" customHeight="1" x14ac:dyDescent="0.2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</row>
    <row r="497" spans="1:25" ht="12.75" customHeight="1" x14ac:dyDescent="0.2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</row>
    <row r="498" spans="1:25" ht="12.75" customHeight="1" x14ac:dyDescent="0.2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</row>
    <row r="499" spans="1:25" ht="12.75" customHeight="1" x14ac:dyDescent="0.2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</row>
    <row r="500" spans="1:25" ht="12.75" customHeight="1" x14ac:dyDescent="0.2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</row>
    <row r="501" spans="1:25" ht="12.75" customHeight="1" x14ac:dyDescent="0.2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</row>
    <row r="502" spans="1:25" ht="12.75" customHeight="1" x14ac:dyDescent="0.2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</row>
    <row r="503" spans="1:25" ht="12.75" customHeight="1" x14ac:dyDescent="0.2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2.75" customHeight="1" x14ac:dyDescent="0.2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</row>
    <row r="505" spans="1:25" ht="12.75" customHeight="1" x14ac:dyDescent="0.2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</row>
    <row r="506" spans="1:25" ht="12.75" customHeight="1" x14ac:dyDescent="0.2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</row>
    <row r="507" spans="1:25" ht="12.75" customHeight="1" x14ac:dyDescent="0.2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</row>
    <row r="508" spans="1:25" ht="12.75" customHeight="1" x14ac:dyDescent="0.2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</row>
    <row r="509" spans="1:25" ht="12.75" customHeight="1" x14ac:dyDescent="0.2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</row>
    <row r="510" spans="1:25" ht="12.75" customHeight="1" x14ac:dyDescent="0.2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</row>
    <row r="511" spans="1:25" ht="12.75" customHeight="1" x14ac:dyDescent="0.2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</row>
    <row r="512" spans="1:25" ht="12.75" customHeight="1" x14ac:dyDescent="0.2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</row>
    <row r="513" spans="1:25" ht="12.75" customHeight="1" x14ac:dyDescent="0.2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</row>
    <row r="514" spans="1:25" ht="12.75" customHeight="1" x14ac:dyDescent="0.2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</row>
    <row r="515" spans="1:25" ht="12.75" customHeight="1" x14ac:dyDescent="0.2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</row>
    <row r="516" spans="1:25" ht="12.75" customHeight="1" x14ac:dyDescent="0.2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</row>
    <row r="517" spans="1:25" ht="12.75" customHeight="1" x14ac:dyDescent="0.2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</row>
    <row r="518" spans="1:25" ht="12.75" customHeight="1" x14ac:dyDescent="0.2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</row>
    <row r="519" spans="1:25" ht="12.75" customHeight="1" x14ac:dyDescent="0.2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</row>
    <row r="520" spans="1:25" ht="12.75" customHeight="1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2.75" customHeight="1" x14ac:dyDescent="0.2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</row>
    <row r="522" spans="1:25" ht="12.75" customHeight="1" x14ac:dyDescent="0.2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</row>
    <row r="523" spans="1:25" ht="12.75" customHeight="1" x14ac:dyDescent="0.2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</row>
    <row r="524" spans="1:25" ht="12.75" customHeight="1" x14ac:dyDescent="0.2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</row>
    <row r="525" spans="1:25" ht="12.75" customHeight="1" x14ac:dyDescent="0.2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</row>
    <row r="526" spans="1:25" ht="12.75" customHeight="1" x14ac:dyDescent="0.2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</row>
    <row r="527" spans="1:25" ht="12.75" customHeight="1" x14ac:dyDescent="0.2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</row>
    <row r="528" spans="1:25" ht="12.75" customHeight="1" x14ac:dyDescent="0.2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</row>
    <row r="529" spans="1:25" ht="12.75" customHeight="1" x14ac:dyDescent="0.2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</row>
    <row r="530" spans="1:25" ht="12.75" customHeight="1" x14ac:dyDescent="0.2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</row>
    <row r="531" spans="1:25" ht="12.75" customHeight="1" x14ac:dyDescent="0.2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</row>
    <row r="532" spans="1:25" ht="12.75" customHeight="1" x14ac:dyDescent="0.2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</row>
    <row r="533" spans="1:25" ht="12.75" customHeight="1" x14ac:dyDescent="0.2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</row>
    <row r="534" spans="1:25" ht="12.75" customHeight="1" x14ac:dyDescent="0.2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</row>
    <row r="535" spans="1:25" ht="12.75" customHeight="1" x14ac:dyDescent="0.2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</row>
    <row r="536" spans="1:25" ht="12.75" customHeight="1" x14ac:dyDescent="0.2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</row>
    <row r="537" spans="1:25" ht="12.75" customHeight="1" x14ac:dyDescent="0.2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ht="12.75" customHeight="1" x14ac:dyDescent="0.2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2.75" customHeight="1" x14ac:dyDescent="0.2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</row>
    <row r="540" spans="1:25" ht="12.75" customHeight="1" x14ac:dyDescent="0.2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</row>
    <row r="541" spans="1:25" ht="12.75" customHeight="1" x14ac:dyDescent="0.2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</row>
    <row r="542" spans="1:25" ht="12.75" customHeight="1" x14ac:dyDescent="0.2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</row>
    <row r="543" spans="1:25" ht="12.75" customHeight="1" x14ac:dyDescent="0.2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</row>
    <row r="544" spans="1:25" ht="12.75" customHeight="1" x14ac:dyDescent="0.2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</row>
    <row r="545" spans="1:25" ht="12.75" customHeight="1" x14ac:dyDescent="0.2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</row>
    <row r="546" spans="1:25" ht="12.75" customHeight="1" x14ac:dyDescent="0.2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</row>
    <row r="547" spans="1:25" ht="12.75" customHeight="1" x14ac:dyDescent="0.2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</row>
    <row r="548" spans="1:25" ht="12.75" customHeight="1" x14ac:dyDescent="0.2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</row>
    <row r="549" spans="1:25" ht="12.75" customHeight="1" x14ac:dyDescent="0.2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</row>
    <row r="550" spans="1:25" ht="12.75" customHeight="1" x14ac:dyDescent="0.2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</row>
    <row r="551" spans="1:25" ht="12.75" customHeight="1" x14ac:dyDescent="0.2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</row>
    <row r="552" spans="1:25" ht="12.75" customHeight="1" x14ac:dyDescent="0.2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</row>
    <row r="553" spans="1:25" ht="12.75" customHeight="1" x14ac:dyDescent="0.2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</row>
    <row r="554" spans="1:25" ht="12.75" customHeight="1" x14ac:dyDescent="0.2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</row>
    <row r="555" spans="1:25" ht="12.75" customHeight="1" x14ac:dyDescent="0.2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</row>
    <row r="556" spans="1:25" ht="12.75" customHeight="1" x14ac:dyDescent="0.2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</row>
    <row r="557" spans="1:25" ht="12.75" customHeight="1" x14ac:dyDescent="0.2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</row>
    <row r="558" spans="1:25" ht="12.75" customHeight="1" x14ac:dyDescent="0.2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</row>
    <row r="559" spans="1:25" ht="12.75" customHeight="1" x14ac:dyDescent="0.2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</row>
    <row r="560" spans="1:25" ht="12.75" customHeight="1" x14ac:dyDescent="0.2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</row>
    <row r="561" spans="1:25" ht="12.75" customHeight="1" x14ac:dyDescent="0.2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</row>
    <row r="562" spans="1:25" ht="12.75" customHeight="1" x14ac:dyDescent="0.2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</row>
    <row r="563" spans="1:25" ht="12.75" customHeight="1" x14ac:dyDescent="0.2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</row>
    <row r="564" spans="1:25" ht="12.75" customHeight="1" x14ac:dyDescent="0.2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</row>
    <row r="565" spans="1:25" ht="12.75" customHeight="1" x14ac:dyDescent="0.2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</row>
    <row r="566" spans="1:25" ht="12.75" customHeight="1" x14ac:dyDescent="0.2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</row>
    <row r="567" spans="1:25" ht="12.75" customHeight="1" x14ac:dyDescent="0.2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</row>
    <row r="568" spans="1:25" ht="12.75" customHeight="1" x14ac:dyDescent="0.2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</row>
    <row r="569" spans="1:25" ht="12.75" customHeight="1" x14ac:dyDescent="0.2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</row>
    <row r="570" spans="1:25" ht="12.75" customHeight="1" x14ac:dyDescent="0.2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</row>
    <row r="571" spans="1:25" ht="12.75" customHeight="1" x14ac:dyDescent="0.2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</row>
    <row r="572" spans="1:25" ht="12.75" customHeight="1" x14ac:dyDescent="0.2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</row>
    <row r="573" spans="1:25" ht="12.75" customHeight="1" x14ac:dyDescent="0.2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</row>
    <row r="574" spans="1:25" ht="12.75" customHeight="1" x14ac:dyDescent="0.2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</row>
    <row r="575" spans="1:25" ht="12.75" customHeight="1" x14ac:dyDescent="0.2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</row>
    <row r="576" spans="1:25" ht="12.75" customHeight="1" x14ac:dyDescent="0.2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</row>
    <row r="577" spans="1:25" ht="12.75" customHeight="1" x14ac:dyDescent="0.2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</row>
    <row r="578" spans="1:25" ht="12.75" customHeight="1" x14ac:dyDescent="0.2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</row>
    <row r="579" spans="1:25" ht="12.75" customHeight="1" x14ac:dyDescent="0.2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</row>
    <row r="580" spans="1:25" ht="12.75" customHeight="1" x14ac:dyDescent="0.2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</row>
    <row r="581" spans="1:25" ht="12.75" customHeight="1" x14ac:dyDescent="0.2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</row>
    <row r="582" spans="1:25" ht="12.75" customHeight="1" x14ac:dyDescent="0.2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</row>
    <row r="583" spans="1:25" ht="12.75" customHeight="1" x14ac:dyDescent="0.2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</row>
    <row r="584" spans="1:25" ht="12.75" customHeight="1" x14ac:dyDescent="0.2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</row>
    <row r="585" spans="1:25" ht="12.75" customHeight="1" x14ac:dyDescent="0.2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</row>
    <row r="586" spans="1:25" ht="12.75" customHeight="1" x14ac:dyDescent="0.2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</row>
    <row r="587" spans="1:25" ht="12.75" customHeight="1" x14ac:dyDescent="0.2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</row>
    <row r="588" spans="1:25" ht="12.75" customHeight="1" x14ac:dyDescent="0.2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</row>
    <row r="589" spans="1:25" ht="12.75" customHeight="1" x14ac:dyDescent="0.2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</row>
    <row r="590" spans="1:25" ht="12.75" customHeight="1" x14ac:dyDescent="0.2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</row>
    <row r="591" spans="1:25" ht="12.75" customHeight="1" x14ac:dyDescent="0.2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</row>
    <row r="592" spans="1:25" ht="12.75" customHeight="1" x14ac:dyDescent="0.2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</row>
    <row r="593" spans="1:25" ht="12.75" customHeight="1" x14ac:dyDescent="0.2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</row>
    <row r="594" spans="1:25" ht="12.75" customHeight="1" x14ac:dyDescent="0.2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</row>
    <row r="595" spans="1:25" ht="12.75" customHeight="1" x14ac:dyDescent="0.2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</row>
    <row r="596" spans="1:25" ht="12.75" customHeight="1" x14ac:dyDescent="0.2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</row>
    <row r="597" spans="1:25" ht="12.75" customHeight="1" x14ac:dyDescent="0.2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</row>
    <row r="598" spans="1:25" ht="12.75" customHeight="1" x14ac:dyDescent="0.2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</row>
    <row r="599" spans="1:25" ht="12.75" customHeight="1" x14ac:dyDescent="0.2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</row>
    <row r="600" spans="1:25" ht="12.75" customHeight="1" x14ac:dyDescent="0.2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</row>
    <row r="601" spans="1:25" ht="12.75" customHeight="1" x14ac:dyDescent="0.2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</row>
    <row r="602" spans="1:25" ht="12.75" customHeight="1" x14ac:dyDescent="0.2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</row>
    <row r="603" spans="1:25" ht="12.75" customHeight="1" x14ac:dyDescent="0.2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</row>
    <row r="604" spans="1:25" ht="12.75" customHeight="1" x14ac:dyDescent="0.2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</row>
    <row r="605" spans="1:25" ht="12.75" customHeight="1" x14ac:dyDescent="0.2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</row>
    <row r="606" spans="1:25" ht="12.75" customHeight="1" x14ac:dyDescent="0.2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</row>
    <row r="607" spans="1:25" ht="12.75" customHeight="1" x14ac:dyDescent="0.2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</row>
    <row r="608" spans="1:25" ht="12.75" customHeight="1" x14ac:dyDescent="0.2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</row>
    <row r="609" spans="1:25" ht="12.75" customHeight="1" x14ac:dyDescent="0.2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</row>
    <row r="610" spans="1:25" ht="12.75" customHeight="1" x14ac:dyDescent="0.2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</row>
    <row r="611" spans="1:25" ht="12.75" customHeight="1" x14ac:dyDescent="0.2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</row>
    <row r="612" spans="1:25" ht="12.75" customHeight="1" x14ac:dyDescent="0.2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</row>
    <row r="613" spans="1:25" ht="12.75" customHeight="1" x14ac:dyDescent="0.2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</row>
    <row r="614" spans="1:25" ht="12.75" customHeight="1" x14ac:dyDescent="0.2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</row>
    <row r="615" spans="1:25" ht="12.75" customHeight="1" x14ac:dyDescent="0.2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</row>
    <row r="616" spans="1:25" ht="12.75" customHeight="1" x14ac:dyDescent="0.2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</row>
    <row r="617" spans="1:25" ht="12.75" customHeight="1" x14ac:dyDescent="0.2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</row>
    <row r="618" spans="1:25" ht="12.75" customHeight="1" x14ac:dyDescent="0.2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</row>
    <row r="619" spans="1:25" ht="12.75" customHeight="1" x14ac:dyDescent="0.2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</row>
    <row r="620" spans="1:25" ht="12.75" customHeight="1" x14ac:dyDescent="0.2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</row>
    <row r="621" spans="1:25" ht="12.75" customHeight="1" x14ac:dyDescent="0.2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</row>
    <row r="622" spans="1:25" ht="12.75" customHeight="1" x14ac:dyDescent="0.2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</row>
    <row r="623" spans="1:25" ht="12.75" customHeight="1" x14ac:dyDescent="0.2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</row>
    <row r="624" spans="1:25" ht="12.75" customHeight="1" x14ac:dyDescent="0.2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</row>
    <row r="625" spans="1:25" ht="12.75" customHeight="1" x14ac:dyDescent="0.2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</row>
    <row r="626" spans="1:25" ht="12.75" customHeight="1" x14ac:dyDescent="0.2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</row>
    <row r="627" spans="1:25" ht="12.75" customHeight="1" x14ac:dyDescent="0.2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</row>
    <row r="628" spans="1:25" ht="12.75" customHeight="1" x14ac:dyDescent="0.2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</row>
    <row r="629" spans="1:25" ht="12.75" customHeight="1" x14ac:dyDescent="0.2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</row>
    <row r="630" spans="1:25" ht="12.75" customHeight="1" x14ac:dyDescent="0.2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</row>
    <row r="631" spans="1:25" ht="12.75" customHeight="1" x14ac:dyDescent="0.2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</row>
    <row r="632" spans="1:25" ht="12.75" customHeight="1" x14ac:dyDescent="0.2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</row>
    <row r="633" spans="1:25" ht="12.75" customHeight="1" x14ac:dyDescent="0.2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</row>
    <row r="634" spans="1:25" ht="12.75" customHeight="1" x14ac:dyDescent="0.2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</row>
    <row r="635" spans="1:25" ht="12.75" customHeight="1" x14ac:dyDescent="0.2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</row>
    <row r="636" spans="1:25" ht="12.75" customHeight="1" x14ac:dyDescent="0.2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</row>
    <row r="637" spans="1:25" ht="12.75" customHeight="1" x14ac:dyDescent="0.2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</row>
    <row r="638" spans="1:25" ht="12.75" customHeight="1" x14ac:dyDescent="0.2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</row>
    <row r="639" spans="1:25" ht="12.75" customHeight="1" x14ac:dyDescent="0.2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</row>
    <row r="640" spans="1:25" ht="12.75" customHeight="1" x14ac:dyDescent="0.2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</row>
    <row r="641" spans="1:25" ht="12.75" customHeight="1" x14ac:dyDescent="0.2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</row>
    <row r="642" spans="1:25" ht="12.75" customHeight="1" x14ac:dyDescent="0.2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</row>
    <row r="643" spans="1:25" ht="12.75" customHeight="1" x14ac:dyDescent="0.2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</row>
    <row r="644" spans="1:25" ht="12.75" customHeight="1" x14ac:dyDescent="0.2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</row>
    <row r="645" spans="1:25" ht="12.75" customHeight="1" x14ac:dyDescent="0.2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</row>
    <row r="646" spans="1:25" ht="12.75" customHeight="1" x14ac:dyDescent="0.2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</row>
    <row r="647" spans="1:25" ht="12.75" customHeight="1" x14ac:dyDescent="0.2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</row>
    <row r="648" spans="1:25" ht="12.75" customHeight="1" x14ac:dyDescent="0.2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</row>
    <row r="649" spans="1:25" ht="12.75" customHeight="1" x14ac:dyDescent="0.2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</row>
    <row r="650" spans="1:25" ht="12.75" customHeight="1" x14ac:dyDescent="0.2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</row>
    <row r="651" spans="1:25" ht="12.75" customHeight="1" x14ac:dyDescent="0.2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</row>
    <row r="652" spans="1:25" ht="12.75" customHeight="1" x14ac:dyDescent="0.2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</row>
    <row r="653" spans="1:25" ht="12.75" customHeight="1" x14ac:dyDescent="0.2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</row>
    <row r="654" spans="1:25" ht="12.75" customHeight="1" x14ac:dyDescent="0.2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</row>
    <row r="655" spans="1:25" ht="12.75" customHeight="1" x14ac:dyDescent="0.2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</row>
    <row r="656" spans="1:25" ht="12.75" customHeight="1" x14ac:dyDescent="0.2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</row>
    <row r="657" spans="1:25" ht="12.75" customHeight="1" x14ac:dyDescent="0.2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</row>
    <row r="658" spans="1:25" ht="12.75" customHeight="1" x14ac:dyDescent="0.2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</row>
    <row r="659" spans="1:25" ht="12.75" customHeight="1" x14ac:dyDescent="0.2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</row>
    <row r="660" spans="1:25" ht="12.75" customHeight="1" x14ac:dyDescent="0.2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</row>
    <row r="661" spans="1:25" ht="12.75" customHeight="1" x14ac:dyDescent="0.2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</row>
    <row r="662" spans="1:25" ht="12.75" customHeight="1" x14ac:dyDescent="0.2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</row>
    <row r="663" spans="1:25" ht="12.75" customHeight="1" x14ac:dyDescent="0.2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</row>
    <row r="664" spans="1:25" ht="12.75" customHeight="1" x14ac:dyDescent="0.2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</row>
    <row r="665" spans="1:25" ht="12.75" customHeight="1" x14ac:dyDescent="0.2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</row>
    <row r="666" spans="1:25" ht="12.75" customHeight="1" x14ac:dyDescent="0.2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</row>
    <row r="667" spans="1:25" ht="12.75" customHeight="1" x14ac:dyDescent="0.2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</row>
    <row r="668" spans="1:25" ht="12.75" customHeight="1" x14ac:dyDescent="0.2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</row>
    <row r="669" spans="1:25" ht="12.75" customHeight="1" x14ac:dyDescent="0.2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</row>
    <row r="670" spans="1:25" ht="12.75" customHeight="1" x14ac:dyDescent="0.2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</row>
    <row r="671" spans="1:25" ht="12.75" customHeight="1" x14ac:dyDescent="0.2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</row>
    <row r="672" spans="1:25" ht="12.75" customHeight="1" x14ac:dyDescent="0.2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</row>
    <row r="673" spans="1:25" ht="12.75" customHeight="1" x14ac:dyDescent="0.2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</row>
    <row r="674" spans="1:25" ht="12.75" customHeight="1" x14ac:dyDescent="0.2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</row>
    <row r="675" spans="1:25" ht="12.75" customHeight="1" x14ac:dyDescent="0.2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</row>
    <row r="676" spans="1:25" ht="12.75" customHeight="1" x14ac:dyDescent="0.2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</row>
    <row r="677" spans="1:25" ht="12.75" customHeight="1" x14ac:dyDescent="0.2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</row>
    <row r="678" spans="1:25" ht="12.75" customHeight="1" x14ac:dyDescent="0.2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</row>
    <row r="679" spans="1:25" ht="12.75" customHeight="1" x14ac:dyDescent="0.2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</row>
    <row r="680" spans="1:25" ht="12.75" customHeight="1" x14ac:dyDescent="0.2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</row>
    <row r="681" spans="1:25" ht="12.75" customHeight="1" x14ac:dyDescent="0.2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</row>
    <row r="682" spans="1:25" ht="12.75" customHeight="1" x14ac:dyDescent="0.2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</row>
    <row r="683" spans="1:25" ht="12.75" customHeight="1" x14ac:dyDescent="0.2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</row>
    <row r="684" spans="1:25" ht="12.75" customHeight="1" x14ac:dyDescent="0.2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</row>
    <row r="685" spans="1:25" ht="12.75" customHeight="1" x14ac:dyDescent="0.2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</row>
    <row r="686" spans="1:25" ht="12.75" customHeight="1" x14ac:dyDescent="0.2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</row>
    <row r="687" spans="1:25" ht="12.75" customHeight="1" x14ac:dyDescent="0.2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</row>
    <row r="688" spans="1:25" ht="12.75" customHeight="1" x14ac:dyDescent="0.2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</row>
    <row r="689" spans="1:25" ht="12.75" customHeight="1" x14ac:dyDescent="0.2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</row>
    <row r="690" spans="1:25" ht="12.75" customHeight="1" x14ac:dyDescent="0.2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</row>
    <row r="691" spans="1:25" ht="12.75" customHeight="1" x14ac:dyDescent="0.2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</row>
    <row r="692" spans="1:25" ht="12.75" customHeight="1" x14ac:dyDescent="0.2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</row>
    <row r="693" spans="1:25" ht="12.75" customHeight="1" x14ac:dyDescent="0.2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</row>
    <row r="694" spans="1:25" ht="12.75" customHeight="1" x14ac:dyDescent="0.2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</row>
    <row r="695" spans="1:25" ht="12.75" customHeight="1" x14ac:dyDescent="0.2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</row>
    <row r="696" spans="1:25" ht="12.75" customHeight="1" x14ac:dyDescent="0.2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</row>
    <row r="697" spans="1:25" ht="12.75" customHeight="1" x14ac:dyDescent="0.2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</row>
    <row r="698" spans="1:25" ht="12.75" customHeight="1" x14ac:dyDescent="0.2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</row>
    <row r="699" spans="1:25" ht="12.75" customHeight="1" x14ac:dyDescent="0.2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</row>
    <row r="700" spans="1:25" ht="12.75" customHeight="1" x14ac:dyDescent="0.2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</row>
    <row r="701" spans="1:25" ht="12.75" customHeight="1" x14ac:dyDescent="0.2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</row>
    <row r="702" spans="1:25" ht="12.75" customHeight="1" x14ac:dyDescent="0.2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</row>
    <row r="703" spans="1:25" ht="12.75" customHeight="1" x14ac:dyDescent="0.2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</row>
    <row r="704" spans="1:25" ht="12.75" customHeight="1" x14ac:dyDescent="0.2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</row>
    <row r="705" spans="1:25" ht="12.75" customHeight="1" x14ac:dyDescent="0.2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</row>
    <row r="706" spans="1:25" ht="12.75" customHeight="1" x14ac:dyDescent="0.2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</row>
    <row r="707" spans="1:25" ht="12.75" customHeight="1" x14ac:dyDescent="0.2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</row>
    <row r="708" spans="1:25" ht="12.75" customHeight="1" x14ac:dyDescent="0.2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</row>
    <row r="709" spans="1:25" ht="12.75" customHeight="1" x14ac:dyDescent="0.2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</row>
    <row r="710" spans="1:25" ht="12.75" customHeight="1" x14ac:dyDescent="0.2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</row>
    <row r="711" spans="1:25" ht="12.75" customHeight="1" x14ac:dyDescent="0.2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</row>
    <row r="712" spans="1:25" ht="12.75" customHeight="1" x14ac:dyDescent="0.2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</row>
    <row r="713" spans="1:25" ht="12.75" customHeight="1" x14ac:dyDescent="0.2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</row>
    <row r="714" spans="1:25" ht="12.75" customHeight="1" x14ac:dyDescent="0.2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</row>
    <row r="715" spans="1:25" ht="12.75" customHeight="1" x14ac:dyDescent="0.2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</row>
    <row r="716" spans="1:25" ht="12.75" customHeight="1" x14ac:dyDescent="0.2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</row>
    <row r="717" spans="1:25" ht="12.75" customHeight="1" x14ac:dyDescent="0.2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</row>
    <row r="718" spans="1:25" ht="12.75" customHeight="1" x14ac:dyDescent="0.2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</row>
    <row r="719" spans="1:25" ht="12.75" customHeight="1" x14ac:dyDescent="0.2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</row>
    <row r="720" spans="1:25" ht="12.75" customHeight="1" x14ac:dyDescent="0.2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</row>
    <row r="721" spans="1:25" ht="12.75" customHeight="1" x14ac:dyDescent="0.2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</row>
    <row r="722" spans="1:25" ht="12.75" customHeight="1" x14ac:dyDescent="0.2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</row>
    <row r="723" spans="1:25" ht="12.75" customHeight="1" x14ac:dyDescent="0.2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</row>
    <row r="724" spans="1:25" ht="12.75" customHeight="1" x14ac:dyDescent="0.2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</row>
    <row r="725" spans="1:25" ht="12.75" customHeight="1" x14ac:dyDescent="0.2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</row>
    <row r="726" spans="1:25" ht="12.75" customHeight="1" x14ac:dyDescent="0.2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</row>
    <row r="727" spans="1:25" ht="12.75" customHeight="1" x14ac:dyDescent="0.2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</row>
    <row r="728" spans="1:25" ht="12.75" customHeight="1" x14ac:dyDescent="0.2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</row>
    <row r="729" spans="1:25" ht="12.75" customHeight="1" x14ac:dyDescent="0.2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</row>
    <row r="730" spans="1:25" ht="12.75" customHeight="1" x14ac:dyDescent="0.2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</row>
    <row r="731" spans="1:25" ht="12.75" customHeight="1" x14ac:dyDescent="0.2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</row>
    <row r="732" spans="1:25" ht="12.75" customHeight="1" x14ac:dyDescent="0.2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</row>
    <row r="733" spans="1:25" ht="12.75" customHeight="1" x14ac:dyDescent="0.2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</row>
    <row r="734" spans="1:25" ht="12.75" customHeight="1" x14ac:dyDescent="0.2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</row>
    <row r="735" spans="1:25" ht="12.75" customHeight="1" x14ac:dyDescent="0.2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</row>
    <row r="736" spans="1:25" ht="12.75" customHeight="1" x14ac:dyDescent="0.2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</row>
    <row r="737" spans="1:25" ht="12.75" customHeight="1" x14ac:dyDescent="0.2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</row>
    <row r="738" spans="1:25" ht="12.75" customHeight="1" x14ac:dyDescent="0.2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</row>
    <row r="739" spans="1:25" ht="12.75" customHeight="1" x14ac:dyDescent="0.2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</row>
    <row r="740" spans="1:25" ht="12.75" customHeight="1" x14ac:dyDescent="0.2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</row>
    <row r="741" spans="1:25" ht="12.75" customHeight="1" x14ac:dyDescent="0.2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</row>
    <row r="742" spans="1:25" ht="12.75" customHeight="1" x14ac:dyDescent="0.2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</row>
    <row r="743" spans="1:25" ht="12.75" customHeight="1" x14ac:dyDescent="0.2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</row>
    <row r="744" spans="1:25" ht="12.75" customHeight="1" x14ac:dyDescent="0.2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</row>
    <row r="745" spans="1:25" ht="12.75" customHeight="1" x14ac:dyDescent="0.2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</row>
    <row r="746" spans="1:25" ht="12.75" customHeight="1" x14ac:dyDescent="0.2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</row>
    <row r="747" spans="1:25" ht="12.75" customHeight="1" x14ac:dyDescent="0.2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</row>
    <row r="748" spans="1:25" ht="12.75" customHeight="1" x14ac:dyDescent="0.2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</row>
    <row r="749" spans="1:25" ht="12.75" customHeight="1" x14ac:dyDescent="0.2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</row>
    <row r="750" spans="1:25" ht="12.75" customHeight="1" x14ac:dyDescent="0.2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</row>
    <row r="751" spans="1:25" ht="12.75" customHeight="1" x14ac:dyDescent="0.2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</row>
    <row r="752" spans="1:25" ht="12.75" customHeight="1" x14ac:dyDescent="0.2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</row>
    <row r="753" spans="1:25" ht="12.75" customHeight="1" x14ac:dyDescent="0.2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</row>
    <row r="754" spans="1:25" ht="12.75" customHeight="1" x14ac:dyDescent="0.2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</row>
    <row r="755" spans="1:25" ht="12.75" customHeight="1" x14ac:dyDescent="0.2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</row>
    <row r="756" spans="1:25" ht="12.75" customHeight="1" x14ac:dyDescent="0.2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</row>
    <row r="757" spans="1:25" ht="12.75" customHeight="1" x14ac:dyDescent="0.2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</row>
    <row r="758" spans="1:25" ht="12.75" customHeight="1" x14ac:dyDescent="0.2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</row>
    <row r="759" spans="1:25" ht="12.75" customHeight="1" x14ac:dyDescent="0.2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</row>
    <row r="760" spans="1:25" ht="12.75" customHeight="1" x14ac:dyDescent="0.2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</row>
    <row r="761" spans="1:25" ht="12.75" customHeight="1" x14ac:dyDescent="0.2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</row>
    <row r="762" spans="1:25" ht="12.75" customHeight="1" x14ac:dyDescent="0.2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</row>
    <row r="763" spans="1:25" ht="12.75" customHeight="1" x14ac:dyDescent="0.2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</row>
    <row r="764" spans="1:25" ht="12.75" customHeight="1" x14ac:dyDescent="0.2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</row>
    <row r="765" spans="1:25" ht="12.75" customHeight="1" x14ac:dyDescent="0.2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</row>
    <row r="766" spans="1:25" ht="12.75" customHeight="1" x14ac:dyDescent="0.2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</row>
    <row r="767" spans="1:25" ht="12.75" customHeight="1" x14ac:dyDescent="0.2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</row>
    <row r="768" spans="1:25" ht="12.75" customHeight="1" x14ac:dyDescent="0.2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</row>
    <row r="769" spans="1:25" ht="12.75" customHeight="1" x14ac:dyDescent="0.2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</row>
    <row r="770" spans="1:25" ht="12.75" customHeight="1" x14ac:dyDescent="0.2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</row>
    <row r="771" spans="1:25" ht="12.75" customHeight="1" x14ac:dyDescent="0.2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</row>
    <row r="772" spans="1:25" ht="12.75" customHeight="1" x14ac:dyDescent="0.2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</row>
    <row r="773" spans="1:25" ht="12.75" customHeight="1" x14ac:dyDescent="0.2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</row>
    <row r="774" spans="1:25" ht="12.75" customHeight="1" x14ac:dyDescent="0.2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</row>
    <row r="775" spans="1:25" ht="12.75" customHeight="1" x14ac:dyDescent="0.2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</row>
    <row r="776" spans="1:25" ht="12.75" customHeight="1" x14ac:dyDescent="0.2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</row>
    <row r="777" spans="1:25" ht="12.75" customHeight="1" x14ac:dyDescent="0.2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</row>
    <row r="778" spans="1:25" ht="12.75" customHeight="1" x14ac:dyDescent="0.2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</row>
    <row r="779" spans="1:25" ht="12.75" customHeight="1" x14ac:dyDescent="0.2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</row>
    <row r="780" spans="1:25" ht="12.75" customHeight="1" x14ac:dyDescent="0.2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</row>
    <row r="781" spans="1:25" ht="12.75" customHeight="1" x14ac:dyDescent="0.2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</row>
    <row r="782" spans="1:25" ht="12.75" customHeight="1" x14ac:dyDescent="0.2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</row>
    <row r="783" spans="1:25" ht="12.75" customHeight="1" x14ac:dyDescent="0.2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</row>
    <row r="784" spans="1:25" ht="12.75" customHeight="1" x14ac:dyDescent="0.2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</row>
    <row r="785" spans="1:25" ht="12.75" customHeight="1" x14ac:dyDescent="0.2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</row>
    <row r="786" spans="1:25" ht="12.75" customHeight="1" x14ac:dyDescent="0.2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</row>
    <row r="787" spans="1:25" ht="12.75" customHeight="1" x14ac:dyDescent="0.2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</row>
    <row r="788" spans="1:25" ht="12.75" customHeight="1" x14ac:dyDescent="0.2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</row>
    <row r="789" spans="1:25" ht="12.75" customHeight="1" x14ac:dyDescent="0.2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</row>
    <row r="790" spans="1:25" ht="12.75" customHeight="1" x14ac:dyDescent="0.2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</row>
    <row r="791" spans="1:25" ht="12.75" customHeight="1" x14ac:dyDescent="0.2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</row>
    <row r="792" spans="1:25" ht="12.75" customHeight="1" x14ac:dyDescent="0.2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</row>
    <row r="793" spans="1:25" ht="12.75" customHeight="1" x14ac:dyDescent="0.2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</row>
    <row r="794" spans="1:25" ht="12.75" customHeight="1" x14ac:dyDescent="0.2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</row>
    <row r="795" spans="1:25" ht="12.75" customHeight="1" x14ac:dyDescent="0.2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</row>
    <row r="796" spans="1:25" ht="12.75" customHeight="1" x14ac:dyDescent="0.2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</row>
    <row r="797" spans="1:25" ht="12.75" customHeight="1" x14ac:dyDescent="0.2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</row>
    <row r="798" spans="1:25" ht="12.75" customHeight="1" x14ac:dyDescent="0.2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</row>
    <row r="799" spans="1:25" ht="12.75" customHeight="1" x14ac:dyDescent="0.2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</row>
    <row r="800" spans="1:25" ht="12.75" customHeight="1" x14ac:dyDescent="0.2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</row>
    <row r="801" spans="1:25" ht="12.75" customHeight="1" x14ac:dyDescent="0.2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</row>
    <row r="802" spans="1:25" ht="12.75" customHeight="1" x14ac:dyDescent="0.2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</row>
    <row r="803" spans="1:25" ht="12.75" customHeight="1" x14ac:dyDescent="0.2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</row>
    <row r="804" spans="1:25" ht="12.75" customHeight="1" x14ac:dyDescent="0.2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</row>
    <row r="805" spans="1:25" ht="12.75" customHeight="1" x14ac:dyDescent="0.2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</row>
    <row r="806" spans="1:25" ht="12.75" customHeight="1" x14ac:dyDescent="0.2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</row>
    <row r="807" spans="1:25" ht="12.75" customHeight="1" x14ac:dyDescent="0.2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</row>
    <row r="808" spans="1:25" ht="12.75" customHeight="1" x14ac:dyDescent="0.2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</row>
    <row r="809" spans="1:25" ht="12.75" customHeight="1" x14ac:dyDescent="0.2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</row>
    <row r="810" spans="1:25" ht="12.75" customHeight="1" x14ac:dyDescent="0.2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</row>
    <row r="811" spans="1:25" ht="12.75" customHeight="1" x14ac:dyDescent="0.2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</row>
    <row r="812" spans="1:25" ht="12.75" customHeight="1" x14ac:dyDescent="0.2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</row>
    <row r="813" spans="1:25" ht="12.75" customHeight="1" x14ac:dyDescent="0.2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</row>
    <row r="814" spans="1:25" ht="12.75" customHeight="1" x14ac:dyDescent="0.2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</row>
    <row r="815" spans="1:25" ht="12.75" customHeight="1" x14ac:dyDescent="0.2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</row>
    <row r="816" spans="1:25" ht="12.75" customHeight="1" x14ac:dyDescent="0.2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</row>
    <row r="817" spans="1:25" ht="12.75" customHeight="1" x14ac:dyDescent="0.2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</row>
    <row r="818" spans="1:25" ht="12.75" customHeight="1" x14ac:dyDescent="0.2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</row>
    <row r="819" spans="1:25" ht="12.75" customHeight="1" x14ac:dyDescent="0.2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</row>
    <row r="820" spans="1:25" ht="12.75" customHeight="1" x14ac:dyDescent="0.2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</row>
    <row r="821" spans="1:25" ht="12.75" customHeight="1" x14ac:dyDescent="0.2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</row>
    <row r="822" spans="1:25" ht="12.75" customHeight="1" x14ac:dyDescent="0.2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</row>
    <row r="823" spans="1:25" ht="12.75" customHeight="1" x14ac:dyDescent="0.2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</row>
    <row r="824" spans="1:25" ht="12.75" customHeight="1" x14ac:dyDescent="0.2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</row>
    <row r="825" spans="1:25" ht="12.75" customHeight="1" x14ac:dyDescent="0.2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</row>
    <row r="826" spans="1:25" ht="12.75" customHeight="1" x14ac:dyDescent="0.2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</row>
    <row r="827" spans="1:25" ht="12.75" customHeight="1" x14ac:dyDescent="0.2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</row>
    <row r="828" spans="1:25" ht="12.75" customHeight="1" x14ac:dyDescent="0.2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</row>
    <row r="829" spans="1:25" ht="12.75" customHeight="1" x14ac:dyDescent="0.2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</row>
    <row r="830" spans="1:25" ht="12.75" customHeight="1" x14ac:dyDescent="0.2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</row>
    <row r="831" spans="1:25" ht="12.75" customHeight="1" x14ac:dyDescent="0.2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</row>
    <row r="832" spans="1:25" ht="12.75" customHeight="1" x14ac:dyDescent="0.2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</row>
    <row r="833" spans="1:25" ht="12.75" customHeight="1" x14ac:dyDescent="0.2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</row>
    <row r="834" spans="1:25" ht="12.75" customHeight="1" x14ac:dyDescent="0.2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</row>
    <row r="835" spans="1:25" ht="12.75" customHeight="1" x14ac:dyDescent="0.2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</row>
    <row r="836" spans="1:25" ht="12.75" customHeight="1" x14ac:dyDescent="0.2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</row>
    <row r="837" spans="1:25" ht="12.75" customHeight="1" x14ac:dyDescent="0.2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</row>
    <row r="838" spans="1:25" ht="12.75" customHeight="1" x14ac:dyDescent="0.2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</row>
    <row r="839" spans="1:25" ht="12.75" customHeight="1" x14ac:dyDescent="0.2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</row>
    <row r="840" spans="1:25" ht="12.75" customHeight="1" x14ac:dyDescent="0.2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</row>
    <row r="841" spans="1:25" ht="12.75" customHeight="1" x14ac:dyDescent="0.2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</row>
    <row r="842" spans="1:25" ht="12.75" customHeight="1" x14ac:dyDescent="0.2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</row>
    <row r="843" spans="1:25" ht="12.75" customHeight="1" x14ac:dyDescent="0.2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</row>
    <row r="844" spans="1:25" ht="12.75" customHeight="1" x14ac:dyDescent="0.2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</row>
    <row r="845" spans="1:25" ht="12.75" customHeight="1" x14ac:dyDescent="0.2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</row>
    <row r="846" spans="1:25" ht="12.75" customHeight="1" x14ac:dyDescent="0.2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</row>
    <row r="847" spans="1:25" ht="12.75" customHeight="1" x14ac:dyDescent="0.2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</row>
    <row r="848" spans="1:25" ht="12.75" customHeight="1" x14ac:dyDescent="0.2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</row>
    <row r="849" spans="1:25" ht="12.75" customHeight="1" x14ac:dyDescent="0.2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</row>
    <row r="850" spans="1:25" ht="12.75" customHeight="1" x14ac:dyDescent="0.2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</row>
    <row r="851" spans="1:25" ht="12.75" customHeight="1" x14ac:dyDescent="0.2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</row>
    <row r="852" spans="1:25" ht="12.75" customHeight="1" x14ac:dyDescent="0.2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</row>
    <row r="853" spans="1:25" ht="12.75" customHeight="1" x14ac:dyDescent="0.2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</row>
    <row r="854" spans="1:25" ht="12.75" customHeight="1" x14ac:dyDescent="0.2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</row>
    <row r="855" spans="1:25" ht="12.75" customHeight="1" x14ac:dyDescent="0.2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</row>
    <row r="856" spans="1:25" ht="12.75" customHeight="1" x14ac:dyDescent="0.2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</row>
    <row r="857" spans="1:25" ht="12.75" customHeight="1" x14ac:dyDescent="0.2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</row>
    <row r="858" spans="1:25" ht="12.75" customHeight="1" x14ac:dyDescent="0.2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</row>
    <row r="859" spans="1:25" ht="12.75" customHeight="1" x14ac:dyDescent="0.2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</row>
    <row r="860" spans="1:25" ht="12.75" customHeight="1" x14ac:dyDescent="0.2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</row>
    <row r="861" spans="1:25" ht="12.75" customHeight="1" x14ac:dyDescent="0.2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</row>
    <row r="862" spans="1:25" ht="12.75" customHeight="1" x14ac:dyDescent="0.2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</row>
    <row r="863" spans="1:25" ht="12.75" customHeight="1" x14ac:dyDescent="0.2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</row>
    <row r="864" spans="1:25" ht="12.75" customHeight="1" x14ac:dyDescent="0.2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</row>
    <row r="865" spans="1:25" ht="12.75" customHeight="1" x14ac:dyDescent="0.2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</row>
    <row r="866" spans="1:25" ht="12.75" customHeight="1" x14ac:dyDescent="0.2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</row>
    <row r="867" spans="1:25" ht="12.75" customHeight="1" x14ac:dyDescent="0.2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</row>
    <row r="868" spans="1:25" ht="12.75" customHeight="1" x14ac:dyDescent="0.2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</row>
    <row r="869" spans="1:25" ht="12.75" customHeight="1" x14ac:dyDescent="0.2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</row>
    <row r="870" spans="1:25" ht="12.75" customHeight="1" x14ac:dyDescent="0.2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</row>
    <row r="871" spans="1:25" ht="12.75" customHeight="1" x14ac:dyDescent="0.2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</row>
    <row r="872" spans="1:25" ht="12.75" customHeight="1" x14ac:dyDescent="0.2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</row>
    <row r="873" spans="1:25" ht="12.75" customHeight="1" x14ac:dyDescent="0.2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</row>
    <row r="874" spans="1:25" ht="12.75" customHeight="1" x14ac:dyDescent="0.2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</row>
    <row r="875" spans="1:25" ht="12.75" customHeight="1" x14ac:dyDescent="0.2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</row>
    <row r="876" spans="1:25" ht="12.75" customHeight="1" x14ac:dyDescent="0.2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</row>
    <row r="877" spans="1:25" ht="12.75" customHeight="1" x14ac:dyDescent="0.2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</row>
    <row r="878" spans="1:25" ht="12.75" customHeight="1" x14ac:dyDescent="0.2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</row>
    <row r="879" spans="1:25" ht="12.75" customHeight="1" x14ac:dyDescent="0.2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</row>
    <row r="880" spans="1:25" ht="12.75" customHeight="1" x14ac:dyDescent="0.2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</row>
    <row r="881" spans="1:25" ht="12.75" customHeight="1" x14ac:dyDescent="0.2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</row>
    <row r="882" spans="1:25" ht="12.75" customHeight="1" x14ac:dyDescent="0.2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</row>
    <row r="883" spans="1:25" ht="12.75" customHeight="1" x14ac:dyDescent="0.2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</row>
    <row r="884" spans="1:25" ht="12.75" customHeight="1" x14ac:dyDescent="0.2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</row>
    <row r="885" spans="1:25" ht="12.75" customHeight="1" x14ac:dyDescent="0.2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</row>
    <row r="886" spans="1:25" ht="12.75" customHeight="1" x14ac:dyDescent="0.2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</row>
    <row r="887" spans="1:25" ht="12.75" customHeight="1" x14ac:dyDescent="0.2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</row>
    <row r="888" spans="1:25" ht="12.75" customHeight="1" x14ac:dyDescent="0.2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</row>
    <row r="889" spans="1:25" ht="12.75" customHeight="1" x14ac:dyDescent="0.2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</row>
    <row r="890" spans="1:25" ht="12.75" customHeight="1" x14ac:dyDescent="0.2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</row>
    <row r="891" spans="1:25" ht="12.75" customHeight="1" x14ac:dyDescent="0.2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</row>
    <row r="892" spans="1:25" ht="12.75" customHeight="1" x14ac:dyDescent="0.2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</row>
    <row r="893" spans="1:25" ht="12.75" customHeight="1" x14ac:dyDescent="0.2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</row>
    <row r="894" spans="1:25" ht="12.75" customHeight="1" x14ac:dyDescent="0.2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</row>
    <row r="895" spans="1:25" ht="12.75" customHeight="1" x14ac:dyDescent="0.2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</row>
    <row r="896" spans="1:25" ht="12.75" customHeight="1" x14ac:dyDescent="0.2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</row>
    <row r="897" spans="1:25" ht="12.75" customHeight="1" x14ac:dyDescent="0.2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</row>
    <row r="898" spans="1:25" ht="12.75" customHeight="1" x14ac:dyDescent="0.2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</row>
    <row r="899" spans="1:25" ht="12.75" customHeight="1" x14ac:dyDescent="0.2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</row>
    <row r="900" spans="1:25" ht="12.75" customHeight="1" x14ac:dyDescent="0.2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</row>
    <row r="901" spans="1:25" ht="12.75" customHeight="1" x14ac:dyDescent="0.2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</row>
    <row r="902" spans="1:25" ht="12.75" customHeight="1" x14ac:dyDescent="0.2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</row>
    <row r="903" spans="1:25" ht="12.75" customHeight="1" x14ac:dyDescent="0.2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</row>
    <row r="904" spans="1:25" ht="12.75" customHeight="1" x14ac:dyDescent="0.2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</row>
    <row r="905" spans="1:25" ht="12.75" customHeight="1" x14ac:dyDescent="0.2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</row>
    <row r="906" spans="1:25" ht="12.75" customHeight="1" x14ac:dyDescent="0.2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</row>
    <row r="907" spans="1:25" ht="12.75" customHeight="1" x14ac:dyDescent="0.2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</row>
    <row r="908" spans="1:25" ht="12.75" customHeight="1" x14ac:dyDescent="0.2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</row>
    <row r="909" spans="1:25" ht="12.75" customHeight="1" x14ac:dyDescent="0.2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</row>
    <row r="910" spans="1:25" ht="12.75" customHeight="1" x14ac:dyDescent="0.2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</row>
    <row r="911" spans="1:25" ht="12.75" customHeight="1" x14ac:dyDescent="0.2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</row>
    <row r="912" spans="1:25" ht="12.75" customHeight="1" x14ac:dyDescent="0.2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</row>
    <row r="913" spans="1:25" ht="12.75" customHeight="1" x14ac:dyDescent="0.2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</row>
    <row r="914" spans="1:25" ht="12.75" customHeight="1" x14ac:dyDescent="0.2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</row>
    <row r="915" spans="1:25" ht="12.75" customHeight="1" x14ac:dyDescent="0.2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</row>
    <row r="916" spans="1:25" ht="12.75" customHeight="1" x14ac:dyDescent="0.2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</row>
    <row r="917" spans="1:25" ht="12.75" customHeight="1" x14ac:dyDescent="0.2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</row>
    <row r="918" spans="1:25" ht="12.75" customHeight="1" x14ac:dyDescent="0.2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</row>
    <row r="919" spans="1:25" ht="12.75" customHeight="1" x14ac:dyDescent="0.2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2.75" customHeight="1" x14ac:dyDescent="0.2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</row>
    <row r="921" spans="1:25" ht="12.75" customHeight="1" x14ac:dyDescent="0.2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</row>
    <row r="922" spans="1:25" ht="12.75" customHeight="1" x14ac:dyDescent="0.2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</row>
    <row r="923" spans="1:25" ht="12.75" customHeight="1" x14ac:dyDescent="0.2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</row>
    <row r="924" spans="1:25" ht="12.75" customHeight="1" x14ac:dyDescent="0.2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</row>
    <row r="925" spans="1:25" ht="12.75" customHeight="1" x14ac:dyDescent="0.2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</row>
    <row r="926" spans="1:25" ht="12.75" customHeight="1" x14ac:dyDescent="0.2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</row>
    <row r="927" spans="1:25" ht="12.75" customHeight="1" x14ac:dyDescent="0.2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</row>
    <row r="928" spans="1:25" ht="12.75" customHeight="1" x14ac:dyDescent="0.2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</row>
    <row r="929" spans="1:25" ht="12.75" customHeight="1" x14ac:dyDescent="0.2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</row>
    <row r="930" spans="1:25" ht="12.75" customHeight="1" x14ac:dyDescent="0.2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</row>
    <row r="931" spans="1:25" ht="12.75" customHeight="1" x14ac:dyDescent="0.2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</row>
    <row r="932" spans="1:25" ht="12.75" customHeight="1" x14ac:dyDescent="0.2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</row>
    <row r="933" spans="1:25" ht="12.75" customHeight="1" x14ac:dyDescent="0.2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</row>
    <row r="934" spans="1:25" ht="12.75" customHeight="1" x14ac:dyDescent="0.2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</row>
    <row r="935" spans="1:25" ht="12.75" customHeight="1" x14ac:dyDescent="0.2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</row>
    <row r="936" spans="1:25" ht="12.75" customHeight="1" x14ac:dyDescent="0.2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</row>
    <row r="937" spans="1:25" ht="12.75" customHeight="1" x14ac:dyDescent="0.2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</row>
    <row r="938" spans="1:25" ht="12.75" customHeight="1" x14ac:dyDescent="0.2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</row>
    <row r="939" spans="1:25" ht="12.75" customHeight="1" x14ac:dyDescent="0.2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</row>
    <row r="940" spans="1:25" ht="12.75" customHeight="1" x14ac:dyDescent="0.2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</row>
    <row r="941" spans="1:25" ht="12.75" customHeight="1" x14ac:dyDescent="0.2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</row>
    <row r="942" spans="1:25" ht="12.75" customHeight="1" x14ac:dyDescent="0.2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</row>
    <row r="943" spans="1:25" ht="12.75" customHeight="1" x14ac:dyDescent="0.2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</row>
    <row r="944" spans="1:25" ht="12.75" customHeight="1" x14ac:dyDescent="0.2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2.75" customHeight="1" x14ac:dyDescent="0.2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</row>
    <row r="946" spans="1:25" ht="12.75" customHeight="1" x14ac:dyDescent="0.2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</row>
    <row r="947" spans="1:25" ht="12.75" customHeight="1" x14ac:dyDescent="0.2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</row>
    <row r="948" spans="1:25" ht="12.75" customHeight="1" x14ac:dyDescent="0.2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</row>
    <row r="949" spans="1:25" ht="12.75" customHeight="1" x14ac:dyDescent="0.2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</row>
    <row r="950" spans="1:25" ht="12.75" customHeight="1" x14ac:dyDescent="0.2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</row>
    <row r="951" spans="1:25" ht="12.75" customHeight="1" x14ac:dyDescent="0.2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</row>
    <row r="952" spans="1:25" ht="12.75" customHeight="1" x14ac:dyDescent="0.2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</row>
    <row r="953" spans="1:25" ht="12.75" customHeight="1" x14ac:dyDescent="0.2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</row>
    <row r="954" spans="1:25" ht="12.75" customHeight="1" x14ac:dyDescent="0.2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</row>
    <row r="955" spans="1:25" ht="12.75" customHeight="1" x14ac:dyDescent="0.2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</row>
    <row r="956" spans="1:25" ht="12.75" customHeight="1" x14ac:dyDescent="0.2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</row>
    <row r="957" spans="1:25" ht="12.75" customHeight="1" x14ac:dyDescent="0.2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</row>
    <row r="958" spans="1:25" ht="12.75" customHeight="1" x14ac:dyDescent="0.2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</row>
    <row r="959" spans="1:25" ht="12.75" customHeight="1" x14ac:dyDescent="0.2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</row>
    <row r="960" spans="1:25" ht="12.75" customHeight="1" x14ac:dyDescent="0.2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</row>
    <row r="961" spans="1:25" ht="12.75" customHeight="1" x14ac:dyDescent="0.2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</row>
    <row r="962" spans="1:25" ht="12.75" customHeight="1" x14ac:dyDescent="0.2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</row>
    <row r="963" spans="1:25" ht="12.75" customHeight="1" x14ac:dyDescent="0.2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</row>
    <row r="964" spans="1:25" ht="12.75" customHeight="1" x14ac:dyDescent="0.2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</row>
    <row r="965" spans="1:25" ht="12.75" customHeight="1" x14ac:dyDescent="0.2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</row>
    <row r="966" spans="1:25" ht="12.75" customHeight="1" x14ac:dyDescent="0.2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</row>
    <row r="967" spans="1:25" ht="12.75" customHeight="1" x14ac:dyDescent="0.25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</row>
    <row r="968" spans="1:25" ht="12.75" customHeight="1" x14ac:dyDescent="0.25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</row>
    <row r="969" spans="1:25" ht="12.75" customHeight="1" x14ac:dyDescent="0.25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</row>
    <row r="970" spans="1:25" ht="12.75" customHeight="1" x14ac:dyDescent="0.25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</row>
    <row r="971" spans="1:25" ht="12.75" customHeight="1" x14ac:dyDescent="0.25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</row>
    <row r="972" spans="1:25" ht="12.75" customHeight="1" x14ac:dyDescent="0.25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</row>
    <row r="973" spans="1:25" ht="12.75" customHeight="1" x14ac:dyDescent="0.25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</row>
    <row r="974" spans="1:25" ht="12.75" customHeight="1" x14ac:dyDescent="0.25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</row>
    <row r="975" spans="1:25" ht="12.75" customHeight="1" x14ac:dyDescent="0.25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</row>
    <row r="976" spans="1:25" ht="12.75" customHeight="1" x14ac:dyDescent="0.25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</row>
    <row r="977" spans="1:25" ht="12.75" customHeight="1" x14ac:dyDescent="0.25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</row>
    <row r="978" spans="1:25" ht="12.75" customHeight="1" x14ac:dyDescent="0.25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</row>
    <row r="979" spans="1:25" ht="12.75" customHeight="1" x14ac:dyDescent="0.25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</row>
    <row r="980" spans="1:25" ht="12.75" customHeight="1" x14ac:dyDescent="0.25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</row>
    <row r="981" spans="1:25" ht="12.75" customHeight="1" x14ac:dyDescent="0.25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</row>
    <row r="982" spans="1:25" ht="12.75" customHeight="1" x14ac:dyDescent="0.25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</row>
    <row r="983" spans="1:25" ht="12.75" customHeight="1" x14ac:dyDescent="0.25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</row>
    <row r="984" spans="1:25" ht="12.75" customHeight="1" x14ac:dyDescent="0.25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</row>
    <row r="985" spans="1:25" ht="12.75" customHeight="1" x14ac:dyDescent="0.25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</row>
    <row r="986" spans="1:25" ht="12.75" customHeight="1" x14ac:dyDescent="0.25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</row>
    <row r="987" spans="1:25" ht="12.75" customHeight="1" x14ac:dyDescent="0.25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</row>
    <row r="988" spans="1:25" ht="12.75" customHeight="1" x14ac:dyDescent="0.25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</row>
    <row r="989" spans="1:25" ht="12.75" customHeight="1" x14ac:dyDescent="0.25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</row>
    <row r="990" spans="1:25" ht="12.75" customHeight="1" x14ac:dyDescent="0.25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</row>
    <row r="991" spans="1:25" ht="12.75" customHeight="1" x14ac:dyDescent="0.25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</row>
    <row r="992" spans="1:25" ht="12.75" customHeight="1" x14ac:dyDescent="0.25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</row>
  </sheetData>
  <sheetProtection algorithmName="SHA-512" hashValue="320Yx8NQTfm+AQxgpyOMbtW2ogXyo9SKRDWjfVXV+W3o9OzUw+4ojxu8OFCRDzwhoenWz8Z1xoHYfxFWZTDl7A==" saltValue="RQe2NzHZMBxX0Cpx5eUaSw==" spinCount="100000" sheet="1" selectLockedCells="1"/>
  <mergeCells count="78">
    <mergeCell ref="B60:D60"/>
    <mergeCell ref="B61:D61"/>
    <mergeCell ref="B62:D62"/>
    <mergeCell ref="B63:D63"/>
    <mergeCell ref="I58:J58"/>
    <mergeCell ref="I60:J60"/>
    <mergeCell ref="I61:J61"/>
    <mergeCell ref="B58:D59"/>
    <mergeCell ref="B64:D64"/>
    <mergeCell ref="B65:D65"/>
    <mergeCell ref="I62:J62"/>
    <mergeCell ref="I63:J63"/>
    <mergeCell ref="I64:J64"/>
    <mergeCell ref="I65:J65"/>
    <mergeCell ref="B51:E51"/>
    <mergeCell ref="B52:E52"/>
    <mergeCell ref="B53:E53"/>
    <mergeCell ref="B54:E54"/>
    <mergeCell ref="B55:E55"/>
    <mergeCell ref="B46:E46"/>
    <mergeCell ref="B47:E47"/>
    <mergeCell ref="B48:E48"/>
    <mergeCell ref="B49:E49"/>
    <mergeCell ref="B50:E50"/>
    <mergeCell ref="B44:F44"/>
    <mergeCell ref="B45:E45"/>
    <mergeCell ref="F13:G13"/>
    <mergeCell ref="F14:G14"/>
    <mergeCell ref="F15:G15"/>
    <mergeCell ref="F16:G16"/>
    <mergeCell ref="F17:G17"/>
    <mergeCell ref="B18:D18"/>
    <mergeCell ref="B19:D19"/>
    <mergeCell ref="B20:D20"/>
    <mergeCell ref="B22:F22"/>
    <mergeCell ref="B23:E23"/>
    <mergeCell ref="B24:E24"/>
    <mergeCell ref="B25:E25"/>
    <mergeCell ref="F18:G18"/>
    <mergeCell ref="F19:G19"/>
    <mergeCell ref="F20:G20"/>
    <mergeCell ref="B41:E41"/>
    <mergeCell ref="B42:E42"/>
    <mergeCell ref="B31:E31"/>
    <mergeCell ref="B32:E32"/>
    <mergeCell ref="B33:E33"/>
    <mergeCell ref="B34:E34"/>
    <mergeCell ref="B26:E26"/>
    <mergeCell ref="B27:E27"/>
    <mergeCell ref="B28:E28"/>
    <mergeCell ref="B13:D13"/>
    <mergeCell ref="B14:D14"/>
    <mergeCell ref="B15:D15"/>
    <mergeCell ref="B16:D16"/>
    <mergeCell ref="B17:D17"/>
    <mergeCell ref="B7:C7"/>
    <mergeCell ref="D7:H7"/>
    <mergeCell ref="B5:C5"/>
    <mergeCell ref="D5:H5"/>
    <mergeCell ref="J5:M5"/>
    <mergeCell ref="B6:C6"/>
    <mergeCell ref="D6:H6"/>
    <mergeCell ref="B57:Y57"/>
    <mergeCell ref="I59:J59"/>
    <mergeCell ref="B11:C11"/>
    <mergeCell ref="D11:H11"/>
    <mergeCell ref="B8:C8"/>
    <mergeCell ref="D8:H8"/>
    <mergeCell ref="B9:C9"/>
    <mergeCell ref="D9:H9"/>
    <mergeCell ref="B10:C10"/>
    <mergeCell ref="D10:H10"/>
    <mergeCell ref="B35:E35"/>
    <mergeCell ref="B37:F37"/>
    <mergeCell ref="B38:E38"/>
    <mergeCell ref="B39:E39"/>
    <mergeCell ref="B40:E40"/>
    <mergeCell ref="B30:F30"/>
  </mergeCells>
  <phoneticPr fontId="19" type="noConversion"/>
  <dataValidations count="3">
    <dataValidation type="whole" allowBlank="1" showInputMessage="1" showErrorMessage="1" sqref="J7:M7" xr:uid="{88EDAA11-F2BC-4DF8-8C1B-45B127CFCF39}">
      <formula1>-1</formula1>
      <formula2>1000000</formula2>
    </dataValidation>
    <dataValidation type="whole" operator="greaterThanOrEqual" allowBlank="1" showErrorMessage="1" sqref="F38:F42" xr:uid="{A938B3AD-CDF6-42C8-B884-01880C91D978}">
      <formula1>0</formula1>
    </dataValidation>
    <dataValidation type="decimal" allowBlank="1" showErrorMessage="1" sqref="F14 E15:F20" xr:uid="{50F03D4E-A1BA-4DEB-B3EF-615E1AB3F224}">
      <formula1>-1</formula1>
      <formula2>100000000</formula2>
    </dataValidation>
  </dataValidations>
  <pageMargins left="0.23622047244094491" right="0.23622047244094491" top="0.74803149606299213" bottom="0.74803149606299213" header="0" footer="0"/>
  <pageSetup scale="9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1F1C3AD-968B-4AA8-94C1-EF500F0B2CE4}">
          <x14:formula1>
            <xm:f>DATOS!$F$4:$F$17</xm:f>
          </x14:formula1>
          <xm:sqref>D11</xm:sqref>
        </x14:dataValidation>
        <x14:dataValidation type="list" allowBlank="1" showErrorMessage="1" xr:uid="{6D28AE13-A59A-495F-8241-44D378EF8D3B}">
          <x14:formula1>
            <xm:f>DATOS!$D$4:$D$5</xm:f>
          </x14:formula1>
          <xm:sqref>F23:F27 F45:F54 F31:F34</xm:sqref>
        </x14:dataValidation>
        <x14:dataValidation type="list" allowBlank="1" showErrorMessage="1" xr:uid="{45051C8A-737E-4133-8473-586FE9C85439}">
          <x14:formula1>
            <xm:f>DATOS!$E$4:$E$6</xm:f>
          </x14:formula1>
          <xm:sqref>D61:D65 E60:I65 K60:M65 J61:J65 O60:Q65 N61:N65 S60:U65 R61:R65 V61:V65 W60:Y65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D050-E244-427D-8334-9BFA463266B6}">
  <sheetPr>
    <tabColor rgb="FFF4B083"/>
  </sheetPr>
  <dimension ref="A1:Z1001"/>
  <sheetViews>
    <sheetView showGridLines="0" showRowColHeaders="0" zoomScale="62" zoomScaleNormal="62" workbookViewId="0">
      <selection activeCell="E7" sqref="E7"/>
    </sheetView>
  </sheetViews>
  <sheetFormatPr baseColWidth="10" defaultColWidth="14.42578125" defaultRowHeight="15" customHeight="1" x14ac:dyDescent="0.25"/>
  <cols>
    <col min="1" max="4" width="10.5703125" style="54" customWidth="1"/>
    <col min="5" max="6" width="19" style="54" customWidth="1"/>
    <col min="7" max="7" width="30.5703125" style="54" customWidth="1"/>
    <col min="8" max="8" width="19" style="54" customWidth="1"/>
    <col min="9" max="11" width="10.5703125" style="54" customWidth="1"/>
    <col min="12" max="12" width="17.140625" style="54" customWidth="1"/>
    <col min="13" max="19" width="10.5703125" style="54" customWidth="1"/>
    <col min="20" max="26" width="11.5703125" style="54" customWidth="1"/>
    <col min="27" max="16384" width="14.42578125" style="54"/>
  </cols>
  <sheetData>
    <row r="1" spans="1:26" ht="36.75" customHeight="1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36.75" customHeight="1" x14ac:dyDescent="0.25">
      <c r="A2" s="53"/>
      <c r="B2" s="53"/>
      <c r="C2" s="53"/>
      <c r="D2" s="53"/>
      <c r="E2" s="147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36.75" customHeight="1" x14ac:dyDescent="0.25">
      <c r="A3" s="53"/>
      <c r="B3" s="53"/>
      <c r="C3" s="53"/>
      <c r="D3" s="53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17.649999999999999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23.65" customHeigh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36.75" customHeight="1" x14ac:dyDescent="0.25">
      <c r="A6" s="53"/>
      <c r="B6" s="144" t="s">
        <v>343</v>
      </c>
      <c r="C6" s="145"/>
      <c r="D6" s="145"/>
      <c r="E6" s="57" t="s">
        <v>344</v>
      </c>
      <c r="F6" s="57" t="s">
        <v>345</v>
      </c>
      <c r="G6" s="57" t="s">
        <v>346</v>
      </c>
      <c r="H6" s="57" t="s">
        <v>347</v>
      </c>
      <c r="I6" s="144" t="s">
        <v>348</v>
      </c>
      <c r="J6" s="145"/>
      <c r="K6" s="145"/>
      <c r="L6" s="145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59.45" customHeight="1" x14ac:dyDescent="0.25">
      <c r="A7" s="53"/>
      <c r="B7" s="144" t="s">
        <v>349</v>
      </c>
      <c r="C7" s="145"/>
      <c r="D7" s="145"/>
      <c r="E7" s="58" t="s">
        <v>504</v>
      </c>
      <c r="F7" s="58" t="s">
        <v>505</v>
      </c>
      <c r="G7" s="59" t="s">
        <v>496</v>
      </c>
      <c r="H7" s="58">
        <v>3164329780</v>
      </c>
      <c r="I7" s="146" t="s">
        <v>528</v>
      </c>
      <c r="J7" s="136"/>
      <c r="K7" s="136"/>
      <c r="L7" s="136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59.45" customHeight="1" x14ac:dyDescent="0.25">
      <c r="A8" s="53"/>
      <c r="B8" s="144" t="s">
        <v>350</v>
      </c>
      <c r="C8" s="145"/>
      <c r="D8" s="145"/>
      <c r="E8" s="58" t="s">
        <v>506</v>
      </c>
      <c r="F8" s="58" t="s">
        <v>530</v>
      </c>
      <c r="G8" s="58" t="s">
        <v>507</v>
      </c>
      <c r="H8" s="58">
        <v>3012138930</v>
      </c>
      <c r="I8" s="146" t="s">
        <v>529</v>
      </c>
      <c r="J8" s="136"/>
      <c r="K8" s="136"/>
      <c r="L8" s="136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59.45" customHeight="1" x14ac:dyDescent="0.25">
      <c r="A9" s="53"/>
      <c r="B9" s="144" t="s">
        <v>351</v>
      </c>
      <c r="C9" s="145"/>
      <c r="D9" s="145"/>
      <c r="E9" s="58" t="s">
        <v>514</v>
      </c>
      <c r="F9" s="58" t="s">
        <v>516</v>
      </c>
      <c r="G9" s="58" t="s">
        <v>515</v>
      </c>
      <c r="H9" s="58">
        <v>3184271026</v>
      </c>
      <c r="I9" s="146" t="s">
        <v>531</v>
      </c>
      <c r="J9" s="136"/>
      <c r="K9" s="136"/>
      <c r="L9" s="136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59.45" customHeight="1" x14ac:dyDescent="0.25">
      <c r="A10" s="53"/>
      <c r="B10" s="144" t="s">
        <v>352</v>
      </c>
      <c r="C10" s="145"/>
      <c r="D10" s="145"/>
      <c r="E10" s="58" t="s">
        <v>508</v>
      </c>
      <c r="F10" s="58" t="s">
        <v>509</v>
      </c>
      <c r="G10" s="58" t="s">
        <v>510</v>
      </c>
      <c r="H10" s="58">
        <v>3167494569</v>
      </c>
      <c r="I10" s="146" t="s">
        <v>532</v>
      </c>
      <c r="J10" s="136"/>
      <c r="K10" s="136"/>
      <c r="L10" s="136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59.45" customHeight="1" x14ac:dyDescent="0.25">
      <c r="A11" s="53"/>
      <c r="B11" s="144" t="s">
        <v>353</v>
      </c>
      <c r="C11" s="145"/>
      <c r="D11" s="145"/>
      <c r="E11" s="58" t="s">
        <v>511</v>
      </c>
      <c r="F11" s="58" t="s">
        <v>512</v>
      </c>
      <c r="G11" s="58" t="s">
        <v>513</v>
      </c>
      <c r="H11" s="58">
        <v>3106893452</v>
      </c>
      <c r="I11" s="146" t="s">
        <v>533</v>
      </c>
      <c r="J11" s="136"/>
      <c r="K11" s="136"/>
      <c r="L11" s="136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36.75" customHeight="1" x14ac:dyDescent="0.2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36.75" customHeight="1" x14ac:dyDescent="0.2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36.75" customHeight="1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36.75" customHeight="1" x14ac:dyDescent="0.2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36.75" customHeight="1" x14ac:dyDescent="0.2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36.75" customHeight="1" x14ac:dyDescent="0.2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36.75" customHeight="1" x14ac:dyDescent="0.2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36.75" customHeight="1" x14ac:dyDescent="0.2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36.75" customHeight="1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ht="36.75" customHeight="1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ht="36.75" customHeight="1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ht="36.75" customHeight="1" x14ac:dyDescent="0.2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ht="36.75" customHeight="1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ht="36.75" customHeight="1" x14ac:dyDescent="0.2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ht="36.75" customHeight="1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ht="36.75" customHeight="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ht="36.75" customHeight="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ht="36.75" customHeight="1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ht="36.75" customHeight="1" x14ac:dyDescent="0.2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ht="36.75" customHeight="1" x14ac:dyDescent="0.2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ht="12.75" customHeight="1" x14ac:dyDescent="0.2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2.75" customHeight="1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 ht="12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 ht="12.75" customHeight="1" x14ac:dyDescent="0.25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 ht="12.7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 ht="12.75" customHeight="1" x14ac:dyDescent="0.25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 ht="12.75" customHeight="1" x14ac:dyDescent="0.25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 ht="12.75" customHeight="1" x14ac:dyDescent="0.25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 ht="12.7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 ht="12.7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 ht="12.75" customHeight="1" x14ac:dyDescent="0.2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 ht="12.75" customHeight="1" x14ac:dyDescent="0.2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 ht="12.75" customHeight="1" x14ac:dyDescent="0.25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 ht="12.75" customHeight="1" x14ac:dyDescent="0.25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 ht="12.75" customHeight="1" x14ac:dyDescent="0.25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 ht="12.75" customHeight="1" x14ac:dyDescent="0.25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 ht="12.75" customHeight="1" x14ac:dyDescent="0.25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 ht="12.75" customHeight="1" x14ac:dyDescent="0.25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 ht="12.75" customHeight="1" x14ac:dyDescent="0.2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 ht="12.75" customHeight="1" x14ac:dyDescent="0.25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 ht="12.75" customHeight="1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 ht="12.75" customHeight="1" x14ac:dyDescent="0.25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 ht="12.75" customHeight="1" x14ac:dyDescent="0.25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 ht="12.75" customHeight="1" x14ac:dyDescent="0.25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 ht="12.75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 ht="12.75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 ht="12.7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 ht="12.75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 ht="12.75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 ht="12.75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 ht="12.75" customHeight="1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 ht="12.7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 ht="12.75" customHeight="1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 ht="12.75" customHeight="1" x14ac:dyDescent="0.2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 ht="12.75" customHeight="1" x14ac:dyDescent="0.25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 ht="12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 ht="12.7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 ht="12.75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 ht="12.75" customHeight="1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 ht="12.75" customHeight="1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 ht="12.75" customHeight="1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 ht="12.75" customHeight="1" x14ac:dyDescent="0.2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 ht="12.75" customHeight="1" x14ac:dyDescent="0.2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 ht="12.75" customHeight="1" x14ac:dyDescent="0.25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 ht="12.75" customHeight="1" x14ac:dyDescent="0.2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 ht="12.75" customHeight="1" x14ac:dyDescent="0.2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 ht="12.75" customHeight="1" x14ac:dyDescent="0.2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 ht="12.75" customHeight="1" x14ac:dyDescent="0.25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 ht="12.75" customHeight="1" x14ac:dyDescent="0.25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 ht="12.75" customHeight="1" x14ac:dyDescent="0.25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 ht="12.75" customHeight="1" x14ac:dyDescent="0.25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 ht="12.75" customHeight="1" x14ac:dyDescent="0.2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 ht="12.75" customHeight="1" x14ac:dyDescent="0.25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 ht="12.75" customHeight="1" x14ac:dyDescent="0.25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 ht="12.75" customHeight="1" x14ac:dyDescent="0.25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 ht="12.75" customHeight="1" x14ac:dyDescent="0.25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ht="12.75" customHeight="1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ht="12.75" customHeight="1" x14ac:dyDescent="0.2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ht="12.75" customHeight="1" x14ac:dyDescent="0.2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ht="12.75" customHeight="1" x14ac:dyDescent="0.2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ht="12.75" customHeight="1" x14ac:dyDescent="0.2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ht="12.75" customHeight="1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 ht="12.75" customHeight="1" x14ac:dyDescent="0.25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 ht="12.75" customHeight="1" x14ac:dyDescent="0.2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 ht="12.75" customHeight="1" x14ac:dyDescent="0.2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 ht="12.75" customHeight="1" x14ac:dyDescent="0.2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 ht="12.75" customHeight="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 ht="12.75" customHeight="1" x14ac:dyDescent="0.2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customHeight="1" x14ac:dyDescent="0.2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customHeight="1" x14ac:dyDescent="0.2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customHeight="1" x14ac:dyDescent="0.2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 ht="12.75" customHeight="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 ht="12.75" customHeight="1" x14ac:dyDescent="0.2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 ht="12.75" customHeight="1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 ht="12.75" customHeight="1" x14ac:dyDescent="0.2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 ht="12.75" customHeight="1" x14ac:dyDescent="0.2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 ht="12.75" customHeight="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 ht="12.75" customHeight="1" x14ac:dyDescent="0.2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 ht="12.75" customHeight="1" x14ac:dyDescent="0.2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 ht="12.75" customHeight="1" x14ac:dyDescent="0.2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 ht="12.75" customHeight="1" x14ac:dyDescent="0.2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 ht="12.75" customHeight="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 ht="12.75" customHeight="1" x14ac:dyDescent="0.2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 ht="12.75" customHeight="1" x14ac:dyDescent="0.2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 ht="12.75" customHeight="1" x14ac:dyDescent="0.2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 ht="12.75" customHeight="1" x14ac:dyDescent="0.2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 ht="12.75" customHeight="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 ht="12.75" customHeight="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 ht="12.75" customHeight="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 ht="12.75" customHeight="1" x14ac:dyDescent="0.2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 ht="12.75" customHeight="1" x14ac:dyDescent="0.2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 ht="12.75" customHeight="1" x14ac:dyDescent="0.2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 ht="12.75" customHeight="1" x14ac:dyDescent="0.2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 ht="12.75" customHeight="1" x14ac:dyDescent="0.2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 ht="12.75" customHeight="1" x14ac:dyDescent="0.2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 ht="12.75" customHeight="1" x14ac:dyDescent="0.2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 ht="12.75" customHeight="1" x14ac:dyDescent="0.2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 ht="12.75" customHeight="1" x14ac:dyDescent="0.2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 ht="12.75" customHeight="1" x14ac:dyDescent="0.2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 ht="12.75" customHeight="1" x14ac:dyDescent="0.2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 ht="12.75" customHeight="1" x14ac:dyDescent="0.2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 ht="12.75" customHeight="1" x14ac:dyDescent="0.2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 ht="12.75" customHeight="1" x14ac:dyDescent="0.2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 ht="12.75" customHeight="1" x14ac:dyDescent="0.2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 ht="12.75" customHeight="1" x14ac:dyDescent="0.2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 ht="12.75" customHeight="1" x14ac:dyDescent="0.2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 ht="12.75" customHeight="1" x14ac:dyDescent="0.2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 ht="12.75" customHeight="1" x14ac:dyDescent="0.2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 ht="12.75" customHeight="1" x14ac:dyDescent="0.2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 ht="12.75" customHeight="1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 ht="12.75" customHeight="1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 ht="12.75" customHeight="1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 ht="12.75" customHeight="1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 ht="12.75" customHeight="1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 ht="12.75" customHeight="1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 ht="12.75" customHeight="1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 ht="12.75" customHeight="1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 ht="12.75" customHeight="1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 ht="12.75" customHeight="1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 ht="12.75" customHeight="1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 ht="12.75" customHeight="1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 ht="12.75" customHeight="1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 ht="12.75" customHeight="1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 ht="12.75" customHeight="1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 ht="12.75" customHeight="1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 ht="12.75" customHeight="1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 ht="12.75" customHeight="1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 ht="12.75" customHeight="1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 ht="12.75" customHeight="1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 ht="12.75" customHeight="1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 ht="12.75" customHeight="1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 ht="12.75" customHeight="1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 ht="12.75" customHeight="1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 ht="12.75" customHeight="1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 ht="12.75" customHeight="1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 ht="12.75" customHeight="1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 ht="12.75" customHeight="1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 ht="12.75" customHeight="1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 ht="12.75" customHeight="1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 ht="12.75" customHeight="1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 ht="12.75" customHeight="1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 ht="12.75" customHeight="1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 ht="12.75" customHeight="1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 ht="12.75" customHeight="1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 ht="12.75" customHeight="1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 ht="12.75" customHeight="1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 ht="12.75" customHeight="1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 ht="12.75" customHeight="1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 ht="12.75" customHeight="1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 ht="12.75" customHeight="1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 ht="12.75" customHeight="1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 ht="12.75" customHeight="1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 ht="12.75" customHeight="1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 ht="12.75" customHeight="1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 ht="12.75" customHeight="1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 ht="12.75" customHeight="1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 ht="12.75" customHeight="1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 ht="12.75" customHeight="1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 ht="12.75" customHeight="1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 ht="12.75" customHeight="1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 ht="12.75" customHeight="1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 ht="12.75" customHeight="1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 ht="12.75" customHeight="1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 ht="12.75" customHeight="1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 ht="12.75" customHeight="1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 ht="12.75" customHeight="1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 ht="12.75" customHeight="1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 ht="12.75" customHeight="1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 ht="12.75" customHeight="1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 ht="12.75" customHeight="1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 ht="12.75" customHeight="1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 ht="12.75" customHeight="1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 ht="12.75" customHeight="1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 ht="12.75" customHeight="1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 ht="12.75" customHeight="1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 ht="12.75" customHeight="1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 ht="12.75" customHeight="1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 ht="12.75" customHeight="1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 ht="12.75" customHeight="1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 ht="12.75" customHeight="1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 ht="12.75" customHeight="1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 ht="12.75" customHeight="1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 ht="12.75" customHeight="1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 ht="12.75" customHeight="1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 ht="12.75" customHeight="1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 ht="12.75" customHeight="1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 ht="12.75" customHeight="1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 ht="12.75" customHeight="1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 ht="12.75" customHeight="1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 ht="12.75" customHeight="1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 ht="12.75" customHeight="1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 ht="12.75" customHeight="1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 ht="12.75" customHeight="1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 ht="12.75" customHeight="1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 ht="12.75" customHeight="1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 ht="12.75" customHeight="1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 ht="12.75" customHeight="1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 ht="12.75" customHeight="1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 ht="12.75" customHeight="1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 ht="12.75" customHeight="1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 ht="12.75" customHeight="1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 ht="12.75" customHeight="1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 ht="12.75" customHeight="1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 ht="12.75" customHeight="1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 ht="12.75" customHeight="1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 ht="12.75" customHeight="1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 ht="12.75" customHeight="1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 ht="12.75" customHeight="1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 ht="12.75" customHeight="1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 ht="12.75" customHeight="1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 ht="12.75" customHeight="1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 ht="12.75" customHeight="1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 ht="12.75" customHeight="1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 ht="12.75" customHeight="1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 ht="12.75" customHeight="1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 ht="12.75" customHeight="1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 ht="12.75" customHeight="1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 ht="12.75" customHeight="1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 ht="12.75" customHeight="1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 ht="12.75" customHeight="1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 ht="12.75" customHeight="1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 ht="12.75" customHeight="1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 ht="12.75" customHeight="1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 ht="12.75" customHeight="1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 ht="12.75" customHeight="1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 ht="12.75" customHeight="1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 ht="12.75" customHeight="1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 ht="12.75" customHeight="1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 ht="12.75" customHeight="1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 ht="12.75" customHeight="1" x14ac:dyDescent="0.2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 ht="12.75" customHeight="1" x14ac:dyDescent="0.2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 ht="12.75" customHeight="1" x14ac:dyDescent="0.2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 ht="12.75" customHeight="1" x14ac:dyDescent="0.2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 ht="12.75" customHeight="1" x14ac:dyDescent="0.2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 ht="12.75" customHeight="1" x14ac:dyDescent="0.2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 ht="12.75" customHeight="1" x14ac:dyDescent="0.2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 ht="12.75" customHeight="1" x14ac:dyDescent="0.2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 ht="12.75" customHeight="1" x14ac:dyDescent="0.2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 ht="12.75" customHeight="1" x14ac:dyDescent="0.2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 ht="12.75" customHeight="1" x14ac:dyDescent="0.2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 ht="12.75" customHeight="1" x14ac:dyDescent="0.2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 ht="12.75" customHeight="1" x14ac:dyDescent="0.2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 ht="12.75" customHeight="1" x14ac:dyDescent="0.2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 ht="12.75" customHeight="1" x14ac:dyDescent="0.2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 ht="12.75" customHeight="1" x14ac:dyDescent="0.2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 ht="12.75" customHeight="1" x14ac:dyDescent="0.2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 ht="12.75" customHeight="1" x14ac:dyDescent="0.2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 ht="12.75" customHeight="1" x14ac:dyDescent="0.2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 ht="12.75" customHeight="1" x14ac:dyDescent="0.2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 ht="12.75" customHeight="1" x14ac:dyDescent="0.2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 ht="12.75" customHeight="1" x14ac:dyDescent="0.2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 ht="12.75" customHeight="1" x14ac:dyDescent="0.2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 ht="12.75" customHeight="1" x14ac:dyDescent="0.2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 ht="12.75" customHeight="1" x14ac:dyDescent="0.2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 ht="12.75" customHeight="1" x14ac:dyDescent="0.2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 ht="12.75" customHeight="1" x14ac:dyDescent="0.2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 ht="12.75" customHeight="1" x14ac:dyDescent="0.2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 ht="12.75" customHeight="1" x14ac:dyDescent="0.2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 ht="12.75" customHeight="1" x14ac:dyDescent="0.2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 ht="12.75" customHeight="1" x14ac:dyDescent="0.2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 ht="12.75" customHeight="1" x14ac:dyDescent="0.2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 ht="12.75" customHeight="1" x14ac:dyDescent="0.2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 ht="12.75" customHeight="1" x14ac:dyDescent="0.2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 ht="12.75" customHeight="1" x14ac:dyDescent="0.2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 ht="12.75" customHeight="1" x14ac:dyDescent="0.2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 ht="12.75" customHeight="1" x14ac:dyDescent="0.2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 ht="12.75" customHeight="1" x14ac:dyDescent="0.2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 ht="12.75" customHeight="1" x14ac:dyDescent="0.2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 ht="12.75" customHeight="1" x14ac:dyDescent="0.2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 ht="12.75" customHeight="1" x14ac:dyDescent="0.2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 ht="12.75" customHeight="1" x14ac:dyDescent="0.2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 ht="12.75" customHeight="1" x14ac:dyDescent="0.2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 ht="12.75" customHeight="1" x14ac:dyDescent="0.2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 ht="12.75" customHeight="1" x14ac:dyDescent="0.2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 ht="12.75" customHeight="1" x14ac:dyDescent="0.2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 ht="12.75" customHeight="1" x14ac:dyDescent="0.2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 ht="12.75" customHeight="1" x14ac:dyDescent="0.2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 ht="12.75" customHeight="1" x14ac:dyDescent="0.2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 ht="12.75" customHeight="1" x14ac:dyDescent="0.2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 ht="12.75" customHeight="1" x14ac:dyDescent="0.2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 ht="12.75" customHeight="1" x14ac:dyDescent="0.2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 ht="12.75" customHeight="1" x14ac:dyDescent="0.2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 ht="12.75" customHeight="1" x14ac:dyDescent="0.2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 ht="12.75" customHeight="1" x14ac:dyDescent="0.2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 ht="12.75" customHeight="1" x14ac:dyDescent="0.2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 ht="12.75" customHeight="1" x14ac:dyDescent="0.2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 ht="12.75" customHeight="1" x14ac:dyDescent="0.2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 ht="12.75" customHeight="1" x14ac:dyDescent="0.2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 ht="12.75" customHeight="1" x14ac:dyDescent="0.2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 ht="12.75" customHeight="1" x14ac:dyDescent="0.2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 ht="12.75" customHeight="1" x14ac:dyDescent="0.2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 ht="12.75" customHeight="1" x14ac:dyDescent="0.2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 ht="12.75" customHeight="1" x14ac:dyDescent="0.2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 ht="12.75" customHeight="1" x14ac:dyDescent="0.2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 ht="12.75" customHeight="1" x14ac:dyDescent="0.2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 ht="12.75" customHeight="1" x14ac:dyDescent="0.2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 ht="12.75" customHeight="1" x14ac:dyDescent="0.2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 ht="12.75" customHeight="1" x14ac:dyDescent="0.2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 ht="12.75" customHeight="1" x14ac:dyDescent="0.2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 ht="12.75" customHeight="1" x14ac:dyDescent="0.2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 ht="12.75" customHeight="1" x14ac:dyDescent="0.2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 ht="12.75" customHeight="1" x14ac:dyDescent="0.2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 ht="12.75" customHeight="1" x14ac:dyDescent="0.2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 ht="12.75" customHeight="1" x14ac:dyDescent="0.2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 ht="12.75" customHeight="1" x14ac:dyDescent="0.2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 ht="12.75" customHeight="1" x14ac:dyDescent="0.2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 ht="12.75" customHeight="1" x14ac:dyDescent="0.2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 ht="12.75" customHeight="1" x14ac:dyDescent="0.2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 ht="12.75" customHeight="1" x14ac:dyDescent="0.2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 ht="12.75" customHeight="1" x14ac:dyDescent="0.2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 ht="12.75" customHeight="1" x14ac:dyDescent="0.2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 ht="12.75" customHeight="1" x14ac:dyDescent="0.2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 ht="12.75" customHeight="1" x14ac:dyDescent="0.2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 ht="12.75" customHeight="1" x14ac:dyDescent="0.2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 ht="12.75" customHeight="1" x14ac:dyDescent="0.2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 ht="12.75" customHeight="1" x14ac:dyDescent="0.2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 ht="12.75" customHeight="1" x14ac:dyDescent="0.2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 ht="12.75" customHeight="1" x14ac:dyDescent="0.2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 ht="12.75" customHeight="1" x14ac:dyDescent="0.2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 ht="12.75" customHeight="1" x14ac:dyDescent="0.2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 ht="12.75" customHeight="1" x14ac:dyDescent="0.2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 ht="12.75" customHeight="1" x14ac:dyDescent="0.2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 ht="12.75" customHeight="1" x14ac:dyDescent="0.2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 ht="12.75" customHeight="1" x14ac:dyDescent="0.2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 ht="12.75" customHeight="1" x14ac:dyDescent="0.2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 ht="12.75" customHeight="1" x14ac:dyDescent="0.2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 ht="12.75" customHeight="1" x14ac:dyDescent="0.2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 ht="12.75" customHeight="1" x14ac:dyDescent="0.2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 ht="12.75" customHeight="1" x14ac:dyDescent="0.2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 ht="12.75" customHeight="1" x14ac:dyDescent="0.2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 ht="12.75" customHeight="1" x14ac:dyDescent="0.2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 ht="12.75" customHeight="1" x14ac:dyDescent="0.2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 ht="12.75" customHeight="1" x14ac:dyDescent="0.2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 ht="12.75" customHeight="1" x14ac:dyDescent="0.2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 ht="12.75" customHeight="1" x14ac:dyDescent="0.2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 ht="12.75" customHeight="1" x14ac:dyDescent="0.2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 ht="12.75" customHeight="1" x14ac:dyDescent="0.2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 ht="12.75" customHeight="1" x14ac:dyDescent="0.2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 ht="12.75" customHeight="1" x14ac:dyDescent="0.2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 ht="12.75" customHeight="1" x14ac:dyDescent="0.2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 ht="12.75" customHeight="1" x14ac:dyDescent="0.2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 ht="12.75" customHeight="1" x14ac:dyDescent="0.2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 ht="12.75" customHeight="1" x14ac:dyDescent="0.2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 ht="12.75" customHeight="1" x14ac:dyDescent="0.2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 ht="12.75" customHeight="1" x14ac:dyDescent="0.2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 ht="12.75" customHeight="1" x14ac:dyDescent="0.2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 ht="12.75" customHeight="1" x14ac:dyDescent="0.2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 ht="12.75" customHeight="1" x14ac:dyDescent="0.2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 ht="12.75" customHeight="1" x14ac:dyDescent="0.2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 ht="12.75" customHeight="1" x14ac:dyDescent="0.2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 ht="12.75" customHeight="1" x14ac:dyDescent="0.2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 ht="12.75" customHeight="1" x14ac:dyDescent="0.2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 ht="12.75" customHeight="1" x14ac:dyDescent="0.2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 ht="12.75" customHeight="1" x14ac:dyDescent="0.2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 ht="12.75" customHeight="1" x14ac:dyDescent="0.2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 ht="12.75" customHeight="1" x14ac:dyDescent="0.2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 ht="12.75" customHeight="1" x14ac:dyDescent="0.2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 ht="12.75" customHeight="1" x14ac:dyDescent="0.2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 ht="12.75" customHeight="1" x14ac:dyDescent="0.2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 ht="12.75" customHeight="1" x14ac:dyDescent="0.2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 ht="12.75" customHeight="1" x14ac:dyDescent="0.2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 ht="12.75" customHeight="1" x14ac:dyDescent="0.2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 ht="12.75" customHeight="1" x14ac:dyDescent="0.2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 ht="12.75" customHeight="1" x14ac:dyDescent="0.2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 ht="12.75" customHeight="1" x14ac:dyDescent="0.2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 ht="12.75" customHeight="1" x14ac:dyDescent="0.2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 ht="12.75" customHeight="1" x14ac:dyDescent="0.2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 ht="12.75" customHeight="1" x14ac:dyDescent="0.2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 ht="12.75" customHeight="1" x14ac:dyDescent="0.2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 ht="12.75" customHeight="1" x14ac:dyDescent="0.2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 ht="12.75" customHeight="1" x14ac:dyDescent="0.2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 ht="12.75" customHeight="1" x14ac:dyDescent="0.2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 ht="12.75" customHeight="1" x14ac:dyDescent="0.2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 ht="12.75" customHeight="1" x14ac:dyDescent="0.2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 ht="12.75" customHeight="1" x14ac:dyDescent="0.2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 ht="12.75" customHeight="1" x14ac:dyDescent="0.2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 ht="12.75" customHeight="1" x14ac:dyDescent="0.2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 ht="12.75" customHeight="1" x14ac:dyDescent="0.2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 ht="12.75" customHeight="1" x14ac:dyDescent="0.2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 ht="12.75" customHeight="1" x14ac:dyDescent="0.2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 ht="12.75" customHeight="1" x14ac:dyDescent="0.2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 ht="12.75" customHeight="1" x14ac:dyDescent="0.2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 ht="12.75" customHeight="1" x14ac:dyDescent="0.2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 ht="12.75" customHeight="1" x14ac:dyDescent="0.2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 ht="12.75" customHeight="1" x14ac:dyDescent="0.2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 ht="12.75" customHeight="1" x14ac:dyDescent="0.2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 ht="12.75" customHeight="1" x14ac:dyDescent="0.2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 ht="12.75" customHeight="1" x14ac:dyDescent="0.2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 ht="12.75" customHeight="1" x14ac:dyDescent="0.2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 ht="12.75" customHeight="1" x14ac:dyDescent="0.2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 ht="12.75" customHeight="1" x14ac:dyDescent="0.2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 ht="12.75" customHeight="1" x14ac:dyDescent="0.2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 ht="12.75" customHeight="1" x14ac:dyDescent="0.2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 ht="12.75" customHeight="1" x14ac:dyDescent="0.2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 ht="12.75" customHeight="1" x14ac:dyDescent="0.2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 ht="12.75" customHeight="1" x14ac:dyDescent="0.2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 ht="12.75" customHeight="1" x14ac:dyDescent="0.2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 ht="12.75" customHeight="1" x14ac:dyDescent="0.2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 ht="12.75" customHeight="1" x14ac:dyDescent="0.2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 ht="12.75" customHeight="1" x14ac:dyDescent="0.2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 ht="12.75" customHeight="1" x14ac:dyDescent="0.2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 ht="12.75" customHeight="1" x14ac:dyDescent="0.2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 ht="12.75" customHeight="1" x14ac:dyDescent="0.2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 ht="12.75" customHeight="1" x14ac:dyDescent="0.2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 ht="12.75" customHeight="1" x14ac:dyDescent="0.2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 ht="12.75" customHeight="1" x14ac:dyDescent="0.2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 ht="12.75" customHeight="1" x14ac:dyDescent="0.2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 ht="12.75" customHeight="1" x14ac:dyDescent="0.2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 ht="12.75" customHeight="1" x14ac:dyDescent="0.2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 ht="12.75" customHeight="1" x14ac:dyDescent="0.2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 ht="12.75" customHeight="1" x14ac:dyDescent="0.2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 ht="12.75" customHeight="1" x14ac:dyDescent="0.2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 ht="12.75" customHeight="1" x14ac:dyDescent="0.2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 ht="12.75" customHeight="1" x14ac:dyDescent="0.2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 ht="12.75" customHeight="1" x14ac:dyDescent="0.2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 ht="12.75" customHeight="1" x14ac:dyDescent="0.2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 ht="12.75" customHeight="1" x14ac:dyDescent="0.2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 ht="12.75" customHeight="1" x14ac:dyDescent="0.2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 ht="12.75" customHeight="1" x14ac:dyDescent="0.2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 ht="12.75" customHeight="1" x14ac:dyDescent="0.2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 ht="12.75" customHeight="1" x14ac:dyDescent="0.2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 ht="12.75" customHeight="1" x14ac:dyDescent="0.2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 ht="12.75" customHeight="1" x14ac:dyDescent="0.2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 ht="12.75" customHeight="1" x14ac:dyDescent="0.2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 ht="12.75" customHeight="1" x14ac:dyDescent="0.2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 ht="12.75" customHeight="1" x14ac:dyDescent="0.2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 ht="12.75" customHeight="1" x14ac:dyDescent="0.2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 ht="12.75" customHeight="1" x14ac:dyDescent="0.2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 ht="12.75" customHeight="1" x14ac:dyDescent="0.2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 ht="12.75" customHeight="1" x14ac:dyDescent="0.2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 ht="12.75" customHeight="1" x14ac:dyDescent="0.2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 ht="12.75" customHeight="1" x14ac:dyDescent="0.2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 ht="12.75" customHeight="1" x14ac:dyDescent="0.2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 ht="12.75" customHeight="1" x14ac:dyDescent="0.2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 ht="12.75" customHeight="1" x14ac:dyDescent="0.2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 ht="12.75" customHeight="1" x14ac:dyDescent="0.2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 ht="12.75" customHeight="1" x14ac:dyDescent="0.2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 ht="12.75" customHeight="1" x14ac:dyDescent="0.2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 ht="12.75" customHeight="1" x14ac:dyDescent="0.2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 ht="12.75" customHeight="1" x14ac:dyDescent="0.2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 ht="12.75" customHeight="1" x14ac:dyDescent="0.2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 ht="12.75" customHeight="1" x14ac:dyDescent="0.2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 ht="12.75" customHeight="1" x14ac:dyDescent="0.2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 ht="12.75" customHeight="1" x14ac:dyDescent="0.2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 ht="12.75" customHeight="1" x14ac:dyDescent="0.2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 ht="12.75" customHeight="1" x14ac:dyDescent="0.2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 ht="12.75" customHeight="1" x14ac:dyDescent="0.2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 ht="12.75" customHeight="1" x14ac:dyDescent="0.2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 ht="12.75" customHeight="1" x14ac:dyDescent="0.2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 ht="12.75" customHeight="1" x14ac:dyDescent="0.2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 ht="12.75" customHeight="1" x14ac:dyDescent="0.2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 ht="12.75" customHeight="1" x14ac:dyDescent="0.2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 ht="12.75" customHeight="1" x14ac:dyDescent="0.2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 ht="12.75" customHeight="1" x14ac:dyDescent="0.2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 ht="12.75" customHeight="1" x14ac:dyDescent="0.2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 ht="12.75" customHeight="1" x14ac:dyDescent="0.2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 ht="12.75" customHeight="1" x14ac:dyDescent="0.2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 ht="12.75" customHeight="1" x14ac:dyDescent="0.2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 ht="12.75" customHeight="1" x14ac:dyDescent="0.2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 ht="12.75" customHeight="1" x14ac:dyDescent="0.2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 ht="12.75" customHeight="1" x14ac:dyDescent="0.2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 ht="12.75" customHeight="1" x14ac:dyDescent="0.2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 ht="12.75" customHeight="1" x14ac:dyDescent="0.2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 ht="12.75" customHeight="1" x14ac:dyDescent="0.2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 ht="12.75" customHeight="1" x14ac:dyDescent="0.2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 ht="12.75" customHeight="1" x14ac:dyDescent="0.2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 ht="12.75" customHeight="1" x14ac:dyDescent="0.2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 ht="12.75" customHeight="1" x14ac:dyDescent="0.2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 ht="12.75" customHeight="1" x14ac:dyDescent="0.2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 ht="12.75" customHeight="1" x14ac:dyDescent="0.2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 ht="12.75" customHeight="1" x14ac:dyDescent="0.2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 ht="12.75" customHeight="1" x14ac:dyDescent="0.2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 ht="12.75" customHeight="1" x14ac:dyDescent="0.2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 ht="12.75" customHeight="1" x14ac:dyDescent="0.2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 ht="12.75" customHeight="1" x14ac:dyDescent="0.2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 ht="12.75" customHeight="1" x14ac:dyDescent="0.2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 ht="12.75" customHeight="1" x14ac:dyDescent="0.2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 ht="12.75" customHeight="1" x14ac:dyDescent="0.2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 ht="12.75" customHeight="1" x14ac:dyDescent="0.2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 ht="12.75" customHeight="1" x14ac:dyDescent="0.2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 ht="12.75" customHeight="1" x14ac:dyDescent="0.2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 ht="12.75" customHeight="1" x14ac:dyDescent="0.2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 ht="12.75" customHeight="1" x14ac:dyDescent="0.2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 ht="12.75" customHeight="1" x14ac:dyDescent="0.2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 ht="12.75" customHeight="1" x14ac:dyDescent="0.2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 ht="12.75" customHeight="1" x14ac:dyDescent="0.2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 ht="12.75" customHeight="1" x14ac:dyDescent="0.2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 ht="12.75" customHeight="1" x14ac:dyDescent="0.2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 ht="12.75" customHeight="1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 ht="12.75" customHeight="1" x14ac:dyDescent="0.2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 ht="12.75" customHeight="1" x14ac:dyDescent="0.2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 ht="12.75" customHeight="1" x14ac:dyDescent="0.2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 ht="12.75" customHeight="1" x14ac:dyDescent="0.2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 ht="12.75" customHeight="1" x14ac:dyDescent="0.2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 ht="12.75" customHeight="1" x14ac:dyDescent="0.2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 ht="12.75" customHeight="1" x14ac:dyDescent="0.2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 ht="12.75" customHeight="1" x14ac:dyDescent="0.2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 ht="12.75" customHeight="1" x14ac:dyDescent="0.2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 ht="12.75" customHeight="1" x14ac:dyDescent="0.2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 ht="12.75" customHeight="1" x14ac:dyDescent="0.2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 ht="12.75" customHeight="1" x14ac:dyDescent="0.2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 ht="12.75" customHeight="1" x14ac:dyDescent="0.2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 ht="12.75" customHeight="1" x14ac:dyDescent="0.2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 ht="12.75" customHeight="1" x14ac:dyDescent="0.2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 ht="12.75" customHeight="1" x14ac:dyDescent="0.2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 ht="12.75" customHeight="1" x14ac:dyDescent="0.2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 ht="12.75" customHeight="1" x14ac:dyDescent="0.2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 ht="12.75" customHeight="1" x14ac:dyDescent="0.2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 ht="12.75" customHeight="1" x14ac:dyDescent="0.2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 ht="12.75" customHeight="1" x14ac:dyDescent="0.2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 ht="12.75" customHeight="1" x14ac:dyDescent="0.2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 ht="12.75" customHeight="1" x14ac:dyDescent="0.2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 ht="12.75" customHeight="1" x14ac:dyDescent="0.2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 ht="12.75" customHeight="1" x14ac:dyDescent="0.2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 ht="12.75" customHeight="1" x14ac:dyDescent="0.2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 ht="12.75" customHeight="1" x14ac:dyDescent="0.2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 ht="12.75" customHeight="1" x14ac:dyDescent="0.2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 ht="12.75" customHeight="1" x14ac:dyDescent="0.2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 ht="12.75" customHeight="1" x14ac:dyDescent="0.2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 ht="12.75" customHeight="1" x14ac:dyDescent="0.2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 ht="12.75" customHeight="1" x14ac:dyDescent="0.2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 ht="12.75" customHeight="1" x14ac:dyDescent="0.2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 ht="12.75" customHeight="1" x14ac:dyDescent="0.2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 ht="12.75" customHeight="1" x14ac:dyDescent="0.2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 ht="12.75" customHeight="1" x14ac:dyDescent="0.2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 ht="12.75" customHeight="1" x14ac:dyDescent="0.2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 ht="12.75" customHeight="1" x14ac:dyDescent="0.2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 ht="12.75" customHeight="1" x14ac:dyDescent="0.2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 ht="12.75" customHeight="1" x14ac:dyDescent="0.2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 ht="12.75" customHeight="1" x14ac:dyDescent="0.2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 ht="12.75" customHeight="1" x14ac:dyDescent="0.2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 ht="12.75" customHeight="1" x14ac:dyDescent="0.2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 ht="12.75" customHeight="1" x14ac:dyDescent="0.2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 ht="12.75" customHeight="1" x14ac:dyDescent="0.2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 ht="12.75" customHeight="1" x14ac:dyDescent="0.2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 ht="12.75" customHeight="1" x14ac:dyDescent="0.2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 ht="12.75" customHeight="1" x14ac:dyDescent="0.2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 ht="12.75" customHeight="1" x14ac:dyDescent="0.2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 ht="12.75" customHeight="1" x14ac:dyDescent="0.2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 ht="12.75" customHeight="1" x14ac:dyDescent="0.2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 ht="12.75" customHeight="1" x14ac:dyDescent="0.2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 ht="12.75" customHeight="1" x14ac:dyDescent="0.2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 ht="12.75" customHeight="1" x14ac:dyDescent="0.2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 ht="12.75" customHeight="1" x14ac:dyDescent="0.2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 ht="12.75" customHeight="1" x14ac:dyDescent="0.2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 ht="12.75" customHeight="1" x14ac:dyDescent="0.2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 ht="12.75" customHeight="1" x14ac:dyDescent="0.2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 ht="12.75" customHeight="1" x14ac:dyDescent="0.2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 ht="12.75" customHeight="1" x14ac:dyDescent="0.2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 ht="12.75" customHeight="1" x14ac:dyDescent="0.2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 ht="12.75" customHeight="1" x14ac:dyDescent="0.2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 ht="12.75" customHeight="1" x14ac:dyDescent="0.2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 ht="12.75" customHeight="1" x14ac:dyDescent="0.2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 ht="12.75" customHeight="1" x14ac:dyDescent="0.2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 ht="12.75" customHeight="1" x14ac:dyDescent="0.2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 ht="12.75" customHeight="1" x14ac:dyDescent="0.2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 ht="12.75" customHeight="1" x14ac:dyDescent="0.2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 ht="12.75" customHeight="1" x14ac:dyDescent="0.2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 ht="12.75" customHeight="1" x14ac:dyDescent="0.2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 ht="12.75" customHeight="1" x14ac:dyDescent="0.2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 ht="12.75" customHeight="1" x14ac:dyDescent="0.2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 ht="12.75" customHeight="1" x14ac:dyDescent="0.2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 ht="12.75" customHeight="1" x14ac:dyDescent="0.2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 ht="12.75" customHeight="1" x14ac:dyDescent="0.2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 ht="12.75" customHeight="1" x14ac:dyDescent="0.2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 ht="12.75" customHeight="1" x14ac:dyDescent="0.2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 ht="12.75" customHeight="1" x14ac:dyDescent="0.2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 ht="12.75" customHeight="1" x14ac:dyDescent="0.2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 ht="12.75" customHeight="1" x14ac:dyDescent="0.2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 ht="12.75" customHeight="1" x14ac:dyDescent="0.2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 ht="12.75" customHeight="1" x14ac:dyDescent="0.2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 ht="12.75" customHeight="1" x14ac:dyDescent="0.2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 ht="12.75" customHeight="1" x14ac:dyDescent="0.2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 ht="12.75" customHeight="1" x14ac:dyDescent="0.2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 ht="12.75" customHeight="1" x14ac:dyDescent="0.2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 ht="12.75" customHeight="1" x14ac:dyDescent="0.2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 ht="12.75" customHeight="1" x14ac:dyDescent="0.2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 ht="12.75" customHeight="1" x14ac:dyDescent="0.2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 ht="12.75" customHeight="1" x14ac:dyDescent="0.2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 ht="12.75" customHeight="1" x14ac:dyDescent="0.2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 ht="12.75" customHeight="1" x14ac:dyDescent="0.2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 ht="12.75" customHeight="1" x14ac:dyDescent="0.2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 ht="12.75" customHeight="1" x14ac:dyDescent="0.2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 ht="12.75" customHeight="1" x14ac:dyDescent="0.2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 ht="12.75" customHeight="1" x14ac:dyDescent="0.2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 ht="12.75" customHeight="1" x14ac:dyDescent="0.2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 ht="12.75" customHeight="1" x14ac:dyDescent="0.2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 ht="12.75" customHeight="1" x14ac:dyDescent="0.2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 ht="12.75" customHeight="1" x14ac:dyDescent="0.2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 ht="12.75" customHeight="1" x14ac:dyDescent="0.2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 ht="12.75" customHeight="1" x14ac:dyDescent="0.2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 ht="12.75" customHeight="1" x14ac:dyDescent="0.2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 ht="12.75" customHeight="1" x14ac:dyDescent="0.2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 ht="12.75" customHeight="1" x14ac:dyDescent="0.2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 ht="12.75" customHeight="1" x14ac:dyDescent="0.2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 ht="12.75" customHeight="1" x14ac:dyDescent="0.2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 ht="12.75" customHeight="1" x14ac:dyDescent="0.2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 ht="12.75" customHeight="1" x14ac:dyDescent="0.2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 ht="12.75" customHeight="1" x14ac:dyDescent="0.2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 ht="12.75" customHeight="1" x14ac:dyDescent="0.2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 ht="12.75" customHeight="1" x14ac:dyDescent="0.2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 ht="12.75" customHeight="1" x14ac:dyDescent="0.2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 ht="12.75" customHeight="1" x14ac:dyDescent="0.2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 ht="12.75" customHeight="1" x14ac:dyDescent="0.2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 ht="12.75" customHeight="1" x14ac:dyDescent="0.2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 ht="12.75" customHeight="1" x14ac:dyDescent="0.2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 ht="12.75" customHeight="1" x14ac:dyDescent="0.2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 ht="12.75" customHeight="1" x14ac:dyDescent="0.2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 ht="12.75" customHeight="1" x14ac:dyDescent="0.2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 ht="12.75" customHeight="1" x14ac:dyDescent="0.2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 ht="12.75" customHeight="1" x14ac:dyDescent="0.2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 ht="12.75" customHeight="1" x14ac:dyDescent="0.2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 ht="12.75" customHeight="1" x14ac:dyDescent="0.2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 ht="12.75" customHeight="1" x14ac:dyDescent="0.2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 ht="12.75" customHeight="1" x14ac:dyDescent="0.2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 ht="12.75" customHeight="1" x14ac:dyDescent="0.2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 ht="12.75" customHeight="1" x14ac:dyDescent="0.2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 ht="12.75" customHeight="1" x14ac:dyDescent="0.2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 ht="12.75" customHeight="1" x14ac:dyDescent="0.2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 ht="12.75" customHeight="1" x14ac:dyDescent="0.2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 ht="12.75" customHeight="1" x14ac:dyDescent="0.2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 ht="12.75" customHeight="1" x14ac:dyDescent="0.2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 ht="12.75" customHeight="1" x14ac:dyDescent="0.2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 ht="12.75" customHeight="1" x14ac:dyDescent="0.2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 ht="12.75" customHeight="1" x14ac:dyDescent="0.2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 ht="12.75" customHeight="1" x14ac:dyDescent="0.2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 ht="12.75" customHeight="1" x14ac:dyDescent="0.2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 ht="12.75" customHeight="1" x14ac:dyDescent="0.2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 ht="12.75" customHeight="1" x14ac:dyDescent="0.2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 ht="12.75" customHeight="1" x14ac:dyDescent="0.2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 ht="12.75" customHeight="1" x14ac:dyDescent="0.2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 ht="12.75" customHeight="1" x14ac:dyDescent="0.2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 ht="12.75" customHeight="1" x14ac:dyDescent="0.2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 ht="12.75" customHeight="1" x14ac:dyDescent="0.2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 ht="12.75" customHeight="1" x14ac:dyDescent="0.2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 ht="12.75" customHeight="1" x14ac:dyDescent="0.2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 ht="12.75" customHeight="1" x14ac:dyDescent="0.2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 ht="12.75" customHeight="1" x14ac:dyDescent="0.2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 ht="12.75" customHeight="1" x14ac:dyDescent="0.2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 ht="12.75" customHeight="1" x14ac:dyDescent="0.2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 ht="12.75" customHeight="1" x14ac:dyDescent="0.2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 ht="12.75" customHeight="1" x14ac:dyDescent="0.2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 ht="12.75" customHeight="1" x14ac:dyDescent="0.2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 ht="12.75" customHeight="1" x14ac:dyDescent="0.2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 ht="12.75" customHeight="1" x14ac:dyDescent="0.2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 ht="12.75" customHeight="1" x14ac:dyDescent="0.2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 ht="12.75" customHeight="1" x14ac:dyDescent="0.2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 ht="12.75" customHeight="1" x14ac:dyDescent="0.2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 ht="12.75" customHeight="1" x14ac:dyDescent="0.2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 ht="12.75" customHeight="1" x14ac:dyDescent="0.2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 ht="12.75" customHeight="1" x14ac:dyDescent="0.2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 ht="12.75" customHeight="1" x14ac:dyDescent="0.2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 ht="12.75" customHeight="1" x14ac:dyDescent="0.2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 ht="12.75" customHeight="1" x14ac:dyDescent="0.2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 ht="12.75" customHeight="1" x14ac:dyDescent="0.2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 ht="12.75" customHeight="1" x14ac:dyDescent="0.2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 ht="12.75" customHeight="1" x14ac:dyDescent="0.2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 ht="12.75" customHeight="1" x14ac:dyDescent="0.2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 ht="12.75" customHeight="1" x14ac:dyDescent="0.2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 ht="12.75" customHeight="1" x14ac:dyDescent="0.2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 ht="12.75" customHeight="1" x14ac:dyDescent="0.2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 ht="12.75" customHeight="1" x14ac:dyDescent="0.2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 ht="12.75" customHeight="1" x14ac:dyDescent="0.2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 ht="12.75" customHeight="1" x14ac:dyDescent="0.2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 ht="12.75" customHeight="1" x14ac:dyDescent="0.2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 ht="12.75" customHeight="1" x14ac:dyDescent="0.2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 ht="12.75" customHeight="1" x14ac:dyDescent="0.2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 ht="12.75" customHeight="1" x14ac:dyDescent="0.2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 ht="12.75" customHeight="1" x14ac:dyDescent="0.2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 ht="12.75" customHeight="1" x14ac:dyDescent="0.2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 ht="12.75" customHeight="1" x14ac:dyDescent="0.2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 ht="12.75" customHeight="1" x14ac:dyDescent="0.2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 ht="12.75" customHeight="1" x14ac:dyDescent="0.2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 ht="12.75" customHeight="1" x14ac:dyDescent="0.2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 ht="12.75" customHeight="1" x14ac:dyDescent="0.2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 ht="12.75" customHeight="1" x14ac:dyDescent="0.2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 ht="12.75" customHeight="1" x14ac:dyDescent="0.2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 ht="12.75" customHeight="1" x14ac:dyDescent="0.2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 ht="12.75" customHeight="1" x14ac:dyDescent="0.2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 ht="12.75" customHeight="1" x14ac:dyDescent="0.2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 ht="12.75" customHeight="1" x14ac:dyDescent="0.2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 ht="12.75" customHeight="1" x14ac:dyDescent="0.2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 ht="12.75" customHeight="1" x14ac:dyDescent="0.2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 ht="12.75" customHeight="1" x14ac:dyDescent="0.2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 ht="12.75" customHeight="1" x14ac:dyDescent="0.2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 ht="12.75" customHeight="1" x14ac:dyDescent="0.2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 ht="12.75" customHeight="1" x14ac:dyDescent="0.2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 ht="12.75" customHeight="1" x14ac:dyDescent="0.2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 ht="12.75" customHeight="1" x14ac:dyDescent="0.2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 ht="12.75" customHeight="1" x14ac:dyDescent="0.2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 ht="12.75" customHeight="1" x14ac:dyDescent="0.2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 ht="12.75" customHeight="1" x14ac:dyDescent="0.2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 ht="12.75" customHeight="1" x14ac:dyDescent="0.2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 ht="12.75" customHeight="1" x14ac:dyDescent="0.2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 ht="12.75" customHeight="1" x14ac:dyDescent="0.2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 ht="12.75" customHeight="1" x14ac:dyDescent="0.2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 ht="12.75" customHeight="1" x14ac:dyDescent="0.2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 ht="12.75" customHeight="1" x14ac:dyDescent="0.2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 ht="12.75" customHeight="1" x14ac:dyDescent="0.2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 ht="12.75" customHeight="1" x14ac:dyDescent="0.2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 ht="12.75" customHeight="1" x14ac:dyDescent="0.2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 ht="12.75" customHeight="1" x14ac:dyDescent="0.2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 ht="12.75" customHeight="1" x14ac:dyDescent="0.2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 ht="12.75" customHeight="1" x14ac:dyDescent="0.2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 ht="12.75" customHeight="1" x14ac:dyDescent="0.2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 ht="12.75" customHeight="1" x14ac:dyDescent="0.2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 ht="12.75" customHeight="1" x14ac:dyDescent="0.2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 ht="12.75" customHeight="1" x14ac:dyDescent="0.2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 ht="12.75" customHeight="1" x14ac:dyDescent="0.2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 ht="12.75" customHeight="1" x14ac:dyDescent="0.2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 ht="12.75" customHeight="1" x14ac:dyDescent="0.2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 ht="12.75" customHeight="1" x14ac:dyDescent="0.2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 ht="12.75" customHeight="1" x14ac:dyDescent="0.2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 ht="12.75" customHeight="1" x14ac:dyDescent="0.2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 ht="12.75" customHeight="1" x14ac:dyDescent="0.2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 ht="12.75" customHeight="1" x14ac:dyDescent="0.2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 ht="12.75" customHeight="1" x14ac:dyDescent="0.2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 ht="12.75" customHeight="1" x14ac:dyDescent="0.2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 ht="12.75" customHeight="1" x14ac:dyDescent="0.2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 ht="12.75" customHeight="1" x14ac:dyDescent="0.2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 ht="12.75" customHeight="1" x14ac:dyDescent="0.2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 ht="12.75" customHeight="1" x14ac:dyDescent="0.2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 ht="12.75" customHeight="1" x14ac:dyDescent="0.2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 ht="12.75" customHeight="1" x14ac:dyDescent="0.2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 ht="12.75" customHeight="1" x14ac:dyDescent="0.2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 ht="12.75" customHeight="1" x14ac:dyDescent="0.2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 ht="12.75" customHeight="1" x14ac:dyDescent="0.2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 ht="12.75" customHeight="1" x14ac:dyDescent="0.2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 ht="12.75" customHeight="1" x14ac:dyDescent="0.2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 ht="12.75" customHeight="1" x14ac:dyDescent="0.2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 ht="12.75" customHeight="1" x14ac:dyDescent="0.2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 ht="12.75" customHeight="1" x14ac:dyDescent="0.2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 ht="12.75" customHeight="1" x14ac:dyDescent="0.2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 ht="12.75" customHeight="1" x14ac:dyDescent="0.2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 ht="12.75" customHeight="1" x14ac:dyDescent="0.2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 ht="12.75" customHeight="1" x14ac:dyDescent="0.2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 ht="12.75" customHeight="1" x14ac:dyDescent="0.2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 ht="12.75" customHeight="1" x14ac:dyDescent="0.2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 ht="12.75" customHeight="1" x14ac:dyDescent="0.2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 ht="12.75" customHeight="1" x14ac:dyDescent="0.2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 ht="12.75" customHeight="1" x14ac:dyDescent="0.2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 ht="12.75" customHeight="1" x14ac:dyDescent="0.2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 ht="12.75" customHeight="1" x14ac:dyDescent="0.2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 ht="12.75" customHeight="1" x14ac:dyDescent="0.2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 ht="12.75" customHeight="1" x14ac:dyDescent="0.2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 ht="12.75" customHeight="1" x14ac:dyDescent="0.2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 ht="12.75" customHeight="1" x14ac:dyDescent="0.2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 ht="12.75" customHeight="1" x14ac:dyDescent="0.2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 ht="12.75" customHeight="1" x14ac:dyDescent="0.2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 ht="12.75" customHeight="1" x14ac:dyDescent="0.2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 ht="12.75" customHeight="1" x14ac:dyDescent="0.2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 ht="12.75" customHeight="1" x14ac:dyDescent="0.2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 ht="12.75" customHeight="1" x14ac:dyDescent="0.2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 ht="12.75" customHeight="1" x14ac:dyDescent="0.2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 ht="12.75" customHeight="1" x14ac:dyDescent="0.2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 ht="12.75" customHeight="1" x14ac:dyDescent="0.2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 ht="12.75" customHeight="1" x14ac:dyDescent="0.2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 ht="12.75" customHeight="1" x14ac:dyDescent="0.2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 ht="12.75" customHeight="1" x14ac:dyDescent="0.2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 ht="12.75" customHeight="1" x14ac:dyDescent="0.2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 ht="12.75" customHeight="1" x14ac:dyDescent="0.2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 ht="12.75" customHeight="1" x14ac:dyDescent="0.2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 ht="12.75" customHeight="1" x14ac:dyDescent="0.2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 ht="12.75" customHeight="1" x14ac:dyDescent="0.2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 ht="12.75" customHeight="1" x14ac:dyDescent="0.2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 ht="12.75" customHeight="1" x14ac:dyDescent="0.2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 ht="12.75" customHeight="1" x14ac:dyDescent="0.2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 ht="12.75" customHeight="1" x14ac:dyDescent="0.2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 ht="12.75" customHeight="1" x14ac:dyDescent="0.2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 ht="12.75" customHeight="1" x14ac:dyDescent="0.2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 ht="12.75" customHeight="1" x14ac:dyDescent="0.2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 ht="12.75" customHeight="1" x14ac:dyDescent="0.2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 ht="12.75" customHeight="1" x14ac:dyDescent="0.2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 ht="12.75" customHeight="1" x14ac:dyDescent="0.2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 ht="12.75" customHeight="1" x14ac:dyDescent="0.2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 ht="12.75" customHeight="1" x14ac:dyDescent="0.2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 ht="12.75" customHeight="1" x14ac:dyDescent="0.2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 ht="12.75" customHeight="1" x14ac:dyDescent="0.2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 ht="12.75" customHeight="1" x14ac:dyDescent="0.2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 ht="12.75" customHeight="1" x14ac:dyDescent="0.2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 ht="12.75" customHeight="1" x14ac:dyDescent="0.2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 ht="12.75" customHeight="1" x14ac:dyDescent="0.2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 ht="12.75" customHeight="1" x14ac:dyDescent="0.2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 ht="12.75" customHeight="1" x14ac:dyDescent="0.2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 ht="12.75" customHeight="1" x14ac:dyDescent="0.2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 ht="12.75" customHeight="1" x14ac:dyDescent="0.2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 ht="12.75" customHeight="1" x14ac:dyDescent="0.2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 ht="12.75" customHeight="1" x14ac:dyDescent="0.2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 ht="12.75" customHeight="1" x14ac:dyDescent="0.2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 ht="12.75" customHeight="1" x14ac:dyDescent="0.2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 ht="12.75" customHeight="1" x14ac:dyDescent="0.2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 ht="12.75" customHeight="1" x14ac:dyDescent="0.2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 ht="12.75" customHeight="1" x14ac:dyDescent="0.2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 ht="12.75" customHeight="1" x14ac:dyDescent="0.2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 ht="12.75" customHeight="1" x14ac:dyDescent="0.2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 ht="12.75" customHeight="1" x14ac:dyDescent="0.2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 ht="12.75" customHeight="1" x14ac:dyDescent="0.2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 ht="12.75" customHeight="1" x14ac:dyDescent="0.2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 ht="12.75" customHeight="1" x14ac:dyDescent="0.2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 ht="12.75" customHeight="1" x14ac:dyDescent="0.2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 ht="12.75" customHeight="1" x14ac:dyDescent="0.2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 ht="12.75" customHeight="1" x14ac:dyDescent="0.2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 ht="12.75" customHeight="1" x14ac:dyDescent="0.2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 ht="12.75" customHeight="1" x14ac:dyDescent="0.2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 ht="12.75" customHeight="1" x14ac:dyDescent="0.2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 ht="12.75" customHeight="1" x14ac:dyDescent="0.2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 ht="12.75" customHeight="1" x14ac:dyDescent="0.2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 ht="12.75" customHeight="1" x14ac:dyDescent="0.2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 ht="12.75" customHeight="1" x14ac:dyDescent="0.2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 ht="12.75" customHeight="1" x14ac:dyDescent="0.2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 ht="12.75" customHeight="1" x14ac:dyDescent="0.2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 ht="12.75" customHeight="1" x14ac:dyDescent="0.2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 ht="12.75" customHeight="1" x14ac:dyDescent="0.2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 ht="12.75" customHeight="1" x14ac:dyDescent="0.2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 ht="12.75" customHeight="1" x14ac:dyDescent="0.2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 ht="12.75" customHeight="1" x14ac:dyDescent="0.2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 ht="12.75" customHeight="1" x14ac:dyDescent="0.2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 ht="12.75" customHeight="1" x14ac:dyDescent="0.2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 ht="12.75" customHeight="1" x14ac:dyDescent="0.2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 ht="12.75" customHeight="1" x14ac:dyDescent="0.2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 ht="12.75" customHeight="1" x14ac:dyDescent="0.2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 ht="12.75" customHeight="1" x14ac:dyDescent="0.2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 ht="12.75" customHeight="1" x14ac:dyDescent="0.2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 ht="12.75" customHeight="1" x14ac:dyDescent="0.2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 ht="12.75" customHeight="1" x14ac:dyDescent="0.2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 ht="12.75" customHeight="1" x14ac:dyDescent="0.2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 ht="12.75" customHeight="1" x14ac:dyDescent="0.2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 ht="12.75" customHeight="1" x14ac:dyDescent="0.2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 ht="12.75" customHeight="1" x14ac:dyDescent="0.2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 ht="12.75" customHeight="1" x14ac:dyDescent="0.2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 ht="12.75" customHeight="1" x14ac:dyDescent="0.2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 ht="12.75" customHeight="1" x14ac:dyDescent="0.2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 ht="12.75" customHeight="1" x14ac:dyDescent="0.2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 ht="12.75" customHeight="1" x14ac:dyDescent="0.2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 ht="12.75" customHeight="1" x14ac:dyDescent="0.2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 ht="12.75" customHeight="1" x14ac:dyDescent="0.2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 ht="12.75" customHeight="1" x14ac:dyDescent="0.2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 ht="12.75" customHeight="1" x14ac:dyDescent="0.2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 ht="12.75" customHeight="1" x14ac:dyDescent="0.2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 ht="12.75" customHeight="1" x14ac:dyDescent="0.2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 ht="12.75" customHeight="1" x14ac:dyDescent="0.2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 ht="12.75" customHeight="1" x14ac:dyDescent="0.2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 ht="12.75" customHeight="1" x14ac:dyDescent="0.2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 ht="12.75" customHeight="1" x14ac:dyDescent="0.2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 ht="12.75" customHeight="1" x14ac:dyDescent="0.2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 ht="12.75" customHeight="1" x14ac:dyDescent="0.2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 ht="12.75" customHeight="1" x14ac:dyDescent="0.2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 ht="12.75" customHeight="1" x14ac:dyDescent="0.2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 ht="12.75" customHeight="1" x14ac:dyDescent="0.2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 ht="12.75" customHeight="1" x14ac:dyDescent="0.2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 ht="12.75" customHeight="1" x14ac:dyDescent="0.2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 ht="12.75" customHeight="1" x14ac:dyDescent="0.2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 ht="12.75" customHeight="1" x14ac:dyDescent="0.2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 ht="12.75" customHeight="1" x14ac:dyDescent="0.2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 ht="12.75" customHeight="1" x14ac:dyDescent="0.2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 ht="12.75" customHeight="1" x14ac:dyDescent="0.2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 ht="12.75" customHeight="1" x14ac:dyDescent="0.2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 ht="12.75" customHeight="1" x14ac:dyDescent="0.2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 ht="12.75" customHeight="1" x14ac:dyDescent="0.2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 ht="12.75" customHeight="1" x14ac:dyDescent="0.2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 ht="12.75" customHeight="1" x14ac:dyDescent="0.2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 ht="12.75" customHeight="1" x14ac:dyDescent="0.2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 ht="12.75" customHeight="1" x14ac:dyDescent="0.2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 ht="12.75" customHeight="1" x14ac:dyDescent="0.2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 ht="12.75" customHeight="1" x14ac:dyDescent="0.2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 ht="12.75" customHeight="1" x14ac:dyDescent="0.2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 ht="12.75" customHeight="1" x14ac:dyDescent="0.2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 ht="12.75" customHeight="1" x14ac:dyDescent="0.2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 ht="12.75" customHeight="1" x14ac:dyDescent="0.2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 ht="12.75" customHeight="1" x14ac:dyDescent="0.2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 ht="12.75" customHeight="1" x14ac:dyDescent="0.2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 ht="12.75" customHeight="1" x14ac:dyDescent="0.2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 ht="12.75" customHeight="1" x14ac:dyDescent="0.2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 ht="12.75" customHeight="1" x14ac:dyDescent="0.2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 ht="12.75" customHeight="1" x14ac:dyDescent="0.2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 ht="12.75" customHeight="1" x14ac:dyDescent="0.2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 ht="12.75" customHeight="1" x14ac:dyDescent="0.2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 ht="12.75" customHeight="1" x14ac:dyDescent="0.2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 ht="12.75" customHeight="1" x14ac:dyDescent="0.2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 ht="12.75" customHeight="1" x14ac:dyDescent="0.2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 ht="12.75" customHeight="1" x14ac:dyDescent="0.2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 ht="12.75" customHeight="1" x14ac:dyDescent="0.2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 ht="12.75" customHeight="1" x14ac:dyDescent="0.2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 ht="12.75" customHeight="1" x14ac:dyDescent="0.2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 ht="12.75" customHeight="1" x14ac:dyDescent="0.2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 ht="12.75" customHeight="1" x14ac:dyDescent="0.2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 ht="12.75" customHeight="1" x14ac:dyDescent="0.2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 ht="12.75" customHeight="1" x14ac:dyDescent="0.2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 ht="12.75" customHeight="1" x14ac:dyDescent="0.2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 ht="12.75" customHeight="1" x14ac:dyDescent="0.2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 ht="12.75" customHeight="1" x14ac:dyDescent="0.2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 ht="12.75" customHeight="1" x14ac:dyDescent="0.2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 ht="12.75" customHeight="1" x14ac:dyDescent="0.2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 ht="12.75" customHeight="1" x14ac:dyDescent="0.2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 ht="12.75" customHeight="1" x14ac:dyDescent="0.2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 ht="12.75" customHeight="1" x14ac:dyDescent="0.2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 ht="12.75" customHeight="1" x14ac:dyDescent="0.2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 ht="12.75" customHeight="1" x14ac:dyDescent="0.2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 ht="12.75" customHeight="1" x14ac:dyDescent="0.2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 ht="12.75" customHeight="1" x14ac:dyDescent="0.2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 ht="12.75" customHeight="1" x14ac:dyDescent="0.2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 ht="12.75" customHeight="1" x14ac:dyDescent="0.2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 ht="12.75" customHeight="1" x14ac:dyDescent="0.2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 ht="12.75" customHeight="1" x14ac:dyDescent="0.2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 ht="12.75" customHeight="1" x14ac:dyDescent="0.2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 ht="12.75" customHeight="1" x14ac:dyDescent="0.2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 ht="12.75" customHeight="1" x14ac:dyDescent="0.2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 ht="12.75" customHeight="1" x14ac:dyDescent="0.2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 ht="12.75" customHeight="1" x14ac:dyDescent="0.2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 ht="12.75" customHeight="1" x14ac:dyDescent="0.2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 ht="12.75" customHeight="1" x14ac:dyDescent="0.2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 ht="12.75" customHeight="1" x14ac:dyDescent="0.2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 ht="12.75" customHeight="1" x14ac:dyDescent="0.2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 ht="12.75" customHeight="1" x14ac:dyDescent="0.2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 ht="12.75" customHeight="1" x14ac:dyDescent="0.2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 ht="12.75" customHeight="1" x14ac:dyDescent="0.2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 ht="12.75" customHeight="1" x14ac:dyDescent="0.2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 ht="12.75" customHeight="1" x14ac:dyDescent="0.2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 ht="12.75" customHeight="1" x14ac:dyDescent="0.2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 ht="12.75" customHeight="1" x14ac:dyDescent="0.2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 ht="12.75" customHeight="1" x14ac:dyDescent="0.2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 ht="12.75" customHeight="1" x14ac:dyDescent="0.2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 ht="12.75" customHeight="1" x14ac:dyDescent="0.2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 ht="12.75" customHeight="1" x14ac:dyDescent="0.2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 ht="12.75" customHeight="1" x14ac:dyDescent="0.2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 ht="12.75" customHeight="1" x14ac:dyDescent="0.2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 ht="12.75" customHeight="1" x14ac:dyDescent="0.2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 ht="12.75" customHeight="1" x14ac:dyDescent="0.2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 ht="12.75" customHeight="1" x14ac:dyDescent="0.2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 ht="12.75" customHeight="1" x14ac:dyDescent="0.2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 ht="12.75" customHeight="1" x14ac:dyDescent="0.2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 ht="12.75" customHeight="1" x14ac:dyDescent="0.2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 ht="12.75" customHeight="1" x14ac:dyDescent="0.2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 ht="12.75" customHeight="1" x14ac:dyDescent="0.2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 ht="12.75" customHeight="1" x14ac:dyDescent="0.2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 ht="12.75" customHeight="1" x14ac:dyDescent="0.25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 ht="12.75" customHeight="1" x14ac:dyDescent="0.25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 ht="12.75" customHeight="1" x14ac:dyDescent="0.25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 ht="12.75" customHeight="1" x14ac:dyDescent="0.25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 ht="12.75" customHeight="1" x14ac:dyDescent="0.25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 ht="12.75" customHeight="1" x14ac:dyDescent="0.25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 ht="12.75" customHeight="1" x14ac:dyDescent="0.25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 ht="12.75" customHeight="1" x14ac:dyDescent="0.25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 ht="12.75" customHeight="1" x14ac:dyDescent="0.25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 ht="12.75" customHeight="1" x14ac:dyDescent="0.25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 ht="12.75" customHeight="1" x14ac:dyDescent="0.25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 ht="12.75" customHeight="1" x14ac:dyDescent="0.25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 ht="12.75" customHeight="1" x14ac:dyDescent="0.25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 ht="12.75" customHeight="1" x14ac:dyDescent="0.25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 ht="12.75" customHeight="1" x14ac:dyDescent="0.25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 ht="12.75" customHeight="1" x14ac:dyDescent="0.25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 ht="12.75" customHeight="1" x14ac:dyDescent="0.25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 ht="12.75" customHeight="1" x14ac:dyDescent="0.25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 ht="12.75" customHeight="1" x14ac:dyDescent="0.25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 ht="12.75" customHeight="1" x14ac:dyDescent="0.25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 ht="12.75" customHeight="1" x14ac:dyDescent="0.25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 ht="12.75" customHeight="1" x14ac:dyDescent="0.25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 ht="12.75" customHeight="1" x14ac:dyDescent="0.25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 ht="12.75" customHeight="1" x14ac:dyDescent="0.25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 ht="12.75" customHeight="1" x14ac:dyDescent="0.25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 ht="12.75" customHeight="1" x14ac:dyDescent="0.25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 ht="12.75" customHeight="1" x14ac:dyDescent="0.25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 ht="12.75" customHeight="1" x14ac:dyDescent="0.25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 ht="12.75" customHeight="1" x14ac:dyDescent="0.25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 ht="12.75" customHeight="1" x14ac:dyDescent="0.25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 ht="12.75" customHeight="1" x14ac:dyDescent="0.25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 ht="12.75" customHeight="1" x14ac:dyDescent="0.25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 ht="12.75" customHeight="1" x14ac:dyDescent="0.25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 ht="12.75" customHeight="1" x14ac:dyDescent="0.25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  <row r="1001" spans="1:26" ht="12.75" customHeight="1" x14ac:dyDescent="0.25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</row>
  </sheetData>
  <sheetProtection algorithmName="SHA-512" hashValue="z4HMs9GmtBB0a2nBE3R034musbPfOAgM9/3ANOx5TaHqfDdZPORQ7OEXh1JKK5SXSEJF+/m3ysKllUM+sBFTew==" saltValue="WIflmRpSerw0zQcjuNbZdw==" spinCount="100000" sheet="1" selectLockedCells="1"/>
  <mergeCells count="13">
    <mergeCell ref="B8:D8"/>
    <mergeCell ref="I8:L8"/>
    <mergeCell ref="E2:O3"/>
    <mergeCell ref="B6:D6"/>
    <mergeCell ref="I6:L6"/>
    <mergeCell ref="B7:D7"/>
    <mergeCell ref="I7:L7"/>
    <mergeCell ref="B9:D9"/>
    <mergeCell ref="I9:L9"/>
    <mergeCell ref="B10:D10"/>
    <mergeCell ref="I10:L10"/>
    <mergeCell ref="B11:D11"/>
    <mergeCell ref="I11:L11"/>
  </mergeCells>
  <pageMargins left="0.7" right="0.7" top="0.75" bottom="0.75" header="0" footer="0"/>
  <pageSetup paperSize="9" orientation="portrait" r:id="rId1"/>
  <colBreaks count="1" manualBreakCount="1">
    <brk id="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EC8-AD5F-44F7-BEA6-7604B403F044}">
  <sheetPr>
    <tabColor rgb="FFC8C8C8"/>
  </sheetPr>
  <dimension ref="A1:Z1001"/>
  <sheetViews>
    <sheetView showGridLines="0" showRowColHeaders="0" zoomScale="90" zoomScaleNormal="90" workbookViewId="0">
      <selection activeCell="D6" sqref="D6:M6"/>
    </sheetView>
  </sheetViews>
  <sheetFormatPr baseColWidth="10" defaultColWidth="14.42578125" defaultRowHeight="15" customHeight="1" x14ac:dyDescent="0.25"/>
  <cols>
    <col min="1" max="3" width="10.5703125" style="54" customWidth="1"/>
    <col min="4" max="12" width="12" style="54" customWidth="1"/>
    <col min="13" max="13" width="12.5703125" style="54" customWidth="1"/>
    <col min="14" max="26" width="7.42578125" style="54" customWidth="1"/>
    <col min="27" max="16384" width="14.42578125" style="54"/>
  </cols>
  <sheetData>
    <row r="1" spans="1:26" ht="45" customHeight="1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60"/>
      <c r="O1" s="60"/>
      <c r="P1" s="60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45" customHeight="1" x14ac:dyDescent="0.2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0"/>
      <c r="O2" s="60"/>
      <c r="P2" s="60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45" customHeight="1" x14ac:dyDescent="0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60"/>
      <c r="O3" s="60"/>
      <c r="P3" s="60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23.6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21" customHeight="1" x14ac:dyDescent="0.25">
      <c r="A5" s="53"/>
      <c r="B5" s="149" t="s">
        <v>354</v>
      </c>
      <c r="C5" s="150"/>
      <c r="D5" s="154" t="s">
        <v>355</v>
      </c>
      <c r="E5" s="155"/>
      <c r="F5" s="155"/>
      <c r="G5" s="155"/>
      <c r="H5" s="155"/>
      <c r="I5" s="155"/>
      <c r="J5" s="155"/>
      <c r="K5" s="155"/>
      <c r="L5" s="155"/>
      <c r="M5" s="156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98.6" customHeight="1" x14ac:dyDescent="0.25">
      <c r="A6" s="53"/>
      <c r="B6" s="149" t="s">
        <v>356</v>
      </c>
      <c r="C6" s="157"/>
      <c r="D6" s="151"/>
      <c r="E6" s="152"/>
      <c r="F6" s="152"/>
      <c r="G6" s="152"/>
      <c r="H6" s="152"/>
      <c r="I6" s="152"/>
      <c r="J6" s="152"/>
      <c r="K6" s="152"/>
      <c r="L6" s="152"/>
      <c r="M6" s="1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86.45" customHeight="1" x14ac:dyDescent="0.25">
      <c r="A7" s="53"/>
      <c r="B7" s="149" t="s">
        <v>357</v>
      </c>
      <c r="C7" s="157"/>
      <c r="D7" s="151" t="s">
        <v>519</v>
      </c>
      <c r="E7" s="152"/>
      <c r="F7" s="152"/>
      <c r="G7" s="152"/>
      <c r="H7" s="152"/>
      <c r="I7" s="152"/>
      <c r="J7" s="152"/>
      <c r="K7" s="152"/>
      <c r="L7" s="152"/>
      <c r="M7" s="1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32" customHeight="1" x14ac:dyDescent="0.25">
      <c r="A8" s="53"/>
      <c r="B8" s="149" t="s">
        <v>358</v>
      </c>
      <c r="C8" s="150"/>
      <c r="D8" s="151" t="s">
        <v>518</v>
      </c>
      <c r="E8" s="152"/>
      <c r="F8" s="152"/>
      <c r="G8" s="152"/>
      <c r="H8" s="152"/>
      <c r="I8" s="152"/>
      <c r="J8" s="152"/>
      <c r="K8" s="152"/>
      <c r="L8" s="152"/>
      <c r="M8" s="1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98.6" customHeight="1" x14ac:dyDescent="0.25">
      <c r="A9" s="53"/>
      <c r="B9" s="149" t="s">
        <v>359</v>
      </c>
      <c r="C9" s="150"/>
      <c r="D9" s="151" t="s">
        <v>521</v>
      </c>
      <c r="E9" s="152"/>
      <c r="F9" s="152"/>
      <c r="G9" s="152"/>
      <c r="H9" s="152"/>
      <c r="I9" s="152"/>
      <c r="J9" s="152"/>
      <c r="K9" s="152"/>
      <c r="L9" s="152"/>
      <c r="M9" s="1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98.6" customHeight="1" x14ac:dyDescent="0.25">
      <c r="A10" s="53"/>
      <c r="B10" s="149" t="s">
        <v>360</v>
      </c>
      <c r="C10" s="150"/>
      <c r="D10" s="151" t="s">
        <v>517</v>
      </c>
      <c r="E10" s="152"/>
      <c r="F10" s="152"/>
      <c r="G10" s="152"/>
      <c r="H10" s="152"/>
      <c r="I10" s="152"/>
      <c r="J10" s="152"/>
      <c r="K10" s="152"/>
      <c r="L10" s="152"/>
      <c r="M10" s="1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35" customHeight="1" x14ac:dyDescent="0.25">
      <c r="A11" s="53"/>
      <c r="B11" s="149" t="s">
        <v>361</v>
      </c>
      <c r="C11" s="150"/>
      <c r="D11" s="151" t="s">
        <v>522</v>
      </c>
      <c r="E11" s="152"/>
      <c r="F11" s="152"/>
      <c r="G11" s="152"/>
      <c r="H11" s="152"/>
      <c r="I11" s="152"/>
      <c r="J11" s="152"/>
      <c r="K11" s="152"/>
      <c r="L11" s="152"/>
      <c r="M11" s="1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8" customHeight="1" x14ac:dyDescent="0.25">
      <c r="A12" s="53"/>
      <c r="B12" s="53"/>
      <c r="C12" s="53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36.75" customHeight="1" x14ac:dyDescent="0.25">
      <c r="A13" s="53"/>
      <c r="B13" s="53"/>
      <c r="C13" s="53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36.75" customHeight="1" x14ac:dyDescent="0.25">
      <c r="A14" s="53"/>
      <c r="B14" s="53"/>
      <c r="C14" s="53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36.75" customHeight="1" x14ac:dyDescent="0.25">
      <c r="A15" s="53"/>
      <c r="B15" s="53"/>
      <c r="C15" s="53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36.75" customHeight="1" x14ac:dyDescent="0.25">
      <c r="A16" s="53"/>
      <c r="B16" s="53"/>
      <c r="C16" s="53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36.75" customHeight="1" x14ac:dyDescent="0.25">
      <c r="A17" s="53"/>
      <c r="B17" s="53"/>
      <c r="C17" s="53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36.75" customHeight="1" x14ac:dyDescent="0.25">
      <c r="A18" s="53"/>
      <c r="B18" s="53"/>
      <c r="C18" s="53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36.75" customHeight="1" x14ac:dyDescent="0.25">
      <c r="A19" s="53"/>
      <c r="B19" s="53"/>
      <c r="C19" s="53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36.75" customHeight="1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ht="36.75" customHeight="1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ht="12.75" customHeight="1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ht="12.75" customHeight="1" x14ac:dyDescent="0.2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ht="12.75" customHeight="1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ht="12.75" customHeight="1" x14ac:dyDescent="0.2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ht="12.75" customHeight="1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ht="12.75" customHeight="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ht="12.75" customHeight="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ht="12.75" customHeight="1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ht="12.75" customHeight="1" x14ac:dyDescent="0.2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ht="12.75" customHeight="1" x14ac:dyDescent="0.2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ht="12.75" customHeight="1" x14ac:dyDescent="0.2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2.75" customHeight="1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 ht="12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 ht="12.75" customHeight="1" x14ac:dyDescent="0.25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 ht="12.7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 ht="12.75" customHeight="1" x14ac:dyDescent="0.25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 ht="12.75" customHeight="1" x14ac:dyDescent="0.25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 ht="12.75" customHeight="1" x14ac:dyDescent="0.25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 ht="12.75" customHeight="1" x14ac:dyDescent="0.2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 ht="12.75" customHeight="1" x14ac:dyDescent="0.2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 ht="12.75" customHeight="1" x14ac:dyDescent="0.2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 ht="12.75" customHeight="1" x14ac:dyDescent="0.2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 ht="12.75" customHeight="1" x14ac:dyDescent="0.25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 ht="12.75" customHeight="1" x14ac:dyDescent="0.25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 ht="12.75" customHeight="1" x14ac:dyDescent="0.25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 ht="12.75" customHeight="1" x14ac:dyDescent="0.25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 ht="12.75" customHeight="1" x14ac:dyDescent="0.25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 ht="12.75" customHeight="1" x14ac:dyDescent="0.25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 ht="12.75" customHeight="1" x14ac:dyDescent="0.2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 ht="12.75" customHeight="1" x14ac:dyDescent="0.25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 ht="12.75" customHeight="1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 ht="12.75" customHeight="1" x14ac:dyDescent="0.25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 ht="12.75" customHeight="1" x14ac:dyDescent="0.25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 ht="12.75" customHeight="1" x14ac:dyDescent="0.25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 ht="12.75" customHeight="1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 ht="12.75" customHeight="1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 ht="12.75" customHeight="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 ht="12.75" customHeight="1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 ht="12.75" customHeight="1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 ht="12.75" customHeight="1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 ht="12.75" customHeight="1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 ht="12.75" customHeight="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 ht="12.75" customHeight="1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 ht="12.75" customHeight="1" x14ac:dyDescent="0.2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 ht="12.75" customHeight="1" x14ac:dyDescent="0.25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 ht="12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 ht="12.7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 ht="12.75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 ht="12.75" customHeight="1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 ht="12.75" customHeight="1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 ht="12.75" customHeight="1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 ht="12.75" customHeight="1" x14ac:dyDescent="0.2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 ht="12.75" customHeight="1" x14ac:dyDescent="0.2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 ht="12.75" customHeight="1" x14ac:dyDescent="0.25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 ht="12.75" customHeight="1" x14ac:dyDescent="0.2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 ht="12.75" customHeight="1" x14ac:dyDescent="0.2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 ht="12.75" customHeight="1" x14ac:dyDescent="0.2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 ht="12.75" customHeight="1" x14ac:dyDescent="0.25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 ht="12.75" customHeight="1" x14ac:dyDescent="0.25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 ht="12.75" customHeight="1" x14ac:dyDescent="0.25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 ht="12.75" customHeight="1" x14ac:dyDescent="0.25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 ht="12.75" customHeight="1" x14ac:dyDescent="0.2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 ht="12.75" customHeight="1" x14ac:dyDescent="0.25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 ht="12.75" customHeight="1" x14ac:dyDescent="0.25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 ht="12.75" customHeight="1" x14ac:dyDescent="0.25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 ht="12.75" customHeight="1" x14ac:dyDescent="0.25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ht="12.75" customHeight="1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ht="12.75" customHeight="1" x14ac:dyDescent="0.2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ht="12.75" customHeight="1" x14ac:dyDescent="0.2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ht="12.75" customHeight="1" x14ac:dyDescent="0.2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ht="12.75" customHeight="1" x14ac:dyDescent="0.2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ht="12.75" customHeight="1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 ht="12.75" customHeight="1" x14ac:dyDescent="0.25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 ht="12.75" customHeight="1" x14ac:dyDescent="0.2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 ht="12.75" customHeight="1" x14ac:dyDescent="0.2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 ht="12.75" customHeight="1" x14ac:dyDescent="0.2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 ht="12.75" customHeight="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 ht="12.75" customHeight="1" x14ac:dyDescent="0.2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customHeight="1" x14ac:dyDescent="0.2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customHeight="1" x14ac:dyDescent="0.2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customHeight="1" x14ac:dyDescent="0.2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 ht="12.75" customHeight="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 ht="12.75" customHeight="1" x14ac:dyDescent="0.2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 ht="12.75" customHeight="1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 ht="12.75" customHeight="1" x14ac:dyDescent="0.2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 ht="12.75" customHeight="1" x14ac:dyDescent="0.2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 ht="12.75" customHeight="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 ht="12.75" customHeight="1" x14ac:dyDescent="0.2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 ht="12.75" customHeight="1" x14ac:dyDescent="0.2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 ht="12.75" customHeight="1" x14ac:dyDescent="0.2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 ht="12.75" customHeight="1" x14ac:dyDescent="0.2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 ht="12.75" customHeight="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 ht="12.75" customHeight="1" x14ac:dyDescent="0.2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 ht="12.75" customHeight="1" x14ac:dyDescent="0.2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 ht="12.75" customHeight="1" x14ac:dyDescent="0.2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 ht="12.75" customHeight="1" x14ac:dyDescent="0.2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 ht="12.75" customHeight="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 ht="12.75" customHeight="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 ht="12.75" customHeight="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 ht="12.75" customHeight="1" x14ac:dyDescent="0.2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 ht="12.75" customHeight="1" x14ac:dyDescent="0.2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 ht="12.75" customHeight="1" x14ac:dyDescent="0.2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 ht="12.75" customHeight="1" x14ac:dyDescent="0.2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 ht="12.75" customHeight="1" x14ac:dyDescent="0.2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 ht="12.75" customHeight="1" x14ac:dyDescent="0.2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 ht="12.75" customHeight="1" x14ac:dyDescent="0.2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 ht="12.75" customHeight="1" x14ac:dyDescent="0.2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 ht="12.75" customHeight="1" x14ac:dyDescent="0.2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 ht="12.75" customHeight="1" x14ac:dyDescent="0.2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 ht="12.75" customHeight="1" x14ac:dyDescent="0.2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 ht="12.75" customHeight="1" x14ac:dyDescent="0.2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 ht="12.75" customHeight="1" x14ac:dyDescent="0.2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 ht="12.75" customHeight="1" x14ac:dyDescent="0.2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 ht="12.75" customHeight="1" x14ac:dyDescent="0.2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 ht="12.75" customHeight="1" x14ac:dyDescent="0.2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 ht="12.75" customHeight="1" x14ac:dyDescent="0.2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 ht="12.75" customHeight="1" x14ac:dyDescent="0.2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 ht="12.75" customHeight="1" x14ac:dyDescent="0.2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 ht="12.75" customHeight="1" x14ac:dyDescent="0.2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 ht="12.75" customHeight="1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 ht="12.75" customHeight="1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 ht="12.75" customHeight="1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 ht="12.75" customHeight="1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 ht="12.75" customHeight="1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 ht="12.75" customHeight="1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 ht="12.75" customHeight="1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 ht="12.75" customHeight="1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 ht="12.75" customHeight="1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 ht="12.75" customHeight="1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 ht="12.75" customHeight="1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 ht="12.75" customHeight="1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 ht="12.75" customHeight="1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 ht="12.75" customHeight="1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 ht="12.75" customHeight="1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 ht="12.75" customHeight="1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 ht="12.75" customHeight="1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 ht="12.75" customHeight="1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 ht="12.75" customHeight="1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 ht="12.75" customHeight="1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 ht="12.75" customHeight="1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 ht="12.75" customHeight="1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 ht="12.75" customHeight="1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 ht="12.75" customHeight="1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 ht="12.75" customHeight="1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 ht="12.75" customHeight="1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 ht="12.75" customHeight="1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 ht="12.75" customHeight="1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 ht="12.75" customHeight="1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 ht="12.75" customHeight="1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 ht="12.75" customHeight="1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 ht="12.75" customHeight="1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 ht="12.75" customHeight="1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 ht="12.75" customHeight="1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 ht="12.75" customHeight="1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 ht="12.75" customHeight="1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 ht="12.75" customHeight="1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 ht="12.75" customHeight="1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 ht="12.75" customHeight="1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 ht="12.75" customHeight="1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 ht="12.75" customHeight="1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 ht="12.75" customHeight="1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 ht="12.75" customHeight="1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 ht="12.75" customHeight="1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 ht="12.75" customHeight="1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 ht="12.75" customHeight="1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 ht="12.75" customHeight="1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 ht="12.75" customHeight="1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 ht="12.75" customHeight="1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 ht="12.75" customHeight="1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 ht="12.75" customHeight="1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 ht="12.75" customHeight="1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 ht="12.75" customHeight="1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 ht="12.75" customHeight="1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 ht="12.75" customHeight="1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 ht="12.75" customHeight="1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 ht="12.75" customHeight="1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 ht="12.75" customHeight="1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 ht="12.75" customHeight="1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 ht="12.75" customHeight="1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 ht="12.75" customHeight="1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 ht="12.75" customHeight="1" x14ac:dyDescent="0.2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 ht="12.75" customHeight="1" x14ac:dyDescent="0.2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 ht="12.75" customHeight="1" x14ac:dyDescent="0.2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 ht="12.75" customHeight="1" x14ac:dyDescent="0.2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 ht="12.75" customHeight="1" x14ac:dyDescent="0.2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 ht="12.75" customHeight="1" x14ac:dyDescent="0.2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 ht="12.75" customHeight="1" x14ac:dyDescent="0.2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 ht="12.75" customHeight="1" x14ac:dyDescent="0.2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 ht="12.75" customHeight="1" x14ac:dyDescent="0.2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 ht="12.75" customHeight="1" x14ac:dyDescent="0.2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 ht="12.75" customHeight="1" x14ac:dyDescent="0.2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 ht="12.75" customHeight="1" x14ac:dyDescent="0.2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 ht="12.75" customHeight="1" x14ac:dyDescent="0.2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 ht="12.75" customHeight="1" x14ac:dyDescent="0.2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 ht="12.75" customHeight="1" x14ac:dyDescent="0.2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 ht="12.75" customHeight="1" x14ac:dyDescent="0.2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 ht="12.75" customHeight="1" x14ac:dyDescent="0.2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 ht="12.75" customHeight="1" x14ac:dyDescent="0.2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 ht="12.75" customHeight="1" x14ac:dyDescent="0.2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 ht="12.75" customHeight="1" x14ac:dyDescent="0.2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 ht="12.75" customHeight="1" x14ac:dyDescent="0.2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 ht="12.75" customHeight="1" x14ac:dyDescent="0.2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 ht="12.75" customHeight="1" x14ac:dyDescent="0.2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 ht="12.75" customHeight="1" x14ac:dyDescent="0.2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 ht="12.75" customHeight="1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 ht="12.75" customHeight="1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 ht="12.75" customHeight="1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 ht="12.75" customHeight="1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</row>
    <row r="230" spans="1:26" ht="12.75" customHeight="1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</row>
    <row r="231" spans="1:26" ht="12.75" customHeight="1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</row>
    <row r="232" spans="1:26" ht="12.75" customHeight="1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</row>
    <row r="233" spans="1:26" ht="12.75" customHeight="1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</row>
    <row r="234" spans="1:26" ht="12.75" customHeight="1" x14ac:dyDescent="0.2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</row>
    <row r="235" spans="1:26" ht="12.75" customHeight="1" x14ac:dyDescent="0.2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</row>
    <row r="236" spans="1:26" ht="12.75" customHeight="1" x14ac:dyDescent="0.2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</row>
    <row r="237" spans="1:26" ht="12.75" customHeight="1" x14ac:dyDescent="0.2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</row>
    <row r="238" spans="1:26" ht="12.75" customHeight="1" x14ac:dyDescent="0.2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</row>
    <row r="239" spans="1:26" ht="12.75" customHeight="1" x14ac:dyDescent="0.2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</row>
    <row r="240" spans="1:26" ht="12.75" customHeight="1" x14ac:dyDescent="0.2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</row>
    <row r="241" spans="1:26" ht="12.75" customHeight="1" x14ac:dyDescent="0.2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</row>
    <row r="242" spans="1:26" ht="12.75" customHeight="1" x14ac:dyDescent="0.2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</row>
    <row r="243" spans="1:26" ht="12.75" customHeight="1" x14ac:dyDescent="0.2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</row>
    <row r="244" spans="1:26" ht="12.75" customHeight="1" x14ac:dyDescent="0.2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</row>
    <row r="245" spans="1:26" ht="12.75" customHeight="1" x14ac:dyDescent="0.2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</row>
    <row r="246" spans="1:26" ht="12.75" customHeight="1" x14ac:dyDescent="0.2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</row>
    <row r="247" spans="1:26" ht="12.75" customHeight="1" x14ac:dyDescent="0.2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</row>
    <row r="248" spans="1:26" ht="12.75" customHeight="1" x14ac:dyDescent="0.2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</row>
    <row r="249" spans="1:26" ht="12.75" customHeight="1" x14ac:dyDescent="0.2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</row>
    <row r="250" spans="1:26" ht="12.75" customHeight="1" x14ac:dyDescent="0.2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</row>
    <row r="251" spans="1:26" ht="12.75" customHeight="1" x14ac:dyDescent="0.2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</row>
    <row r="252" spans="1:26" ht="12.75" customHeight="1" x14ac:dyDescent="0.2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</row>
    <row r="253" spans="1:26" ht="12.75" customHeight="1" x14ac:dyDescent="0.2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</row>
    <row r="254" spans="1:26" ht="12.75" customHeight="1" x14ac:dyDescent="0.2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 ht="12.75" customHeight="1" x14ac:dyDescent="0.2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 ht="12.75" customHeight="1" x14ac:dyDescent="0.2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 ht="12.75" customHeight="1" x14ac:dyDescent="0.2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 ht="12.75" customHeight="1" x14ac:dyDescent="0.2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 ht="12.75" customHeight="1" x14ac:dyDescent="0.2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 ht="12.75" customHeight="1" x14ac:dyDescent="0.2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</row>
    <row r="261" spans="1:26" ht="12.75" customHeight="1" x14ac:dyDescent="0.2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</row>
    <row r="262" spans="1:26" ht="12.75" customHeight="1" x14ac:dyDescent="0.2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</row>
    <row r="263" spans="1:26" ht="12.75" customHeight="1" x14ac:dyDescent="0.2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</row>
    <row r="264" spans="1:26" ht="12.75" customHeight="1" x14ac:dyDescent="0.2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</row>
    <row r="265" spans="1:26" ht="12.75" customHeight="1" x14ac:dyDescent="0.2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</row>
    <row r="266" spans="1:26" ht="12.75" customHeight="1" x14ac:dyDescent="0.2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</row>
    <row r="267" spans="1:26" ht="12.75" customHeight="1" x14ac:dyDescent="0.2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</row>
    <row r="268" spans="1:26" ht="12.75" customHeight="1" x14ac:dyDescent="0.2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</row>
    <row r="269" spans="1:26" ht="12.75" customHeight="1" x14ac:dyDescent="0.2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</row>
    <row r="270" spans="1:26" ht="12.75" customHeight="1" x14ac:dyDescent="0.2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</row>
    <row r="271" spans="1:26" ht="12.75" customHeight="1" x14ac:dyDescent="0.2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</row>
    <row r="272" spans="1:26" ht="12.75" customHeight="1" x14ac:dyDescent="0.2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</row>
    <row r="273" spans="1:26" ht="12.75" customHeight="1" x14ac:dyDescent="0.2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</row>
    <row r="274" spans="1:26" ht="12.75" customHeight="1" x14ac:dyDescent="0.2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</row>
    <row r="275" spans="1:26" ht="12.75" customHeight="1" x14ac:dyDescent="0.2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</row>
    <row r="276" spans="1:26" ht="12.75" customHeight="1" x14ac:dyDescent="0.2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</row>
    <row r="277" spans="1:26" ht="12.75" customHeight="1" x14ac:dyDescent="0.2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</row>
    <row r="278" spans="1:26" ht="12.75" customHeight="1" x14ac:dyDescent="0.2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</row>
    <row r="279" spans="1:26" ht="12.75" customHeight="1" x14ac:dyDescent="0.2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</row>
    <row r="280" spans="1:26" ht="12.75" customHeight="1" x14ac:dyDescent="0.2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</row>
    <row r="281" spans="1:26" ht="12.75" customHeight="1" x14ac:dyDescent="0.2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</row>
    <row r="282" spans="1:26" ht="12.75" customHeight="1" x14ac:dyDescent="0.2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</row>
    <row r="283" spans="1:26" ht="12.75" customHeight="1" x14ac:dyDescent="0.2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</row>
    <row r="284" spans="1:26" ht="12.75" customHeight="1" x14ac:dyDescent="0.2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</row>
    <row r="285" spans="1:26" ht="12.75" customHeight="1" x14ac:dyDescent="0.2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</row>
    <row r="286" spans="1:26" ht="12.75" customHeight="1" x14ac:dyDescent="0.2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</row>
    <row r="287" spans="1:26" ht="12.75" customHeight="1" x14ac:dyDescent="0.2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</row>
    <row r="288" spans="1:26" ht="12.75" customHeight="1" x14ac:dyDescent="0.2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</row>
    <row r="289" spans="1:26" ht="12.75" customHeight="1" x14ac:dyDescent="0.2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</row>
    <row r="290" spans="1:26" ht="12.75" customHeight="1" x14ac:dyDescent="0.2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</row>
    <row r="291" spans="1:26" ht="12.75" customHeight="1" x14ac:dyDescent="0.2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</row>
    <row r="292" spans="1:26" ht="12.75" customHeight="1" x14ac:dyDescent="0.2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</row>
    <row r="293" spans="1:26" ht="12.75" customHeight="1" x14ac:dyDescent="0.2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</row>
    <row r="294" spans="1:26" ht="12.75" customHeight="1" x14ac:dyDescent="0.2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</row>
    <row r="295" spans="1:26" ht="12.75" customHeight="1" x14ac:dyDescent="0.2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</row>
    <row r="296" spans="1:26" ht="12.75" customHeight="1" x14ac:dyDescent="0.2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</row>
    <row r="297" spans="1:26" ht="12.75" customHeight="1" x14ac:dyDescent="0.2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</row>
    <row r="298" spans="1:26" ht="12.75" customHeight="1" x14ac:dyDescent="0.2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</row>
    <row r="299" spans="1:26" ht="12.75" customHeight="1" x14ac:dyDescent="0.2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</row>
    <row r="300" spans="1:26" ht="12.75" customHeight="1" x14ac:dyDescent="0.2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</row>
    <row r="301" spans="1:26" ht="12.75" customHeight="1" x14ac:dyDescent="0.2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</row>
    <row r="302" spans="1:26" ht="12.75" customHeight="1" x14ac:dyDescent="0.2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</row>
    <row r="303" spans="1:26" ht="12.75" customHeight="1" x14ac:dyDescent="0.2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</row>
    <row r="304" spans="1:26" ht="12.75" customHeight="1" x14ac:dyDescent="0.2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</row>
    <row r="305" spans="1:26" ht="12.75" customHeight="1" x14ac:dyDescent="0.2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</row>
    <row r="306" spans="1:26" ht="12.75" customHeight="1" x14ac:dyDescent="0.2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</row>
    <row r="307" spans="1:26" ht="12.75" customHeight="1" x14ac:dyDescent="0.2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</row>
    <row r="308" spans="1:26" ht="12.75" customHeight="1" x14ac:dyDescent="0.2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</row>
    <row r="309" spans="1:26" ht="12.75" customHeight="1" x14ac:dyDescent="0.2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</row>
    <row r="310" spans="1:26" ht="12.75" customHeight="1" x14ac:dyDescent="0.2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</row>
    <row r="311" spans="1:26" ht="12.75" customHeight="1" x14ac:dyDescent="0.2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</row>
    <row r="312" spans="1:26" ht="12.75" customHeight="1" x14ac:dyDescent="0.2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</row>
    <row r="313" spans="1:26" ht="12.75" customHeight="1" x14ac:dyDescent="0.2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</row>
    <row r="314" spans="1:26" ht="12.75" customHeight="1" x14ac:dyDescent="0.2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</row>
    <row r="315" spans="1:26" ht="12.75" customHeight="1" x14ac:dyDescent="0.2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</row>
    <row r="316" spans="1:26" ht="12.75" customHeight="1" x14ac:dyDescent="0.2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</row>
    <row r="317" spans="1:26" ht="12.75" customHeight="1" x14ac:dyDescent="0.2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</row>
    <row r="318" spans="1:26" ht="12.75" customHeight="1" x14ac:dyDescent="0.2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</row>
    <row r="319" spans="1:26" ht="12.75" customHeight="1" x14ac:dyDescent="0.2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</row>
    <row r="320" spans="1:26" ht="12.75" customHeight="1" x14ac:dyDescent="0.2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</row>
    <row r="321" spans="1:26" ht="12.75" customHeight="1" x14ac:dyDescent="0.2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</row>
    <row r="322" spans="1:26" ht="12.75" customHeight="1" x14ac:dyDescent="0.2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</row>
    <row r="323" spans="1:26" ht="12.75" customHeight="1" x14ac:dyDescent="0.2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</row>
    <row r="324" spans="1:26" ht="12.75" customHeight="1" x14ac:dyDescent="0.2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</row>
    <row r="325" spans="1:26" ht="12.75" customHeight="1" x14ac:dyDescent="0.2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</row>
    <row r="326" spans="1:26" ht="12.75" customHeight="1" x14ac:dyDescent="0.2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</row>
    <row r="327" spans="1:26" ht="12.75" customHeight="1" x14ac:dyDescent="0.2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</row>
    <row r="328" spans="1:26" ht="12.75" customHeight="1" x14ac:dyDescent="0.2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</row>
    <row r="329" spans="1:26" ht="12.75" customHeight="1" x14ac:dyDescent="0.2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</row>
    <row r="330" spans="1:26" ht="12.75" customHeight="1" x14ac:dyDescent="0.2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</row>
    <row r="331" spans="1:26" ht="12.75" customHeight="1" x14ac:dyDescent="0.2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</row>
    <row r="332" spans="1:26" ht="12.75" customHeight="1" x14ac:dyDescent="0.2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</row>
    <row r="333" spans="1:26" ht="12.75" customHeight="1" x14ac:dyDescent="0.2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</row>
    <row r="334" spans="1:26" ht="12.75" customHeight="1" x14ac:dyDescent="0.2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</row>
    <row r="335" spans="1:26" ht="12.75" customHeight="1" x14ac:dyDescent="0.2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</row>
    <row r="336" spans="1:26" ht="12.75" customHeight="1" x14ac:dyDescent="0.2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</row>
    <row r="337" spans="1:26" ht="12.75" customHeight="1" x14ac:dyDescent="0.2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</row>
    <row r="338" spans="1:26" ht="12.75" customHeight="1" x14ac:dyDescent="0.2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</row>
    <row r="339" spans="1:26" ht="12.75" customHeight="1" x14ac:dyDescent="0.2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</row>
    <row r="340" spans="1:26" ht="12.75" customHeight="1" x14ac:dyDescent="0.2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</row>
    <row r="341" spans="1:26" ht="12.75" customHeight="1" x14ac:dyDescent="0.2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</row>
    <row r="342" spans="1:26" ht="12.75" customHeight="1" x14ac:dyDescent="0.2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</row>
    <row r="343" spans="1:26" ht="12.75" customHeight="1" x14ac:dyDescent="0.2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</row>
    <row r="344" spans="1:26" ht="12.75" customHeight="1" x14ac:dyDescent="0.2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</row>
    <row r="345" spans="1:26" ht="12.75" customHeight="1" x14ac:dyDescent="0.2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</row>
    <row r="346" spans="1:26" ht="12.75" customHeight="1" x14ac:dyDescent="0.2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</row>
    <row r="347" spans="1:26" ht="12.75" customHeight="1" x14ac:dyDescent="0.2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</row>
    <row r="348" spans="1:26" ht="12.75" customHeight="1" x14ac:dyDescent="0.2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</row>
    <row r="349" spans="1:26" ht="12.75" customHeight="1" x14ac:dyDescent="0.2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</row>
    <row r="350" spans="1:26" ht="12.75" customHeight="1" x14ac:dyDescent="0.2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</row>
    <row r="351" spans="1:26" ht="12.75" customHeight="1" x14ac:dyDescent="0.2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</row>
    <row r="352" spans="1:26" ht="12.75" customHeight="1" x14ac:dyDescent="0.2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</row>
    <row r="353" spans="1:26" ht="12.75" customHeight="1" x14ac:dyDescent="0.2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</row>
    <row r="354" spans="1:26" ht="12.75" customHeight="1" x14ac:dyDescent="0.2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</row>
    <row r="355" spans="1:26" ht="12.75" customHeight="1" x14ac:dyDescent="0.2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</row>
    <row r="356" spans="1:26" ht="12.75" customHeight="1" x14ac:dyDescent="0.2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</row>
    <row r="357" spans="1:26" ht="12.75" customHeight="1" x14ac:dyDescent="0.2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</row>
    <row r="358" spans="1:26" ht="12.75" customHeight="1" x14ac:dyDescent="0.2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</row>
    <row r="359" spans="1:26" ht="12.75" customHeight="1" x14ac:dyDescent="0.2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</row>
    <row r="360" spans="1:26" ht="12.75" customHeight="1" x14ac:dyDescent="0.2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</row>
    <row r="361" spans="1:26" ht="12.75" customHeight="1" x14ac:dyDescent="0.2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</row>
    <row r="362" spans="1:26" ht="12.75" customHeight="1" x14ac:dyDescent="0.2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</row>
    <row r="363" spans="1:26" ht="12.75" customHeight="1" x14ac:dyDescent="0.2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</row>
    <row r="364" spans="1:26" ht="12.75" customHeight="1" x14ac:dyDescent="0.2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</row>
    <row r="365" spans="1:26" ht="12.75" customHeight="1" x14ac:dyDescent="0.2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</row>
    <row r="366" spans="1:26" ht="12.75" customHeight="1" x14ac:dyDescent="0.2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</row>
    <row r="367" spans="1:26" ht="12.75" customHeight="1" x14ac:dyDescent="0.2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</row>
    <row r="368" spans="1:26" ht="12.75" customHeight="1" x14ac:dyDescent="0.2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</row>
    <row r="369" spans="1:26" ht="12.75" customHeight="1" x14ac:dyDescent="0.2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</row>
    <row r="370" spans="1:26" ht="12.75" customHeight="1" x14ac:dyDescent="0.2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</row>
    <row r="371" spans="1:26" ht="12.75" customHeight="1" x14ac:dyDescent="0.2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</row>
    <row r="372" spans="1:26" ht="12.75" customHeight="1" x14ac:dyDescent="0.2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</row>
    <row r="373" spans="1:26" ht="12.75" customHeight="1" x14ac:dyDescent="0.2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</row>
    <row r="374" spans="1:26" ht="12.75" customHeight="1" x14ac:dyDescent="0.2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</row>
    <row r="375" spans="1:26" ht="12.75" customHeight="1" x14ac:dyDescent="0.2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</row>
    <row r="376" spans="1:26" ht="12.75" customHeight="1" x14ac:dyDescent="0.2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</row>
    <row r="377" spans="1:26" ht="12.75" customHeight="1" x14ac:dyDescent="0.2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</row>
    <row r="378" spans="1:26" ht="12.75" customHeight="1" x14ac:dyDescent="0.2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</row>
    <row r="379" spans="1:26" ht="12.75" customHeight="1" x14ac:dyDescent="0.2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</row>
    <row r="380" spans="1:26" ht="12.75" customHeight="1" x14ac:dyDescent="0.2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</row>
    <row r="381" spans="1:26" ht="12.75" customHeight="1" x14ac:dyDescent="0.2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</row>
    <row r="382" spans="1:26" ht="12.75" customHeight="1" x14ac:dyDescent="0.2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</row>
    <row r="383" spans="1:26" ht="12.75" customHeight="1" x14ac:dyDescent="0.2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</row>
    <row r="384" spans="1:26" ht="12.75" customHeight="1" x14ac:dyDescent="0.2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</row>
    <row r="385" spans="1:26" ht="12.75" customHeight="1" x14ac:dyDescent="0.2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</row>
    <row r="386" spans="1:26" ht="12.75" customHeight="1" x14ac:dyDescent="0.2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</row>
    <row r="387" spans="1:26" ht="12.75" customHeight="1" x14ac:dyDescent="0.2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</row>
    <row r="388" spans="1:26" ht="12.75" customHeight="1" x14ac:dyDescent="0.2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</row>
    <row r="389" spans="1:26" ht="12.75" customHeight="1" x14ac:dyDescent="0.2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</row>
    <row r="390" spans="1:26" ht="12.75" customHeight="1" x14ac:dyDescent="0.2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</row>
    <row r="391" spans="1:26" ht="12.75" customHeight="1" x14ac:dyDescent="0.2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</row>
    <row r="392" spans="1:26" ht="12.75" customHeight="1" x14ac:dyDescent="0.2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</row>
    <row r="393" spans="1:26" ht="12.75" customHeight="1" x14ac:dyDescent="0.2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</row>
    <row r="394" spans="1:26" ht="12.75" customHeight="1" x14ac:dyDescent="0.2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</row>
    <row r="395" spans="1:26" ht="12.75" customHeight="1" x14ac:dyDescent="0.2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</row>
    <row r="396" spans="1:26" ht="12.75" customHeight="1" x14ac:dyDescent="0.2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</row>
    <row r="397" spans="1:26" ht="12.75" customHeight="1" x14ac:dyDescent="0.2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</row>
    <row r="398" spans="1:26" ht="12.75" customHeight="1" x14ac:dyDescent="0.2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</row>
    <row r="399" spans="1:26" ht="12.75" customHeight="1" x14ac:dyDescent="0.2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</row>
    <row r="400" spans="1:26" ht="12.75" customHeight="1" x14ac:dyDescent="0.2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</row>
    <row r="401" spans="1:26" ht="12.75" customHeight="1" x14ac:dyDescent="0.2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</row>
    <row r="402" spans="1:26" ht="12.75" customHeight="1" x14ac:dyDescent="0.2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</row>
    <row r="403" spans="1:26" ht="12.75" customHeight="1" x14ac:dyDescent="0.2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</row>
    <row r="404" spans="1:26" ht="12.75" customHeight="1" x14ac:dyDescent="0.2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</row>
    <row r="405" spans="1:26" ht="12.75" customHeight="1" x14ac:dyDescent="0.2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</row>
    <row r="406" spans="1:26" ht="12.75" customHeight="1" x14ac:dyDescent="0.2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</row>
    <row r="407" spans="1:26" ht="12.75" customHeight="1" x14ac:dyDescent="0.2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</row>
    <row r="408" spans="1:26" ht="12.75" customHeight="1" x14ac:dyDescent="0.2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</row>
    <row r="409" spans="1:26" ht="12.75" customHeight="1" x14ac:dyDescent="0.2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</row>
    <row r="410" spans="1:26" ht="12.75" customHeight="1" x14ac:dyDescent="0.2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</row>
    <row r="411" spans="1:26" ht="12.75" customHeight="1" x14ac:dyDescent="0.2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</row>
    <row r="412" spans="1:26" ht="12.75" customHeight="1" x14ac:dyDescent="0.2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</row>
    <row r="413" spans="1:26" ht="12.75" customHeight="1" x14ac:dyDescent="0.2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</row>
    <row r="414" spans="1:26" ht="12.75" customHeight="1" x14ac:dyDescent="0.2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</row>
    <row r="415" spans="1:26" ht="12.75" customHeight="1" x14ac:dyDescent="0.2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</row>
    <row r="416" spans="1:26" ht="12.75" customHeight="1" x14ac:dyDescent="0.2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</row>
    <row r="417" spans="1:26" ht="12.75" customHeight="1" x14ac:dyDescent="0.2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</row>
    <row r="418" spans="1:26" ht="12.75" customHeight="1" x14ac:dyDescent="0.2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</row>
    <row r="419" spans="1:26" ht="12.75" customHeight="1" x14ac:dyDescent="0.2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</row>
    <row r="420" spans="1:26" ht="12.75" customHeight="1" x14ac:dyDescent="0.2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</row>
    <row r="421" spans="1:26" ht="12.75" customHeight="1" x14ac:dyDescent="0.2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</row>
    <row r="422" spans="1:26" ht="12.75" customHeight="1" x14ac:dyDescent="0.2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</row>
    <row r="423" spans="1:26" ht="12.75" customHeight="1" x14ac:dyDescent="0.2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</row>
    <row r="424" spans="1:26" ht="12.75" customHeight="1" x14ac:dyDescent="0.2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</row>
    <row r="425" spans="1:26" ht="12.75" customHeight="1" x14ac:dyDescent="0.2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</row>
    <row r="426" spans="1:26" ht="12.75" customHeight="1" x14ac:dyDescent="0.2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</row>
    <row r="427" spans="1:26" ht="12.75" customHeight="1" x14ac:dyDescent="0.2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</row>
    <row r="428" spans="1:26" ht="12.75" customHeight="1" x14ac:dyDescent="0.2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</row>
    <row r="429" spans="1:26" ht="12.75" customHeight="1" x14ac:dyDescent="0.2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</row>
    <row r="430" spans="1:26" ht="12.75" customHeight="1" x14ac:dyDescent="0.2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</row>
    <row r="431" spans="1:26" ht="12.75" customHeight="1" x14ac:dyDescent="0.2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</row>
    <row r="432" spans="1:26" ht="12.75" customHeight="1" x14ac:dyDescent="0.2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</row>
    <row r="433" spans="1:26" ht="12.75" customHeight="1" x14ac:dyDescent="0.2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</row>
    <row r="434" spans="1:26" ht="12.75" customHeight="1" x14ac:dyDescent="0.2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</row>
    <row r="435" spans="1:26" ht="12.75" customHeight="1" x14ac:dyDescent="0.2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</row>
    <row r="436" spans="1:26" ht="12.75" customHeight="1" x14ac:dyDescent="0.2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</row>
    <row r="437" spans="1:26" ht="12.75" customHeight="1" x14ac:dyDescent="0.2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</row>
    <row r="438" spans="1:26" ht="12.75" customHeight="1" x14ac:dyDescent="0.2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</row>
    <row r="439" spans="1:26" ht="12.75" customHeight="1" x14ac:dyDescent="0.2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</row>
    <row r="440" spans="1:26" ht="12.75" customHeight="1" x14ac:dyDescent="0.2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</row>
    <row r="441" spans="1:26" ht="12.75" customHeight="1" x14ac:dyDescent="0.2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</row>
    <row r="442" spans="1:26" ht="12.75" customHeight="1" x14ac:dyDescent="0.2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</row>
    <row r="443" spans="1:26" ht="12.75" customHeight="1" x14ac:dyDescent="0.2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</row>
    <row r="444" spans="1:26" ht="12.75" customHeight="1" x14ac:dyDescent="0.2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</row>
    <row r="445" spans="1:26" ht="12.75" customHeight="1" x14ac:dyDescent="0.2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</row>
    <row r="446" spans="1:26" ht="12.75" customHeight="1" x14ac:dyDescent="0.2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</row>
    <row r="447" spans="1:26" ht="12.75" customHeight="1" x14ac:dyDescent="0.2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</row>
    <row r="448" spans="1:26" ht="12.75" customHeight="1" x14ac:dyDescent="0.2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</row>
    <row r="449" spans="1:26" ht="12.75" customHeight="1" x14ac:dyDescent="0.2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</row>
    <row r="450" spans="1:26" ht="12.75" customHeight="1" x14ac:dyDescent="0.2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</row>
    <row r="451" spans="1:26" ht="12.75" customHeight="1" x14ac:dyDescent="0.2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</row>
    <row r="452" spans="1:26" ht="12.75" customHeight="1" x14ac:dyDescent="0.2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</row>
    <row r="453" spans="1:26" ht="12.75" customHeight="1" x14ac:dyDescent="0.2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</row>
    <row r="454" spans="1:26" ht="12.75" customHeight="1" x14ac:dyDescent="0.2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</row>
    <row r="455" spans="1:26" ht="12.75" customHeight="1" x14ac:dyDescent="0.2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</row>
    <row r="456" spans="1:26" ht="12.75" customHeight="1" x14ac:dyDescent="0.2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</row>
    <row r="457" spans="1:26" ht="12.75" customHeight="1" x14ac:dyDescent="0.2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</row>
    <row r="458" spans="1:26" ht="12.75" customHeight="1" x14ac:dyDescent="0.2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</row>
    <row r="459" spans="1:26" ht="12.75" customHeight="1" x14ac:dyDescent="0.2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</row>
    <row r="460" spans="1:26" ht="12.75" customHeight="1" x14ac:dyDescent="0.2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</row>
    <row r="461" spans="1:26" ht="12.75" customHeight="1" x14ac:dyDescent="0.2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</row>
    <row r="462" spans="1:26" ht="12.75" customHeight="1" x14ac:dyDescent="0.2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</row>
    <row r="463" spans="1:26" ht="12.75" customHeight="1" x14ac:dyDescent="0.2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</row>
    <row r="464" spans="1:26" ht="12.75" customHeight="1" x14ac:dyDescent="0.2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</row>
    <row r="465" spans="1:26" ht="12.75" customHeight="1" x14ac:dyDescent="0.2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</row>
    <row r="466" spans="1:26" ht="12.75" customHeight="1" x14ac:dyDescent="0.2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</row>
    <row r="467" spans="1:26" ht="12.75" customHeight="1" x14ac:dyDescent="0.2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</row>
    <row r="468" spans="1:26" ht="12.75" customHeight="1" x14ac:dyDescent="0.2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</row>
    <row r="469" spans="1:26" ht="12.75" customHeight="1" x14ac:dyDescent="0.2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</row>
    <row r="470" spans="1:26" ht="12.75" customHeight="1" x14ac:dyDescent="0.2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</row>
    <row r="471" spans="1:26" ht="12.75" customHeight="1" x14ac:dyDescent="0.2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</row>
    <row r="472" spans="1:26" ht="12.75" customHeight="1" x14ac:dyDescent="0.2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</row>
    <row r="473" spans="1:26" ht="12.75" customHeight="1" x14ac:dyDescent="0.2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</row>
    <row r="474" spans="1:26" ht="12.75" customHeight="1" x14ac:dyDescent="0.2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</row>
    <row r="475" spans="1:26" ht="12.75" customHeight="1" x14ac:dyDescent="0.2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</row>
    <row r="476" spans="1:26" ht="12.75" customHeight="1" x14ac:dyDescent="0.2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</row>
    <row r="477" spans="1:26" ht="12.75" customHeight="1" x14ac:dyDescent="0.2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</row>
    <row r="478" spans="1:26" ht="12.75" customHeight="1" x14ac:dyDescent="0.2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</row>
    <row r="479" spans="1:26" ht="12.75" customHeight="1" x14ac:dyDescent="0.2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</row>
    <row r="480" spans="1:26" ht="12.75" customHeight="1" x14ac:dyDescent="0.2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</row>
    <row r="481" spans="1:26" ht="12.75" customHeight="1" x14ac:dyDescent="0.2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</row>
    <row r="482" spans="1:26" ht="12.75" customHeight="1" x14ac:dyDescent="0.2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</row>
    <row r="483" spans="1:26" ht="12.75" customHeight="1" x14ac:dyDescent="0.2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</row>
    <row r="484" spans="1:26" ht="12.75" customHeight="1" x14ac:dyDescent="0.2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</row>
    <row r="485" spans="1:26" ht="12.75" customHeight="1" x14ac:dyDescent="0.2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</row>
    <row r="486" spans="1:26" ht="12.75" customHeight="1" x14ac:dyDescent="0.2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</row>
    <row r="487" spans="1:26" ht="12.75" customHeight="1" x14ac:dyDescent="0.2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</row>
    <row r="488" spans="1:26" ht="12.75" customHeight="1" x14ac:dyDescent="0.2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</row>
    <row r="489" spans="1:26" ht="12.75" customHeight="1" x14ac:dyDescent="0.2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</row>
    <row r="490" spans="1:26" ht="12.75" customHeight="1" x14ac:dyDescent="0.2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</row>
    <row r="491" spans="1:26" ht="12.75" customHeight="1" x14ac:dyDescent="0.2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</row>
    <row r="492" spans="1:26" ht="12.75" customHeight="1" x14ac:dyDescent="0.2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</row>
    <row r="493" spans="1:26" ht="12.75" customHeight="1" x14ac:dyDescent="0.2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</row>
    <row r="494" spans="1:26" ht="12.75" customHeight="1" x14ac:dyDescent="0.2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</row>
    <row r="495" spans="1:26" ht="12.75" customHeight="1" x14ac:dyDescent="0.2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</row>
    <row r="496" spans="1:26" ht="12.75" customHeight="1" x14ac:dyDescent="0.2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</row>
    <row r="497" spans="1:26" ht="12.75" customHeight="1" x14ac:dyDescent="0.2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</row>
    <row r="498" spans="1:26" ht="12.75" customHeight="1" x14ac:dyDescent="0.2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</row>
    <row r="499" spans="1:26" ht="12.75" customHeight="1" x14ac:dyDescent="0.2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</row>
    <row r="500" spans="1:26" ht="12.75" customHeight="1" x14ac:dyDescent="0.2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</row>
    <row r="501" spans="1:26" ht="12.75" customHeight="1" x14ac:dyDescent="0.2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</row>
    <row r="502" spans="1:26" ht="12.75" customHeight="1" x14ac:dyDescent="0.2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</row>
    <row r="503" spans="1:26" ht="12.75" customHeight="1" x14ac:dyDescent="0.2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</row>
    <row r="504" spans="1:26" ht="12.75" customHeight="1" x14ac:dyDescent="0.2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</row>
    <row r="505" spans="1:26" ht="12.75" customHeight="1" x14ac:dyDescent="0.2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</row>
    <row r="506" spans="1:26" ht="12.75" customHeight="1" x14ac:dyDescent="0.2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</row>
    <row r="507" spans="1:26" ht="12.75" customHeight="1" x14ac:dyDescent="0.2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</row>
    <row r="508" spans="1:26" ht="12.75" customHeight="1" x14ac:dyDescent="0.2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</row>
    <row r="509" spans="1:26" ht="12.75" customHeight="1" x14ac:dyDescent="0.2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</row>
    <row r="510" spans="1:26" ht="12.75" customHeight="1" x14ac:dyDescent="0.2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</row>
    <row r="511" spans="1:26" ht="12.75" customHeight="1" x14ac:dyDescent="0.2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</row>
    <row r="512" spans="1:26" ht="12.75" customHeight="1" x14ac:dyDescent="0.2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</row>
    <row r="513" spans="1:26" ht="12.75" customHeight="1" x14ac:dyDescent="0.2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</row>
    <row r="514" spans="1:26" ht="12.75" customHeight="1" x14ac:dyDescent="0.2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</row>
    <row r="515" spans="1:26" ht="12.75" customHeight="1" x14ac:dyDescent="0.2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</row>
    <row r="516" spans="1:26" ht="12.75" customHeight="1" x14ac:dyDescent="0.2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</row>
    <row r="517" spans="1:26" ht="12.75" customHeight="1" x14ac:dyDescent="0.2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</row>
    <row r="518" spans="1:26" ht="12.75" customHeight="1" x14ac:dyDescent="0.2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</row>
    <row r="519" spans="1:26" ht="12.75" customHeight="1" x14ac:dyDescent="0.2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</row>
    <row r="520" spans="1:26" ht="12.75" customHeight="1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</row>
    <row r="521" spans="1:26" ht="12.75" customHeight="1" x14ac:dyDescent="0.2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</row>
    <row r="522" spans="1:26" ht="12.75" customHeight="1" x14ac:dyDescent="0.2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</row>
    <row r="523" spans="1:26" ht="12.75" customHeight="1" x14ac:dyDescent="0.2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</row>
    <row r="524" spans="1:26" ht="12.75" customHeight="1" x14ac:dyDescent="0.2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</row>
    <row r="525" spans="1:26" ht="12.75" customHeight="1" x14ac:dyDescent="0.2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</row>
    <row r="526" spans="1:26" ht="12.75" customHeight="1" x14ac:dyDescent="0.2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</row>
    <row r="527" spans="1:26" ht="12.75" customHeight="1" x14ac:dyDescent="0.2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</row>
    <row r="528" spans="1:26" ht="12.75" customHeight="1" x14ac:dyDescent="0.2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</row>
    <row r="529" spans="1:26" ht="12.75" customHeight="1" x14ac:dyDescent="0.2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</row>
    <row r="530" spans="1:26" ht="12.75" customHeight="1" x14ac:dyDescent="0.2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</row>
    <row r="531" spans="1:26" ht="12.75" customHeight="1" x14ac:dyDescent="0.2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</row>
    <row r="532" spans="1:26" ht="12.75" customHeight="1" x14ac:dyDescent="0.2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</row>
    <row r="533" spans="1:26" ht="12.75" customHeight="1" x14ac:dyDescent="0.2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</row>
    <row r="534" spans="1:26" ht="12.75" customHeight="1" x14ac:dyDescent="0.2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</row>
    <row r="535" spans="1:26" ht="12.75" customHeight="1" x14ac:dyDescent="0.2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</row>
    <row r="536" spans="1:26" ht="12.75" customHeight="1" x14ac:dyDescent="0.2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</row>
    <row r="537" spans="1:26" ht="12.75" customHeight="1" x14ac:dyDescent="0.2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</row>
    <row r="538" spans="1:26" ht="12.75" customHeight="1" x14ac:dyDescent="0.2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</row>
    <row r="539" spans="1:26" ht="12.75" customHeight="1" x14ac:dyDescent="0.2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</row>
    <row r="540" spans="1:26" ht="12.75" customHeight="1" x14ac:dyDescent="0.2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</row>
    <row r="541" spans="1:26" ht="12.75" customHeight="1" x14ac:dyDescent="0.2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</row>
    <row r="542" spans="1:26" ht="12.75" customHeight="1" x14ac:dyDescent="0.2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</row>
    <row r="543" spans="1:26" ht="12.75" customHeight="1" x14ac:dyDescent="0.2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</row>
    <row r="544" spans="1:26" ht="12.75" customHeight="1" x14ac:dyDescent="0.2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</row>
    <row r="545" spans="1:26" ht="12.75" customHeight="1" x14ac:dyDescent="0.2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</row>
    <row r="546" spans="1:26" ht="12.75" customHeight="1" x14ac:dyDescent="0.2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</row>
    <row r="547" spans="1:26" ht="12.75" customHeight="1" x14ac:dyDescent="0.2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</row>
    <row r="548" spans="1:26" ht="12.75" customHeight="1" x14ac:dyDescent="0.2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</row>
    <row r="549" spans="1:26" ht="12.75" customHeight="1" x14ac:dyDescent="0.2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</row>
    <row r="550" spans="1:26" ht="12.75" customHeight="1" x14ac:dyDescent="0.2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</row>
    <row r="551" spans="1:26" ht="12.75" customHeight="1" x14ac:dyDescent="0.2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</row>
    <row r="552" spans="1:26" ht="12.75" customHeight="1" x14ac:dyDescent="0.2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</row>
    <row r="553" spans="1:26" ht="12.75" customHeight="1" x14ac:dyDescent="0.2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</row>
    <row r="554" spans="1:26" ht="12.75" customHeight="1" x14ac:dyDescent="0.2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</row>
    <row r="555" spans="1:26" ht="12.75" customHeight="1" x14ac:dyDescent="0.2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</row>
    <row r="556" spans="1:26" ht="12.75" customHeight="1" x14ac:dyDescent="0.2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</row>
    <row r="557" spans="1:26" ht="12.75" customHeight="1" x14ac:dyDescent="0.2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</row>
    <row r="558" spans="1:26" ht="12.75" customHeight="1" x14ac:dyDescent="0.2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</row>
    <row r="559" spans="1:26" ht="12.75" customHeight="1" x14ac:dyDescent="0.2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</row>
    <row r="560" spans="1:26" ht="12.75" customHeight="1" x14ac:dyDescent="0.2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</row>
    <row r="561" spans="1:26" ht="12.75" customHeight="1" x14ac:dyDescent="0.2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</row>
    <row r="562" spans="1:26" ht="12.75" customHeight="1" x14ac:dyDescent="0.2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</row>
    <row r="563" spans="1:26" ht="12.75" customHeight="1" x14ac:dyDescent="0.2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</row>
    <row r="564" spans="1:26" ht="12.75" customHeight="1" x14ac:dyDescent="0.2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</row>
    <row r="565" spans="1:26" ht="12.75" customHeight="1" x14ac:dyDescent="0.2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</row>
    <row r="566" spans="1:26" ht="12.75" customHeight="1" x14ac:dyDescent="0.2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</row>
    <row r="567" spans="1:26" ht="12.75" customHeight="1" x14ac:dyDescent="0.2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</row>
    <row r="568" spans="1:26" ht="12.75" customHeight="1" x14ac:dyDescent="0.2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</row>
    <row r="569" spans="1:26" ht="12.75" customHeight="1" x14ac:dyDescent="0.2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</row>
    <row r="570" spans="1:26" ht="12.75" customHeight="1" x14ac:dyDescent="0.2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</row>
    <row r="571" spans="1:26" ht="12.75" customHeight="1" x14ac:dyDescent="0.2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</row>
    <row r="572" spans="1:26" ht="12.75" customHeight="1" x14ac:dyDescent="0.2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</row>
    <row r="573" spans="1:26" ht="12.75" customHeight="1" x14ac:dyDescent="0.2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</row>
    <row r="574" spans="1:26" ht="12.75" customHeight="1" x14ac:dyDescent="0.2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</row>
    <row r="575" spans="1:26" ht="12.75" customHeight="1" x14ac:dyDescent="0.2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</row>
    <row r="576" spans="1:26" ht="12.75" customHeight="1" x14ac:dyDescent="0.2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</row>
    <row r="577" spans="1:26" ht="12.75" customHeight="1" x14ac:dyDescent="0.2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</row>
    <row r="578" spans="1:26" ht="12.75" customHeight="1" x14ac:dyDescent="0.2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</row>
    <row r="579" spans="1:26" ht="12.75" customHeight="1" x14ac:dyDescent="0.2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</row>
    <row r="580" spans="1:26" ht="12.75" customHeight="1" x14ac:dyDescent="0.2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</row>
    <row r="581" spans="1:26" ht="12.75" customHeight="1" x14ac:dyDescent="0.2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</row>
    <row r="582" spans="1:26" ht="12.75" customHeight="1" x14ac:dyDescent="0.2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</row>
    <row r="583" spans="1:26" ht="12.75" customHeight="1" x14ac:dyDescent="0.2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</row>
    <row r="584" spans="1:26" ht="12.75" customHeight="1" x14ac:dyDescent="0.2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</row>
    <row r="585" spans="1:26" ht="12.75" customHeight="1" x14ac:dyDescent="0.2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</row>
    <row r="586" spans="1:26" ht="12.75" customHeight="1" x14ac:dyDescent="0.2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</row>
    <row r="587" spans="1:26" ht="12.75" customHeight="1" x14ac:dyDescent="0.2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</row>
    <row r="588" spans="1:26" ht="12.75" customHeight="1" x14ac:dyDescent="0.2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</row>
    <row r="589" spans="1:26" ht="12.75" customHeight="1" x14ac:dyDescent="0.2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</row>
    <row r="590" spans="1:26" ht="12.75" customHeight="1" x14ac:dyDescent="0.2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</row>
    <row r="591" spans="1:26" ht="12.75" customHeight="1" x14ac:dyDescent="0.2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</row>
    <row r="592" spans="1:26" ht="12.75" customHeight="1" x14ac:dyDescent="0.2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</row>
    <row r="593" spans="1:26" ht="12.75" customHeight="1" x14ac:dyDescent="0.2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</row>
    <row r="594" spans="1:26" ht="12.75" customHeight="1" x14ac:dyDescent="0.2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</row>
    <row r="595" spans="1:26" ht="12.75" customHeight="1" x14ac:dyDescent="0.2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</row>
    <row r="596" spans="1:26" ht="12.75" customHeight="1" x14ac:dyDescent="0.2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</row>
    <row r="597" spans="1:26" ht="12.75" customHeight="1" x14ac:dyDescent="0.2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</row>
    <row r="598" spans="1:26" ht="12.75" customHeight="1" x14ac:dyDescent="0.2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</row>
    <row r="599" spans="1:26" ht="12.75" customHeight="1" x14ac:dyDescent="0.2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</row>
    <row r="600" spans="1:26" ht="12.75" customHeight="1" x14ac:dyDescent="0.2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</row>
    <row r="601" spans="1:26" ht="12.75" customHeight="1" x14ac:dyDescent="0.2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</row>
    <row r="602" spans="1:26" ht="12.75" customHeight="1" x14ac:dyDescent="0.2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</row>
    <row r="603" spans="1:26" ht="12.75" customHeight="1" x14ac:dyDescent="0.2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</row>
    <row r="604" spans="1:26" ht="12.75" customHeight="1" x14ac:dyDescent="0.2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</row>
    <row r="605" spans="1:26" ht="12.75" customHeight="1" x14ac:dyDescent="0.2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</row>
    <row r="606" spans="1:26" ht="12.75" customHeight="1" x14ac:dyDescent="0.2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</row>
    <row r="607" spans="1:26" ht="12.75" customHeight="1" x14ac:dyDescent="0.2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</row>
    <row r="608" spans="1:26" ht="12.75" customHeight="1" x14ac:dyDescent="0.2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</row>
    <row r="609" spans="1:26" ht="12.75" customHeight="1" x14ac:dyDescent="0.2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</row>
    <row r="610" spans="1:26" ht="12.75" customHeight="1" x14ac:dyDescent="0.2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</row>
    <row r="611" spans="1:26" ht="12.75" customHeight="1" x14ac:dyDescent="0.2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</row>
    <row r="612" spans="1:26" ht="12.75" customHeight="1" x14ac:dyDescent="0.2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</row>
    <row r="613" spans="1:26" ht="12.75" customHeight="1" x14ac:dyDescent="0.2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</row>
    <row r="614" spans="1:26" ht="12.75" customHeight="1" x14ac:dyDescent="0.2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</row>
    <row r="615" spans="1:26" ht="12.75" customHeight="1" x14ac:dyDescent="0.2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</row>
    <row r="616" spans="1:26" ht="12.75" customHeight="1" x14ac:dyDescent="0.2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</row>
    <row r="617" spans="1:26" ht="12.75" customHeight="1" x14ac:dyDescent="0.2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</row>
    <row r="618" spans="1:26" ht="12.75" customHeight="1" x14ac:dyDescent="0.2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</row>
    <row r="619" spans="1:26" ht="12.75" customHeight="1" x14ac:dyDescent="0.2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</row>
    <row r="620" spans="1:26" ht="12.75" customHeight="1" x14ac:dyDescent="0.2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</row>
    <row r="621" spans="1:26" ht="12.75" customHeight="1" x14ac:dyDescent="0.2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</row>
    <row r="622" spans="1:26" ht="12.75" customHeight="1" x14ac:dyDescent="0.2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</row>
    <row r="623" spans="1:26" ht="12.75" customHeight="1" x14ac:dyDescent="0.2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</row>
    <row r="624" spans="1:26" ht="12.75" customHeight="1" x14ac:dyDescent="0.2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</row>
    <row r="625" spans="1:26" ht="12.75" customHeight="1" x14ac:dyDescent="0.2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</row>
    <row r="626" spans="1:26" ht="12.75" customHeight="1" x14ac:dyDescent="0.2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</row>
    <row r="627" spans="1:26" ht="12.75" customHeight="1" x14ac:dyDescent="0.2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</row>
    <row r="628" spans="1:26" ht="12.75" customHeight="1" x14ac:dyDescent="0.2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</row>
    <row r="629" spans="1:26" ht="12.75" customHeight="1" x14ac:dyDescent="0.2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</row>
    <row r="630" spans="1:26" ht="12.75" customHeight="1" x14ac:dyDescent="0.2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</row>
    <row r="631" spans="1:26" ht="12.75" customHeight="1" x14ac:dyDescent="0.2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</row>
    <row r="632" spans="1:26" ht="12.75" customHeight="1" x14ac:dyDescent="0.2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</row>
    <row r="633" spans="1:26" ht="12.75" customHeight="1" x14ac:dyDescent="0.2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</row>
    <row r="634" spans="1:26" ht="12.75" customHeight="1" x14ac:dyDescent="0.2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</row>
    <row r="635" spans="1:26" ht="12.75" customHeight="1" x14ac:dyDescent="0.2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</row>
    <row r="636" spans="1:26" ht="12.75" customHeight="1" x14ac:dyDescent="0.2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</row>
    <row r="637" spans="1:26" ht="12.75" customHeight="1" x14ac:dyDescent="0.2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</row>
    <row r="638" spans="1:26" ht="12.75" customHeight="1" x14ac:dyDescent="0.2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</row>
    <row r="639" spans="1:26" ht="12.75" customHeight="1" x14ac:dyDescent="0.2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</row>
    <row r="640" spans="1:26" ht="12.75" customHeight="1" x14ac:dyDescent="0.2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</row>
    <row r="641" spans="1:26" ht="12.75" customHeight="1" x14ac:dyDescent="0.2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</row>
    <row r="642" spans="1:26" ht="12.75" customHeight="1" x14ac:dyDescent="0.2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</row>
    <row r="643" spans="1:26" ht="12.75" customHeight="1" x14ac:dyDescent="0.2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</row>
    <row r="644" spans="1:26" ht="12.75" customHeight="1" x14ac:dyDescent="0.2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</row>
    <row r="645" spans="1:26" ht="12.75" customHeight="1" x14ac:dyDescent="0.2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</row>
    <row r="646" spans="1:26" ht="12.75" customHeight="1" x14ac:dyDescent="0.2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</row>
    <row r="647" spans="1:26" ht="12.75" customHeight="1" x14ac:dyDescent="0.2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</row>
    <row r="648" spans="1:26" ht="12.75" customHeight="1" x14ac:dyDescent="0.2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</row>
    <row r="649" spans="1:26" ht="12.75" customHeight="1" x14ac:dyDescent="0.2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</row>
    <row r="650" spans="1:26" ht="12.75" customHeight="1" x14ac:dyDescent="0.2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</row>
    <row r="651" spans="1:26" ht="12.75" customHeight="1" x14ac:dyDescent="0.2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</row>
    <row r="652" spans="1:26" ht="12.75" customHeight="1" x14ac:dyDescent="0.2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</row>
    <row r="653" spans="1:26" ht="12.75" customHeight="1" x14ac:dyDescent="0.2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</row>
    <row r="654" spans="1:26" ht="12.75" customHeight="1" x14ac:dyDescent="0.2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</row>
    <row r="655" spans="1:26" ht="12.75" customHeight="1" x14ac:dyDescent="0.2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</row>
    <row r="656" spans="1:26" ht="12.75" customHeight="1" x14ac:dyDescent="0.2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</row>
    <row r="657" spans="1:26" ht="12.75" customHeight="1" x14ac:dyDescent="0.2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</row>
    <row r="658" spans="1:26" ht="12.75" customHeight="1" x14ac:dyDescent="0.2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</row>
    <row r="659" spans="1:26" ht="12.75" customHeight="1" x14ac:dyDescent="0.2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</row>
    <row r="660" spans="1:26" ht="12.75" customHeight="1" x14ac:dyDescent="0.2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</row>
    <row r="661" spans="1:26" ht="12.75" customHeight="1" x14ac:dyDescent="0.2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</row>
    <row r="662" spans="1:26" ht="12.75" customHeight="1" x14ac:dyDescent="0.2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</row>
    <row r="663" spans="1:26" ht="12.75" customHeight="1" x14ac:dyDescent="0.2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</row>
    <row r="664" spans="1:26" ht="12.75" customHeight="1" x14ac:dyDescent="0.2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</row>
    <row r="665" spans="1:26" ht="12.75" customHeight="1" x14ac:dyDescent="0.2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</row>
    <row r="666" spans="1:26" ht="12.75" customHeight="1" x14ac:dyDescent="0.2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</row>
    <row r="667" spans="1:26" ht="12.75" customHeight="1" x14ac:dyDescent="0.2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</row>
    <row r="668" spans="1:26" ht="12.75" customHeight="1" x14ac:dyDescent="0.2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</row>
    <row r="669" spans="1:26" ht="12.75" customHeight="1" x14ac:dyDescent="0.2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</row>
    <row r="670" spans="1:26" ht="12.75" customHeight="1" x14ac:dyDescent="0.2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</row>
    <row r="671" spans="1:26" ht="12.75" customHeight="1" x14ac:dyDescent="0.2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</row>
    <row r="672" spans="1:26" ht="12.75" customHeight="1" x14ac:dyDescent="0.2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</row>
    <row r="673" spans="1:26" ht="12.75" customHeight="1" x14ac:dyDescent="0.2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</row>
    <row r="674" spans="1:26" ht="12.75" customHeight="1" x14ac:dyDescent="0.2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</row>
    <row r="675" spans="1:26" ht="12.75" customHeight="1" x14ac:dyDescent="0.2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</row>
    <row r="676" spans="1:26" ht="12.75" customHeight="1" x14ac:dyDescent="0.2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</row>
    <row r="677" spans="1:26" ht="12.75" customHeight="1" x14ac:dyDescent="0.2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</row>
    <row r="678" spans="1:26" ht="12.75" customHeight="1" x14ac:dyDescent="0.2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</row>
    <row r="679" spans="1:26" ht="12.75" customHeight="1" x14ac:dyDescent="0.2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</row>
    <row r="680" spans="1:26" ht="12.75" customHeight="1" x14ac:dyDescent="0.2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</row>
    <row r="681" spans="1:26" ht="12.75" customHeight="1" x14ac:dyDescent="0.2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</row>
    <row r="682" spans="1:26" ht="12.75" customHeight="1" x14ac:dyDescent="0.2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</row>
    <row r="683" spans="1:26" ht="12.75" customHeight="1" x14ac:dyDescent="0.2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</row>
    <row r="684" spans="1:26" ht="12.75" customHeight="1" x14ac:dyDescent="0.2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</row>
    <row r="685" spans="1:26" ht="12.75" customHeight="1" x14ac:dyDescent="0.2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</row>
    <row r="686" spans="1:26" ht="12.75" customHeight="1" x14ac:dyDescent="0.2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</row>
    <row r="687" spans="1:26" ht="12.75" customHeight="1" x14ac:dyDescent="0.2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</row>
    <row r="688" spans="1:26" ht="12.75" customHeight="1" x14ac:dyDescent="0.2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</row>
    <row r="689" spans="1:26" ht="12.75" customHeight="1" x14ac:dyDescent="0.2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</row>
    <row r="690" spans="1:26" ht="12.75" customHeight="1" x14ac:dyDescent="0.2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</row>
    <row r="691" spans="1:26" ht="12.75" customHeight="1" x14ac:dyDescent="0.2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</row>
    <row r="692" spans="1:26" ht="12.75" customHeight="1" x14ac:dyDescent="0.2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</row>
    <row r="693" spans="1:26" ht="12.75" customHeight="1" x14ac:dyDescent="0.2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</row>
    <row r="694" spans="1:26" ht="12.75" customHeight="1" x14ac:dyDescent="0.2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</row>
    <row r="695" spans="1:26" ht="12.75" customHeight="1" x14ac:dyDescent="0.2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</row>
    <row r="696" spans="1:26" ht="12.75" customHeight="1" x14ac:dyDescent="0.2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</row>
    <row r="697" spans="1:26" ht="12.75" customHeight="1" x14ac:dyDescent="0.2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</row>
    <row r="698" spans="1:26" ht="12.75" customHeight="1" x14ac:dyDescent="0.2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</row>
    <row r="699" spans="1:26" ht="12.75" customHeight="1" x14ac:dyDescent="0.2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</row>
    <row r="700" spans="1:26" ht="12.75" customHeight="1" x14ac:dyDescent="0.2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</row>
    <row r="701" spans="1:26" ht="12.75" customHeight="1" x14ac:dyDescent="0.2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</row>
    <row r="702" spans="1:26" ht="12.75" customHeight="1" x14ac:dyDescent="0.2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</row>
    <row r="703" spans="1:26" ht="12.75" customHeight="1" x14ac:dyDescent="0.2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</row>
    <row r="704" spans="1:26" ht="12.75" customHeight="1" x14ac:dyDescent="0.2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</row>
    <row r="705" spans="1:26" ht="12.75" customHeight="1" x14ac:dyDescent="0.2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</row>
    <row r="706" spans="1:26" ht="12.75" customHeight="1" x14ac:dyDescent="0.2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</row>
    <row r="707" spans="1:26" ht="12.75" customHeight="1" x14ac:dyDescent="0.2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</row>
    <row r="708" spans="1:26" ht="12.75" customHeight="1" x14ac:dyDescent="0.2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</row>
    <row r="709" spans="1:26" ht="12.75" customHeight="1" x14ac:dyDescent="0.2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</row>
    <row r="710" spans="1:26" ht="12.75" customHeight="1" x14ac:dyDescent="0.2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</row>
    <row r="711" spans="1:26" ht="12.75" customHeight="1" x14ac:dyDescent="0.2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</row>
    <row r="712" spans="1:26" ht="12.75" customHeight="1" x14ac:dyDescent="0.2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</row>
    <row r="713" spans="1:26" ht="12.75" customHeight="1" x14ac:dyDescent="0.2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</row>
    <row r="714" spans="1:26" ht="12.75" customHeight="1" x14ac:dyDescent="0.2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</row>
    <row r="715" spans="1:26" ht="12.75" customHeight="1" x14ac:dyDescent="0.2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</row>
    <row r="716" spans="1:26" ht="12.75" customHeight="1" x14ac:dyDescent="0.2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</row>
    <row r="717" spans="1:26" ht="12.75" customHeight="1" x14ac:dyDescent="0.2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</row>
    <row r="718" spans="1:26" ht="12.75" customHeight="1" x14ac:dyDescent="0.2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</row>
    <row r="719" spans="1:26" ht="12.75" customHeight="1" x14ac:dyDescent="0.2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</row>
    <row r="720" spans="1:26" ht="12.75" customHeight="1" x14ac:dyDescent="0.2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</row>
    <row r="721" spans="1:26" ht="12.75" customHeight="1" x14ac:dyDescent="0.2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</row>
    <row r="722" spans="1:26" ht="12.75" customHeight="1" x14ac:dyDescent="0.2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</row>
    <row r="723" spans="1:26" ht="12.75" customHeight="1" x14ac:dyDescent="0.2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</row>
    <row r="724" spans="1:26" ht="12.75" customHeight="1" x14ac:dyDescent="0.2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</row>
    <row r="725" spans="1:26" ht="12.75" customHeight="1" x14ac:dyDescent="0.2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</row>
    <row r="726" spans="1:26" ht="12.75" customHeight="1" x14ac:dyDescent="0.2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</row>
    <row r="727" spans="1:26" ht="12.75" customHeight="1" x14ac:dyDescent="0.2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</row>
    <row r="728" spans="1:26" ht="12.75" customHeight="1" x14ac:dyDescent="0.2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</row>
    <row r="729" spans="1:26" ht="12.75" customHeight="1" x14ac:dyDescent="0.2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</row>
    <row r="730" spans="1:26" ht="12.75" customHeight="1" x14ac:dyDescent="0.2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</row>
    <row r="731" spans="1:26" ht="12.75" customHeight="1" x14ac:dyDescent="0.2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</row>
    <row r="732" spans="1:26" ht="12.75" customHeight="1" x14ac:dyDescent="0.2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</row>
    <row r="733" spans="1:26" ht="12.75" customHeight="1" x14ac:dyDescent="0.2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</row>
    <row r="734" spans="1:26" ht="12.75" customHeight="1" x14ac:dyDescent="0.2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</row>
    <row r="735" spans="1:26" ht="12.75" customHeight="1" x14ac:dyDescent="0.2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</row>
    <row r="736" spans="1:26" ht="12.75" customHeight="1" x14ac:dyDescent="0.2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</row>
    <row r="737" spans="1:26" ht="12.75" customHeight="1" x14ac:dyDescent="0.2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</row>
    <row r="738" spans="1:26" ht="12.75" customHeight="1" x14ac:dyDescent="0.2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</row>
    <row r="739" spans="1:26" ht="12.75" customHeight="1" x14ac:dyDescent="0.2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</row>
    <row r="740" spans="1:26" ht="12.75" customHeight="1" x14ac:dyDescent="0.2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</row>
    <row r="741" spans="1:26" ht="12.75" customHeight="1" x14ac:dyDescent="0.2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</row>
    <row r="742" spans="1:26" ht="12.75" customHeight="1" x14ac:dyDescent="0.2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</row>
    <row r="743" spans="1:26" ht="12.75" customHeight="1" x14ac:dyDescent="0.2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</row>
    <row r="744" spans="1:26" ht="12.75" customHeight="1" x14ac:dyDescent="0.2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</row>
    <row r="745" spans="1:26" ht="12.75" customHeight="1" x14ac:dyDescent="0.2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</row>
    <row r="746" spans="1:26" ht="12.75" customHeight="1" x14ac:dyDescent="0.2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</row>
    <row r="747" spans="1:26" ht="12.75" customHeight="1" x14ac:dyDescent="0.2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</row>
    <row r="748" spans="1:26" ht="12.75" customHeight="1" x14ac:dyDescent="0.2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</row>
    <row r="749" spans="1:26" ht="12.75" customHeight="1" x14ac:dyDescent="0.2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</row>
    <row r="750" spans="1:26" ht="12.75" customHeight="1" x14ac:dyDescent="0.2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</row>
    <row r="751" spans="1:26" ht="12.75" customHeight="1" x14ac:dyDescent="0.2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</row>
    <row r="752" spans="1:26" ht="12.75" customHeight="1" x14ac:dyDescent="0.2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</row>
    <row r="753" spans="1:26" ht="12.75" customHeight="1" x14ac:dyDescent="0.2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</row>
    <row r="754" spans="1:26" ht="12.75" customHeight="1" x14ac:dyDescent="0.2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</row>
    <row r="755" spans="1:26" ht="12.75" customHeight="1" x14ac:dyDescent="0.2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</row>
    <row r="756" spans="1:26" ht="12.75" customHeight="1" x14ac:dyDescent="0.2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</row>
    <row r="757" spans="1:26" ht="12.75" customHeight="1" x14ac:dyDescent="0.2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</row>
    <row r="758" spans="1:26" ht="12.75" customHeight="1" x14ac:dyDescent="0.2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</row>
    <row r="759" spans="1:26" ht="12.75" customHeight="1" x14ac:dyDescent="0.2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</row>
    <row r="760" spans="1:26" ht="12.75" customHeight="1" x14ac:dyDescent="0.2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</row>
    <row r="761" spans="1:26" ht="12.75" customHeight="1" x14ac:dyDescent="0.2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</row>
    <row r="762" spans="1:26" ht="12.75" customHeight="1" x14ac:dyDescent="0.2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</row>
    <row r="763" spans="1:26" ht="12.75" customHeight="1" x14ac:dyDescent="0.2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</row>
    <row r="764" spans="1:26" ht="12.75" customHeight="1" x14ac:dyDescent="0.2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</row>
    <row r="765" spans="1:26" ht="12.75" customHeight="1" x14ac:dyDescent="0.2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</row>
    <row r="766" spans="1:26" ht="12.75" customHeight="1" x14ac:dyDescent="0.2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</row>
    <row r="767" spans="1:26" ht="12.75" customHeight="1" x14ac:dyDescent="0.2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</row>
    <row r="768" spans="1:26" ht="12.75" customHeight="1" x14ac:dyDescent="0.2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</row>
    <row r="769" spans="1:26" ht="12.75" customHeight="1" x14ac:dyDescent="0.2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</row>
    <row r="770" spans="1:26" ht="12.75" customHeight="1" x14ac:dyDescent="0.2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</row>
    <row r="771" spans="1:26" ht="12.75" customHeight="1" x14ac:dyDescent="0.2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</row>
    <row r="772" spans="1:26" ht="12.75" customHeight="1" x14ac:dyDescent="0.2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</row>
    <row r="773" spans="1:26" ht="12.75" customHeight="1" x14ac:dyDescent="0.2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</row>
    <row r="774" spans="1:26" ht="12.75" customHeight="1" x14ac:dyDescent="0.2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</row>
    <row r="775" spans="1:26" ht="12.75" customHeight="1" x14ac:dyDescent="0.2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</row>
    <row r="776" spans="1:26" ht="12.75" customHeight="1" x14ac:dyDescent="0.2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</row>
    <row r="777" spans="1:26" ht="12.75" customHeight="1" x14ac:dyDescent="0.2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</row>
    <row r="778" spans="1:26" ht="12.75" customHeight="1" x14ac:dyDescent="0.2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</row>
    <row r="779" spans="1:26" ht="12.75" customHeight="1" x14ac:dyDescent="0.2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</row>
    <row r="780" spans="1:26" ht="12.75" customHeight="1" x14ac:dyDescent="0.2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</row>
    <row r="781" spans="1:26" ht="12.75" customHeight="1" x14ac:dyDescent="0.2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</row>
    <row r="782" spans="1:26" ht="12.75" customHeight="1" x14ac:dyDescent="0.2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</row>
    <row r="783" spans="1:26" ht="12.75" customHeight="1" x14ac:dyDescent="0.2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</row>
    <row r="784" spans="1:26" ht="12.75" customHeight="1" x14ac:dyDescent="0.2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</row>
    <row r="785" spans="1:26" ht="12.75" customHeight="1" x14ac:dyDescent="0.2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</row>
    <row r="786" spans="1:26" ht="12.75" customHeight="1" x14ac:dyDescent="0.2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</row>
    <row r="787" spans="1:26" ht="12.75" customHeight="1" x14ac:dyDescent="0.2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</row>
    <row r="788" spans="1:26" ht="12.75" customHeight="1" x14ac:dyDescent="0.2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</row>
    <row r="789" spans="1:26" ht="12.75" customHeight="1" x14ac:dyDescent="0.2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</row>
    <row r="790" spans="1:26" ht="12.75" customHeight="1" x14ac:dyDescent="0.2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</row>
    <row r="791" spans="1:26" ht="12.75" customHeight="1" x14ac:dyDescent="0.2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</row>
    <row r="792" spans="1:26" ht="12.75" customHeight="1" x14ac:dyDescent="0.2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</row>
    <row r="793" spans="1:26" ht="12.75" customHeight="1" x14ac:dyDescent="0.2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</row>
    <row r="794" spans="1:26" ht="12.75" customHeight="1" x14ac:dyDescent="0.2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</row>
    <row r="795" spans="1:26" ht="12.75" customHeight="1" x14ac:dyDescent="0.2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</row>
    <row r="796" spans="1:26" ht="12.75" customHeight="1" x14ac:dyDescent="0.2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</row>
    <row r="797" spans="1:26" ht="12.75" customHeight="1" x14ac:dyDescent="0.2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</row>
    <row r="798" spans="1:26" ht="12.75" customHeight="1" x14ac:dyDescent="0.2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</row>
    <row r="799" spans="1:26" ht="12.75" customHeight="1" x14ac:dyDescent="0.2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</row>
    <row r="800" spans="1:26" ht="12.75" customHeight="1" x14ac:dyDescent="0.2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</row>
    <row r="801" spans="1:26" ht="12.75" customHeight="1" x14ac:dyDescent="0.2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</row>
    <row r="802" spans="1:26" ht="12.75" customHeight="1" x14ac:dyDescent="0.2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</row>
    <row r="803" spans="1:26" ht="12.75" customHeight="1" x14ac:dyDescent="0.2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</row>
    <row r="804" spans="1:26" ht="12.75" customHeight="1" x14ac:dyDescent="0.2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</row>
    <row r="805" spans="1:26" ht="12.75" customHeight="1" x14ac:dyDescent="0.2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</row>
    <row r="806" spans="1:26" ht="12.75" customHeight="1" x14ac:dyDescent="0.2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</row>
    <row r="807" spans="1:26" ht="12.75" customHeight="1" x14ac:dyDescent="0.2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</row>
    <row r="808" spans="1:26" ht="12.75" customHeight="1" x14ac:dyDescent="0.2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</row>
    <row r="809" spans="1:26" ht="12.75" customHeight="1" x14ac:dyDescent="0.2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</row>
    <row r="810" spans="1:26" ht="12.75" customHeight="1" x14ac:dyDescent="0.2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</row>
    <row r="811" spans="1:26" ht="12.75" customHeight="1" x14ac:dyDescent="0.2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</row>
    <row r="812" spans="1:26" ht="12.75" customHeight="1" x14ac:dyDescent="0.2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</row>
    <row r="813" spans="1:26" ht="12.75" customHeight="1" x14ac:dyDescent="0.2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</row>
    <row r="814" spans="1:26" ht="12.75" customHeight="1" x14ac:dyDescent="0.2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</row>
    <row r="815" spans="1:26" ht="12.75" customHeight="1" x14ac:dyDescent="0.2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</row>
    <row r="816" spans="1:26" ht="12.75" customHeight="1" x14ac:dyDescent="0.2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</row>
    <row r="817" spans="1:26" ht="12.75" customHeight="1" x14ac:dyDescent="0.2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</row>
    <row r="818" spans="1:26" ht="12.75" customHeight="1" x14ac:dyDescent="0.2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</row>
    <row r="819" spans="1:26" ht="12.75" customHeight="1" x14ac:dyDescent="0.2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</row>
    <row r="820" spans="1:26" ht="12.75" customHeight="1" x14ac:dyDescent="0.2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</row>
    <row r="821" spans="1:26" ht="12.75" customHeight="1" x14ac:dyDescent="0.2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</row>
    <row r="822" spans="1:26" ht="12.75" customHeight="1" x14ac:dyDescent="0.2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</row>
    <row r="823" spans="1:26" ht="12.75" customHeight="1" x14ac:dyDescent="0.2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</row>
    <row r="824" spans="1:26" ht="12.75" customHeight="1" x14ac:dyDescent="0.2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</row>
    <row r="825" spans="1:26" ht="12.75" customHeight="1" x14ac:dyDescent="0.2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</row>
    <row r="826" spans="1:26" ht="12.75" customHeight="1" x14ac:dyDescent="0.2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</row>
    <row r="827" spans="1:26" ht="12.75" customHeight="1" x14ac:dyDescent="0.2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</row>
    <row r="828" spans="1:26" ht="12.75" customHeight="1" x14ac:dyDescent="0.2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</row>
    <row r="829" spans="1:26" ht="12.75" customHeight="1" x14ac:dyDescent="0.2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</row>
    <row r="830" spans="1:26" ht="12.75" customHeight="1" x14ac:dyDescent="0.2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</row>
    <row r="831" spans="1:26" ht="12.75" customHeight="1" x14ac:dyDescent="0.2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</row>
    <row r="832" spans="1:26" ht="12.75" customHeight="1" x14ac:dyDescent="0.2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</row>
    <row r="833" spans="1:26" ht="12.75" customHeight="1" x14ac:dyDescent="0.2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</row>
    <row r="834" spans="1:26" ht="12.75" customHeight="1" x14ac:dyDescent="0.2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</row>
    <row r="835" spans="1:26" ht="12.75" customHeight="1" x14ac:dyDescent="0.2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</row>
    <row r="836" spans="1:26" ht="12.75" customHeight="1" x14ac:dyDescent="0.2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</row>
    <row r="837" spans="1:26" ht="12.75" customHeight="1" x14ac:dyDescent="0.2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</row>
    <row r="838" spans="1:26" ht="12.75" customHeight="1" x14ac:dyDescent="0.2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</row>
    <row r="839" spans="1:26" ht="12.75" customHeight="1" x14ac:dyDescent="0.2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</row>
    <row r="840" spans="1:26" ht="12.75" customHeight="1" x14ac:dyDescent="0.2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</row>
    <row r="841" spans="1:26" ht="12.75" customHeight="1" x14ac:dyDescent="0.2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</row>
    <row r="842" spans="1:26" ht="12.75" customHeight="1" x14ac:dyDescent="0.2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</row>
    <row r="843" spans="1:26" ht="12.75" customHeight="1" x14ac:dyDescent="0.2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</row>
    <row r="844" spans="1:26" ht="12.75" customHeight="1" x14ac:dyDescent="0.2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</row>
    <row r="845" spans="1:26" ht="12.75" customHeight="1" x14ac:dyDescent="0.2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</row>
    <row r="846" spans="1:26" ht="12.75" customHeight="1" x14ac:dyDescent="0.2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</row>
    <row r="847" spans="1:26" ht="12.75" customHeight="1" x14ac:dyDescent="0.2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</row>
    <row r="848" spans="1:26" ht="12.75" customHeight="1" x14ac:dyDescent="0.2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</row>
    <row r="849" spans="1:26" ht="12.75" customHeight="1" x14ac:dyDescent="0.2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</row>
    <row r="850" spans="1:26" ht="12.75" customHeight="1" x14ac:dyDescent="0.2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</row>
    <row r="851" spans="1:26" ht="12.75" customHeight="1" x14ac:dyDescent="0.2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</row>
    <row r="852" spans="1:26" ht="12.75" customHeight="1" x14ac:dyDescent="0.2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</row>
    <row r="853" spans="1:26" ht="12.75" customHeight="1" x14ac:dyDescent="0.2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</row>
    <row r="854" spans="1:26" ht="12.75" customHeight="1" x14ac:dyDescent="0.2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</row>
    <row r="855" spans="1:26" ht="12.75" customHeight="1" x14ac:dyDescent="0.2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</row>
    <row r="856" spans="1:26" ht="12.75" customHeight="1" x14ac:dyDescent="0.2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</row>
    <row r="857" spans="1:26" ht="12.75" customHeight="1" x14ac:dyDescent="0.2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</row>
    <row r="858" spans="1:26" ht="12.75" customHeight="1" x14ac:dyDescent="0.2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</row>
    <row r="859" spans="1:26" ht="12.75" customHeight="1" x14ac:dyDescent="0.2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</row>
    <row r="860" spans="1:26" ht="12.75" customHeight="1" x14ac:dyDescent="0.2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</row>
    <row r="861" spans="1:26" ht="12.75" customHeight="1" x14ac:dyDescent="0.2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</row>
    <row r="862" spans="1:26" ht="12.75" customHeight="1" x14ac:dyDescent="0.2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</row>
    <row r="863" spans="1:26" ht="12.75" customHeight="1" x14ac:dyDescent="0.2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</row>
    <row r="864" spans="1:26" ht="12.75" customHeight="1" x14ac:dyDescent="0.2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</row>
    <row r="865" spans="1:26" ht="12.75" customHeight="1" x14ac:dyDescent="0.2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</row>
    <row r="866" spans="1:26" ht="12.75" customHeight="1" x14ac:dyDescent="0.2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</row>
    <row r="867" spans="1:26" ht="12.75" customHeight="1" x14ac:dyDescent="0.2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</row>
    <row r="868" spans="1:26" ht="12.75" customHeight="1" x14ac:dyDescent="0.2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</row>
    <row r="869" spans="1:26" ht="12.75" customHeight="1" x14ac:dyDescent="0.2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</row>
    <row r="870" spans="1:26" ht="12.75" customHeight="1" x14ac:dyDescent="0.2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</row>
    <row r="871" spans="1:26" ht="12.75" customHeight="1" x14ac:dyDescent="0.2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</row>
    <row r="872" spans="1:26" ht="12.75" customHeight="1" x14ac:dyDescent="0.2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</row>
    <row r="873" spans="1:26" ht="12.75" customHeight="1" x14ac:dyDescent="0.2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</row>
    <row r="874" spans="1:26" ht="12.75" customHeight="1" x14ac:dyDescent="0.2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</row>
    <row r="875" spans="1:26" ht="12.75" customHeight="1" x14ac:dyDescent="0.2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</row>
    <row r="876" spans="1:26" ht="12.75" customHeight="1" x14ac:dyDescent="0.2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</row>
    <row r="877" spans="1:26" ht="12.75" customHeight="1" x14ac:dyDescent="0.2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</row>
    <row r="878" spans="1:26" ht="12.75" customHeight="1" x14ac:dyDescent="0.2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</row>
    <row r="879" spans="1:26" ht="12.75" customHeight="1" x14ac:dyDescent="0.2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</row>
    <row r="880" spans="1:26" ht="12.75" customHeight="1" x14ac:dyDescent="0.2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</row>
    <row r="881" spans="1:26" ht="12.75" customHeight="1" x14ac:dyDescent="0.2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</row>
    <row r="882" spans="1:26" ht="12.75" customHeight="1" x14ac:dyDescent="0.2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</row>
    <row r="883" spans="1:26" ht="12.75" customHeight="1" x14ac:dyDescent="0.2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</row>
    <row r="884" spans="1:26" ht="12.75" customHeight="1" x14ac:dyDescent="0.2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</row>
    <row r="885" spans="1:26" ht="12.75" customHeight="1" x14ac:dyDescent="0.2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</row>
    <row r="886" spans="1:26" ht="12.75" customHeight="1" x14ac:dyDescent="0.2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</row>
    <row r="887" spans="1:26" ht="12.75" customHeight="1" x14ac:dyDescent="0.2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</row>
    <row r="888" spans="1:26" ht="12.75" customHeight="1" x14ac:dyDescent="0.2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</row>
    <row r="889" spans="1:26" ht="12.75" customHeight="1" x14ac:dyDescent="0.2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</row>
    <row r="890" spans="1:26" ht="12.75" customHeight="1" x14ac:dyDescent="0.2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</row>
    <row r="891" spans="1:26" ht="12.75" customHeight="1" x14ac:dyDescent="0.2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</row>
    <row r="892" spans="1:26" ht="12.75" customHeight="1" x14ac:dyDescent="0.2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</row>
    <row r="893" spans="1:26" ht="12.75" customHeight="1" x14ac:dyDescent="0.2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</row>
    <row r="894" spans="1:26" ht="12.75" customHeight="1" x14ac:dyDescent="0.2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</row>
    <row r="895" spans="1:26" ht="12.75" customHeight="1" x14ac:dyDescent="0.2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</row>
    <row r="896" spans="1:26" ht="12.75" customHeight="1" x14ac:dyDescent="0.2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</row>
    <row r="897" spans="1:26" ht="12.75" customHeight="1" x14ac:dyDescent="0.2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</row>
    <row r="898" spans="1:26" ht="12.75" customHeight="1" x14ac:dyDescent="0.2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</row>
    <row r="899" spans="1:26" ht="12.75" customHeight="1" x14ac:dyDescent="0.2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</row>
    <row r="900" spans="1:26" ht="12.75" customHeight="1" x14ac:dyDescent="0.2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</row>
    <row r="901" spans="1:26" ht="12.75" customHeight="1" x14ac:dyDescent="0.2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</row>
    <row r="902" spans="1:26" ht="12.75" customHeight="1" x14ac:dyDescent="0.2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</row>
    <row r="903" spans="1:26" ht="12.75" customHeight="1" x14ac:dyDescent="0.2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</row>
    <row r="904" spans="1:26" ht="12.75" customHeight="1" x14ac:dyDescent="0.2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</row>
    <row r="905" spans="1:26" ht="12.75" customHeight="1" x14ac:dyDescent="0.2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</row>
    <row r="906" spans="1:26" ht="12.75" customHeight="1" x14ac:dyDescent="0.2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</row>
    <row r="907" spans="1:26" ht="12.75" customHeight="1" x14ac:dyDescent="0.2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</row>
    <row r="908" spans="1:26" ht="12.75" customHeight="1" x14ac:dyDescent="0.2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</row>
    <row r="909" spans="1:26" ht="12.75" customHeight="1" x14ac:dyDescent="0.2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</row>
    <row r="910" spans="1:26" ht="12.75" customHeight="1" x14ac:dyDescent="0.2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</row>
    <row r="911" spans="1:26" ht="12.75" customHeight="1" x14ac:dyDescent="0.2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</row>
    <row r="912" spans="1:26" ht="12.75" customHeight="1" x14ac:dyDescent="0.2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</row>
    <row r="913" spans="1:26" ht="12.75" customHeight="1" x14ac:dyDescent="0.2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</row>
    <row r="914" spans="1:26" ht="12.75" customHeight="1" x14ac:dyDescent="0.2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</row>
    <row r="915" spans="1:26" ht="12.75" customHeight="1" x14ac:dyDescent="0.2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</row>
    <row r="916" spans="1:26" ht="12.75" customHeight="1" x14ac:dyDescent="0.2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</row>
    <row r="917" spans="1:26" ht="12.75" customHeight="1" x14ac:dyDescent="0.2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</row>
    <row r="918" spans="1:26" ht="12.75" customHeight="1" x14ac:dyDescent="0.2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</row>
    <row r="919" spans="1:26" ht="12.75" customHeight="1" x14ac:dyDescent="0.2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</row>
    <row r="920" spans="1:26" ht="12.75" customHeight="1" x14ac:dyDescent="0.2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</row>
    <row r="921" spans="1:26" ht="12.75" customHeight="1" x14ac:dyDescent="0.2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</row>
    <row r="922" spans="1:26" ht="12.75" customHeight="1" x14ac:dyDescent="0.2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</row>
    <row r="923" spans="1:26" ht="12.75" customHeight="1" x14ac:dyDescent="0.2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</row>
    <row r="924" spans="1:26" ht="12.75" customHeight="1" x14ac:dyDescent="0.2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</row>
    <row r="925" spans="1:26" ht="12.75" customHeight="1" x14ac:dyDescent="0.2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</row>
    <row r="926" spans="1:26" ht="12.75" customHeight="1" x14ac:dyDescent="0.2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</row>
    <row r="927" spans="1:26" ht="12.75" customHeight="1" x14ac:dyDescent="0.2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</row>
    <row r="928" spans="1:26" ht="12.75" customHeight="1" x14ac:dyDescent="0.2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</row>
    <row r="929" spans="1:26" ht="12.75" customHeight="1" x14ac:dyDescent="0.2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</row>
    <row r="930" spans="1:26" ht="12.75" customHeight="1" x14ac:dyDescent="0.2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</row>
    <row r="931" spans="1:26" ht="12.75" customHeight="1" x14ac:dyDescent="0.2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</row>
    <row r="932" spans="1:26" ht="12.75" customHeight="1" x14ac:dyDescent="0.2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</row>
    <row r="933" spans="1:26" ht="12.75" customHeight="1" x14ac:dyDescent="0.2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</row>
    <row r="934" spans="1:26" ht="12.75" customHeight="1" x14ac:dyDescent="0.2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</row>
    <row r="935" spans="1:26" ht="12.75" customHeight="1" x14ac:dyDescent="0.2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</row>
    <row r="936" spans="1:26" ht="12.75" customHeight="1" x14ac:dyDescent="0.2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</row>
    <row r="937" spans="1:26" ht="12.75" customHeight="1" x14ac:dyDescent="0.2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</row>
    <row r="938" spans="1:26" ht="12.75" customHeight="1" x14ac:dyDescent="0.2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</row>
    <row r="939" spans="1:26" ht="12.75" customHeight="1" x14ac:dyDescent="0.2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</row>
    <row r="940" spans="1:26" ht="12.75" customHeight="1" x14ac:dyDescent="0.2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</row>
    <row r="941" spans="1:26" ht="12.75" customHeight="1" x14ac:dyDescent="0.2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</row>
    <row r="942" spans="1:26" ht="12.75" customHeight="1" x14ac:dyDescent="0.2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</row>
    <row r="943" spans="1:26" ht="12.75" customHeight="1" x14ac:dyDescent="0.2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</row>
    <row r="944" spans="1:26" ht="12.75" customHeight="1" x14ac:dyDescent="0.2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</row>
    <row r="945" spans="1:26" ht="12.75" customHeight="1" x14ac:dyDescent="0.2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</row>
    <row r="946" spans="1:26" ht="12.75" customHeight="1" x14ac:dyDescent="0.2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</row>
    <row r="947" spans="1:26" ht="12.75" customHeight="1" x14ac:dyDescent="0.2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</row>
    <row r="948" spans="1:26" ht="12.75" customHeight="1" x14ac:dyDescent="0.2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</row>
    <row r="949" spans="1:26" ht="12.75" customHeight="1" x14ac:dyDescent="0.2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</row>
    <row r="950" spans="1:26" ht="12.75" customHeight="1" x14ac:dyDescent="0.2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</row>
    <row r="951" spans="1:26" ht="12.75" customHeight="1" x14ac:dyDescent="0.2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</row>
    <row r="952" spans="1:26" ht="12.75" customHeight="1" x14ac:dyDescent="0.2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</row>
    <row r="953" spans="1:26" ht="12.75" customHeight="1" x14ac:dyDescent="0.2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</row>
    <row r="954" spans="1:26" ht="12.75" customHeight="1" x14ac:dyDescent="0.2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</row>
    <row r="955" spans="1:26" ht="12.75" customHeight="1" x14ac:dyDescent="0.2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</row>
    <row r="956" spans="1:26" ht="12.75" customHeight="1" x14ac:dyDescent="0.2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</row>
    <row r="957" spans="1:26" ht="12.75" customHeight="1" x14ac:dyDescent="0.2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</row>
    <row r="958" spans="1:26" ht="12.75" customHeight="1" x14ac:dyDescent="0.2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</row>
    <row r="959" spans="1:26" ht="12.75" customHeight="1" x14ac:dyDescent="0.2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</row>
    <row r="960" spans="1:26" ht="12.75" customHeight="1" x14ac:dyDescent="0.2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</row>
    <row r="961" spans="1:26" ht="12.75" customHeight="1" x14ac:dyDescent="0.2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</row>
    <row r="962" spans="1:26" ht="12.75" customHeight="1" x14ac:dyDescent="0.2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</row>
    <row r="963" spans="1:26" ht="12.75" customHeight="1" x14ac:dyDescent="0.2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</row>
    <row r="964" spans="1:26" ht="12.75" customHeight="1" x14ac:dyDescent="0.2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</row>
    <row r="965" spans="1:26" ht="12.75" customHeight="1" x14ac:dyDescent="0.2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</row>
    <row r="966" spans="1:26" ht="12.75" customHeight="1" x14ac:dyDescent="0.2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</row>
    <row r="967" spans="1:26" ht="12.75" customHeight="1" x14ac:dyDescent="0.25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</row>
    <row r="968" spans="1:26" ht="12.75" customHeight="1" x14ac:dyDescent="0.25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</row>
    <row r="969" spans="1:26" ht="12.75" customHeight="1" x14ac:dyDescent="0.25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</row>
    <row r="970" spans="1:26" ht="12.75" customHeight="1" x14ac:dyDescent="0.25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</row>
    <row r="971" spans="1:26" ht="12.75" customHeight="1" x14ac:dyDescent="0.25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</row>
    <row r="972" spans="1:26" ht="12.75" customHeight="1" x14ac:dyDescent="0.25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</row>
    <row r="973" spans="1:26" ht="12.75" customHeight="1" x14ac:dyDescent="0.25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</row>
    <row r="974" spans="1:26" ht="12.75" customHeight="1" x14ac:dyDescent="0.25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</row>
    <row r="975" spans="1:26" ht="12.75" customHeight="1" x14ac:dyDescent="0.25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</row>
    <row r="976" spans="1:26" ht="12.75" customHeight="1" x14ac:dyDescent="0.25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</row>
    <row r="977" spans="1:26" ht="12.75" customHeight="1" x14ac:dyDescent="0.25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</row>
    <row r="978" spans="1:26" ht="12.75" customHeight="1" x14ac:dyDescent="0.25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</row>
    <row r="979" spans="1:26" ht="12.75" customHeight="1" x14ac:dyDescent="0.25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</row>
    <row r="980" spans="1:26" ht="12.75" customHeight="1" x14ac:dyDescent="0.25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</row>
    <row r="981" spans="1:26" ht="12.75" customHeight="1" x14ac:dyDescent="0.25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</row>
    <row r="982" spans="1:26" ht="12.75" customHeight="1" x14ac:dyDescent="0.25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</row>
    <row r="983" spans="1:26" ht="12.75" customHeight="1" x14ac:dyDescent="0.25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</row>
    <row r="984" spans="1:26" ht="12.75" customHeight="1" x14ac:dyDescent="0.25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</row>
    <row r="985" spans="1:26" ht="12.75" customHeight="1" x14ac:dyDescent="0.25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</row>
    <row r="986" spans="1:26" ht="12.75" customHeight="1" x14ac:dyDescent="0.25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</row>
    <row r="987" spans="1:26" ht="12.75" customHeight="1" x14ac:dyDescent="0.25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</row>
    <row r="988" spans="1:26" ht="12.75" customHeight="1" x14ac:dyDescent="0.25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</row>
    <row r="989" spans="1:26" ht="12.75" customHeight="1" x14ac:dyDescent="0.25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</row>
    <row r="990" spans="1:26" ht="12.75" customHeight="1" x14ac:dyDescent="0.25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</row>
    <row r="991" spans="1:26" ht="12.75" customHeight="1" x14ac:dyDescent="0.25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</row>
    <row r="992" spans="1:26" ht="12.75" customHeight="1" x14ac:dyDescent="0.25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</row>
    <row r="993" spans="1:26" ht="12.75" customHeight="1" x14ac:dyDescent="0.25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</row>
    <row r="994" spans="1:26" ht="12.75" customHeight="1" x14ac:dyDescent="0.25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</row>
    <row r="995" spans="1:26" ht="12.75" customHeight="1" x14ac:dyDescent="0.25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</row>
    <row r="996" spans="1:26" ht="12.75" customHeight="1" x14ac:dyDescent="0.25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</row>
    <row r="997" spans="1:26" ht="12.75" customHeight="1" x14ac:dyDescent="0.25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</row>
    <row r="998" spans="1:26" ht="12.75" customHeight="1" x14ac:dyDescent="0.25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</row>
    <row r="999" spans="1:26" ht="12.75" customHeight="1" x14ac:dyDescent="0.25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</row>
    <row r="1000" spans="1:26" ht="12.75" customHeight="1" x14ac:dyDescent="0.25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</row>
    <row r="1001" spans="1:26" ht="12.75" customHeight="1" x14ac:dyDescent="0.25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</row>
  </sheetData>
  <sheetProtection algorithmName="SHA-512" hashValue="1ZOj/WLgUCWVD8UFOsMSQL6+X7Pa+PAgDtUgpk04cATrImV+BnfP8pt22wcPJiU4FPzx0HYWleK3/Wyvpsk6kg==" saltValue="ey8RJizOunaAPzMvlj04XA==" spinCount="100000" sheet="1" selectLockedCells="1"/>
  <mergeCells count="14">
    <mergeCell ref="B5:C5"/>
    <mergeCell ref="D5:M5"/>
    <mergeCell ref="B6:C6"/>
    <mergeCell ref="D6:M6"/>
    <mergeCell ref="B7:C7"/>
    <mergeCell ref="D7:M7"/>
    <mergeCell ref="B11:C11"/>
    <mergeCell ref="D11:M11"/>
    <mergeCell ref="B8:C8"/>
    <mergeCell ref="D8:M8"/>
    <mergeCell ref="B9:C9"/>
    <mergeCell ref="D9:M9"/>
    <mergeCell ref="B10:C10"/>
    <mergeCell ref="D10:M10"/>
  </mergeCells>
  <pageMargins left="0.23622047244094491" right="0.23622047244094491" top="0.74803149606299213" bottom="0.74803149606299213" header="0" footer="0"/>
  <pageSetup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8450-BC6E-4ED1-B6A4-D674109EF34D}">
  <dimension ref="B1:CS876"/>
  <sheetViews>
    <sheetView showGridLines="0" zoomScale="85" zoomScaleNormal="85" workbookViewId="0">
      <selection activeCell="CG156" sqref="CG156:CG161"/>
    </sheetView>
  </sheetViews>
  <sheetFormatPr baseColWidth="10" defaultColWidth="11.5703125" defaultRowHeight="15" x14ac:dyDescent="0.25"/>
  <cols>
    <col min="1" max="1" width="11.5703125" style="32"/>
    <col min="2" max="2" width="7.28515625" style="32" bestFit="1" customWidth="1"/>
    <col min="3" max="3" width="8.85546875" style="32" bestFit="1" customWidth="1"/>
    <col min="4" max="4" width="14.5703125" style="32" bestFit="1" customWidth="1"/>
    <col min="5" max="5" width="9.7109375" style="32" bestFit="1" customWidth="1"/>
    <col min="6" max="6" width="15.5703125" style="32" bestFit="1" customWidth="1"/>
    <col min="7" max="7" width="25" style="32" bestFit="1" customWidth="1"/>
    <col min="8" max="8" width="18.7109375" style="32" bestFit="1" customWidth="1"/>
    <col min="9" max="9" width="11.28515625" style="32" bestFit="1" customWidth="1"/>
    <col min="10" max="10" width="17.28515625" style="32" bestFit="1" customWidth="1"/>
    <col min="11" max="11" width="21.28515625" style="32" bestFit="1" customWidth="1"/>
    <col min="12" max="12" width="23.42578125" style="32" bestFit="1" customWidth="1"/>
    <col min="13" max="13" width="69.140625" style="32" bestFit="1" customWidth="1"/>
    <col min="14" max="14" width="25.42578125" style="32" bestFit="1" customWidth="1"/>
    <col min="15" max="15" width="24.42578125" style="32" bestFit="1" customWidth="1"/>
    <col min="16" max="16" width="17.7109375" style="32" bestFit="1" customWidth="1"/>
    <col min="17" max="17" width="23" style="32" bestFit="1" customWidth="1"/>
    <col min="18" max="18" width="16.7109375" style="32" bestFit="1" customWidth="1"/>
    <col min="19" max="19" width="27" style="32" bestFit="1" customWidth="1"/>
    <col min="20" max="20" width="42.7109375" style="32" bestFit="1" customWidth="1"/>
    <col min="21" max="21" width="22.7109375" style="32" bestFit="1" customWidth="1"/>
    <col min="22" max="22" width="25.7109375" style="32" bestFit="1" customWidth="1"/>
    <col min="23" max="23" width="42.7109375" style="32" bestFit="1" customWidth="1"/>
    <col min="24" max="24" width="25.7109375" style="32" bestFit="1" customWidth="1"/>
    <col min="25" max="25" width="21.7109375" style="32" bestFit="1" customWidth="1"/>
    <col min="26" max="26" width="42.7109375" style="32" bestFit="1" customWidth="1"/>
    <col min="27" max="27" width="25.7109375" style="32" bestFit="1" customWidth="1"/>
    <col min="28" max="28" width="18.85546875" style="32" bestFit="1" customWidth="1"/>
    <col min="29" max="29" width="42.7109375" style="32" bestFit="1" customWidth="1"/>
    <col min="30" max="30" width="25.7109375" style="32" bestFit="1" customWidth="1"/>
    <col min="31" max="31" width="18.28515625" style="32" bestFit="1" customWidth="1"/>
    <col min="32" max="32" width="20.85546875" style="32" bestFit="1" customWidth="1"/>
    <col min="33" max="33" width="16.7109375" style="32" bestFit="1" customWidth="1"/>
    <col min="34" max="34" width="19.28515625" style="32" bestFit="1" customWidth="1"/>
    <col min="35" max="35" width="25" style="32" bestFit="1" customWidth="1"/>
    <col min="36" max="36" width="20.7109375" style="32" bestFit="1" customWidth="1"/>
    <col min="37" max="37" width="20.28515625" style="32" bestFit="1" customWidth="1"/>
    <col min="38" max="38" width="29.7109375" style="32" bestFit="1" customWidth="1"/>
    <col min="39" max="39" width="25.28515625" style="32" bestFit="1" customWidth="1"/>
    <col min="40" max="40" width="22.28515625" style="32" bestFit="1" customWidth="1"/>
    <col min="41" max="41" width="23.5703125" style="32" bestFit="1" customWidth="1"/>
    <col min="42" max="42" width="18.7109375" style="32" bestFit="1" customWidth="1"/>
    <col min="43" max="43" width="10.42578125" style="32" bestFit="1" customWidth="1"/>
    <col min="44" max="44" width="18.85546875" style="32" bestFit="1" customWidth="1"/>
    <col min="45" max="45" width="18.85546875" style="32" customWidth="1"/>
    <col min="46" max="46" width="29.7109375" style="32" bestFit="1" customWidth="1"/>
    <col min="47" max="47" width="25.7109375" style="32" bestFit="1" customWidth="1"/>
    <col min="48" max="48" width="20.28515625" style="32" bestFit="1" customWidth="1"/>
    <col min="49" max="49" width="22.28515625" style="32" bestFit="1" customWidth="1"/>
    <col min="50" max="50" width="23.5703125" style="32" bestFit="1" customWidth="1"/>
    <col min="51" max="51" width="18.7109375" style="32" bestFit="1" customWidth="1"/>
    <col min="52" max="52" width="20.28515625" style="32" bestFit="1" customWidth="1"/>
    <col min="53" max="53" width="19.28515625" style="32" bestFit="1" customWidth="1"/>
    <col min="54" max="54" width="17.7109375" style="32" bestFit="1" customWidth="1"/>
    <col min="55" max="55" width="17.85546875" style="32" bestFit="1" customWidth="1"/>
    <col min="56" max="56" width="21.7109375" style="32" bestFit="1" customWidth="1"/>
    <col min="57" max="57" width="20.7109375" style="32" bestFit="1" customWidth="1"/>
    <col min="58" max="59" width="19.28515625" style="32" bestFit="1" customWidth="1"/>
    <col min="60" max="61" width="28" style="32" bestFit="1" customWidth="1"/>
    <col min="62" max="63" width="11.5703125" style="32"/>
    <col min="64" max="64" width="25.5703125" style="32" customWidth="1"/>
    <col min="65" max="65" width="18.5703125" style="32" customWidth="1"/>
    <col min="66" max="66" width="20.7109375" style="32" customWidth="1"/>
    <col min="67" max="72" width="22.42578125" style="32" customWidth="1"/>
    <col min="73" max="73" width="21.28515625" style="32" bestFit="1" customWidth="1"/>
    <col min="74" max="74" width="49.85546875" style="32" bestFit="1" customWidth="1"/>
    <col min="75" max="75" width="22.7109375" style="32" bestFit="1" customWidth="1"/>
    <col min="76" max="76" width="16.42578125" style="32" bestFit="1" customWidth="1"/>
    <col min="77" max="77" width="22.28515625" style="32" bestFit="1" customWidth="1"/>
    <col min="78" max="78" width="26.28515625" style="32" bestFit="1" customWidth="1"/>
    <col min="79" max="79" width="23.7109375" style="32" bestFit="1" customWidth="1"/>
    <col min="80" max="80" width="25.42578125" style="32" bestFit="1" customWidth="1"/>
    <col min="81" max="81" width="25.7109375" style="32" bestFit="1" customWidth="1"/>
    <col min="82" max="82" width="18.28515625" style="32" bestFit="1" customWidth="1"/>
    <col min="83" max="83" width="22.85546875" style="32" bestFit="1" customWidth="1"/>
    <col min="84" max="84" width="18.42578125" style="32" bestFit="1" customWidth="1"/>
    <col min="85" max="85" width="23" style="32" bestFit="1" customWidth="1"/>
    <col min="86" max="86" width="23.7109375" style="32" bestFit="1" customWidth="1"/>
    <col min="87" max="87" width="25.42578125" style="32" bestFit="1" customWidth="1"/>
    <col min="88" max="88" width="27.7109375" style="32" bestFit="1" customWidth="1"/>
    <col min="89" max="89" width="25.7109375" style="32" bestFit="1" customWidth="1"/>
    <col min="90" max="90" width="24.42578125" style="32" bestFit="1" customWidth="1"/>
    <col min="91" max="91" width="24.7109375" style="32" bestFit="1" customWidth="1"/>
    <col min="92" max="92" width="19.140625" style="32" bestFit="1" customWidth="1"/>
    <col min="93" max="93" width="22.42578125" style="32" customWidth="1"/>
    <col min="94" max="94" width="20.85546875" style="32" customWidth="1"/>
    <col min="95" max="16384" width="11.5703125" style="32"/>
  </cols>
  <sheetData>
    <row r="1" spans="2:95" x14ac:dyDescent="0.25">
      <c r="CA1"/>
      <c r="CB1"/>
    </row>
    <row r="2" spans="2:95" ht="24.75" thickBot="1" x14ac:dyDescent="0.3">
      <c r="B2" s="45" t="s">
        <v>289</v>
      </c>
      <c r="C2" s="45" t="s">
        <v>288</v>
      </c>
      <c r="D2" s="45" t="s">
        <v>75</v>
      </c>
      <c r="E2" s="45" t="s">
        <v>287</v>
      </c>
      <c r="F2" s="45" t="s">
        <v>262</v>
      </c>
      <c r="G2" s="45" t="s">
        <v>111</v>
      </c>
      <c r="H2" s="45" t="s">
        <v>112</v>
      </c>
      <c r="I2" s="45" t="s">
        <v>113</v>
      </c>
      <c r="J2" s="45" t="s">
        <v>260</v>
      </c>
      <c r="K2" s="45" t="s">
        <v>286</v>
      </c>
      <c r="L2" s="45" t="s">
        <v>258</v>
      </c>
      <c r="M2" s="45" t="s">
        <v>256</v>
      </c>
      <c r="N2" s="45" t="s">
        <v>285</v>
      </c>
      <c r="O2" s="45" t="s">
        <v>284</v>
      </c>
      <c r="P2" s="45" t="s">
        <v>251</v>
      </c>
      <c r="Q2" s="45" t="s">
        <v>283</v>
      </c>
      <c r="R2" s="45" t="s">
        <v>245</v>
      </c>
      <c r="S2" s="45" t="s">
        <v>282</v>
      </c>
      <c r="T2" s="45" t="s">
        <v>204</v>
      </c>
      <c r="U2" s="45" t="s">
        <v>213</v>
      </c>
      <c r="V2" s="45" t="s">
        <v>214</v>
      </c>
      <c r="W2" s="45" t="s">
        <v>243</v>
      </c>
      <c r="X2" s="45" t="s">
        <v>242</v>
      </c>
      <c r="Y2" s="45" t="s">
        <v>281</v>
      </c>
      <c r="Z2" s="45" t="s">
        <v>226</v>
      </c>
      <c r="AA2" s="45" t="s">
        <v>280</v>
      </c>
      <c r="AB2" s="45" t="s">
        <v>279</v>
      </c>
      <c r="AC2" s="45" t="s">
        <v>222</v>
      </c>
      <c r="AD2" s="45" t="s">
        <v>278</v>
      </c>
      <c r="AE2" s="45" t="s">
        <v>277</v>
      </c>
      <c r="AF2" s="45" t="s">
        <v>276</v>
      </c>
      <c r="AG2" s="45" t="s">
        <v>275</v>
      </c>
      <c r="AH2" s="45" t="s">
        <v>298</v>
      </c>
      <c r="AI2" s="45" t="s">
        <v>212</v>
      </c>
      <c r="AJ2" s="45" t="s">
        <v>274</v>
      </c>
      <c r="AK2" s="45" t="s">
        <v>299</v>
      </c>
      <c r="AL2" s="45" t="s">
        <v>210</v>
      </c>
      <c r="AM2" s="45" t="s">
        <v>23</v>
      </c>
      <c r="AN2" s="45" t="s">
        <v>273</v>
      </c>
      <c r="AO2" s="45" t="s">
        <v>272</v>
      </c>
      <c r="AP2" s="45" t="s">
        <v>300</v>
      </c>
      <c r="AQ2" s="45" t="s">
        <v>208</v>
      </c>
      <c r="AR2" s="45" t="s">
        <v>271</v>
      </c>
      <c r="AS2" s="45" t="s">
        <v>317</v>
      </c>
      <c r="AT2" s="45" t="s">
        <v>206</v>
      </c>
      <c r="AU2" s="45" t="s">
        <v>270</v>
      </c>
      <c r="AV2" s="45" t="s">
        <v>301</v>
      </c>
      <c r="AW2" s="45" t="s">
        <v>269</v>
      </c>
      <c r="AX2" s="45" t="s">
        <v>302</v>
      </c>
      <c r="AY2" s="45" t="s">
        <v>268</v>
      </c>
      <c r="AZ2" s="45" t="s">
        <v>303</v>
      </c>
      <c r="BA2" s="45" t="s">
        <v>267</v>
      </c>
      <c r="BB2" s="45" t="s">
        <v>304</v>
      </c>
      <c r="BC2" s="45" t="s">
        <v>266</v>
      </c>
      <c r="BD2" s="45" t="s">
        <v>305</v>
      </c>
      <c r="BE2" s="45" t="s">
        <v>265</v>
      </c>
      <c r="BF2" s="45" t="s">
        <v>306</v>
      </c>
      <c r="BG2" s="45" t="s">
        <v>264</v>
      </c>
      <c r="BH2" s="45" t="s">
        <v>4</v>
      </c>
      <c r="BI2" s="45" t="s">
        <v>263</v>
      </c>
      <c r="BK2" s="37" t="s">
        <v>288</v>
      </c>
      <c r="BL2" s="38" t="s">
        <v>0</v>
      </c>
      <c r="BM2" s="38" t="s">
        <v>5</v>
      </c>
      <c r="BN2" s="38" t="s">
        <v>6</v>
      </c>
      <c r="BO2" s="39" t="s">
        <v>8</v>
      </c>
      <c r="BP2" s="39" t="s">
        <v>291</v>
      </c>
      <c r="BQ2" s="39" t="s">
        <v>292</v>
      </c>
      <c r="BR2" s="39" t="s">
        <v>293</v>
      </c>
      <c r="BS2" s="39" t="s">
        <v>12</v>
      </c>
      <c r="BT2" s="39" t="s">
        <v>294</v>
      </c>
      <c r="BU2" s="39" t="s">
        <v>295</v>
      </c>
      <c r="BV2" s="39" t="s">
        <v>296</v>
      </c>
      <c r="BW2" s="39" t="s">
        <v>16</v>
      </c>
      <c r="BX2" s="39" t="s">
        <v>297</v>
      </c>
      <c r="BY2" s="39" t="s">
        <v>17</v>
      </c>
      <c r="CA2" s="42" t="s">
        <v>75</v>
      </c>
      <c r="CB2" s="42" t="s">
        <v>262</v>
      </c>
      <c r="CC2" t="s">
        <v>307</v>
      </c>
      <c r="CD2" s="34"/>
      <c r="CE2" s="18" t="s">
        <v>75</v>
      </c>
      <c r="CF2" s="18" t="s">
        <v>262</v>
      </c>
      <c r="CG2" s="18" t="s">
        <v>4</v>
      </c>
      <c r="CH2" s="34"/>
      <c r="CI2" s="18" t="s">
        <v>75</v>
      </c>
      <c r="CJ2" s="18" t="s">
        <v>4</v>
      </c>
      <c r="CK2" s="34"/>
      <c r="CL2" s="18" t="s">
        <v>262</v>
      </c>
      <c r="CM2" s="18" t="s">
        <v>109</v>
      </c>
      <c r="CN2" s="18" t="s">
        <v>110</v>
      </c>
      <c r="CO2" s="18" t="s">
        <v>261</v>
      </c>
      <c r="CP2" s="18" t="s">
        <v>467</v>
      </c>
      <c r="CQ2" s="34"/>
    </row>
    <row r="3" spans="2:95" ht="15.75" thickTop="1" x14ac:dyDescent="0.25">
      <c r="B3" s="33">
        <v>1</v>
      </c>
      <c r="C3" s="33">
        <v>2025</v>
      </c>
      <c r="D3" s="33" t="s">
        <v>110</v>
      </c>
      <c r="E3" s="33">
        <v>39</v>
      </c>
      <c r="F3" s="33" t="s">
        <v>78</v>
      </c>
      <c r="G3" s="33" t="s">
        <v>152</v>
      </c>
      <c r="H3" s="33" t="s">
        <v>151</v>
      </c>
      <c r="I3" s="33" t="s">
        <v>86</v>
      </c>
      <c r="J3" s="33" t="s">
        <v>90</v>
      </c>
      <c r="K3" s="33" t="s">
        <v>325</v>
      </c>
      <c r="L3" s="33" t="s">
        <v>169</v>
      </c>
      <c r="M3" s="33" t="s">
        <v>475</v>
      </c>
      <c r="N3" s="117">
        <v>0.35416666666666669</v>
      </c>
      <c r="O3" s="117">
        <v>0.39583333333333331</v>
      </c>
      <c r="P3" s="117" t="s">
        <v>61</v>
      </c>
      <c r="Q3" s="117">
        <v>0.70833333333333337</v>
      </c>
      <c r="R3" s="117" t="s">
        <v>69</v>
      </c>
      <c r="S3" s="117">
        <v>0.77083333333333337</v>
      </c>
      <c r="T3" s="33" t="s">
        <v>24</v>
      </c>
      <c r="U3" s="33" t="s">
        <v>326</v>
      </c>
      <c r="V3" s="33" t="s">
        <v>42</v>
      </c>
      <c r="W3" s="33" t="s">
        <v>326</v>
      </c>
      <c r="X3" s="33" t="s">
        <v>326</v>
      </c>
      <c r="Y3" s="33" t="s">
        <v>326</v>
      </c>
      <c r="Z3" s="33" t="s">
        <v>24</v>
      </c>
      <c r="AA3" s="33" t="s">
        <v>42</v>
      </c>
      <c r="AB3" s="118">
        <v>0</v>
      </c>
      <c r="AC3" s="33" t="s">
        <v>24</v>
      </c>
      <c r="AD3" s="33" t="s">
        <v>42</v>
      </c>
      <c r="AE3" s="118">
        <v>0</v>
      </c>
      <c r="AF3" s="119">
        <v>7.5000000000000018</v>
      </c>
      <c r="AG3" s="120">
        <v>0</v>
      </c>
      <c r="AH3" s="119">
        <v>0</v>
      </c>
      <c r="AI3" s="120" t="s">
        <v>326</v>
      </c>
      <c r="AJ3" s="119">
        <v>74.999999999999972</v>
      </c>
      <c r="AK3" s="119">
        <v>219.92882562277572</v>
      </c>
      <c r="AL3" s="119" t="s">
        <v>96</v>
      </c>
      <c r="AM3" s="118">
        <v>5.8647686832740211</v>
      </c>
      <c r="AN3" s="118">
        <v>0</v>
      </c>
      <c r="AO3" s="121" t="s">
        <v>326</v>
      </c>
      <c r="AP3" s="121">
        <v>0</v>
      </c>
      <c r="AQ3" s="121" t="s">
        <v>326</v>
      </c>
      <c r="AR3" s="121">
        <v>14.006523000000001</v>
      </c>
      <c r="AS3" s="115">
        <v>41.072508725978651</v>
      </c>
      <c r="AT3" s="122" t="s">
        <v>101</v>
      </c>
      <c r="AU3" s="121">
        <v>66.975556677144226</v>
      </c>
      <c r="AV3" s="121">
        <v>196.39807367247985</v>
      </c>
      <c r="AW3" s="121">
        <v>8.2490339783653859</v>
      </c>
      <c r="AX3" s="121">
        <v>24.189338071790313</v>
      </c>
      <c r="AY3" s="121">
        <v>25.520833333333325</v>
      </c>
      <c r="AZ3" s="121">
        <v>74.836892052194514</v>
      </c>
      <c r="BA3" s="123">
        <v>1254400</v>
      </c>
      <c r="BB3" s="123">
        <v>3678382.9181494662</v>
      </c>
      <c r="BC3" s="124">
        <v>2.6133333333333335E-2</v>
      </c>
      <c r="BD3" s="124">
        <v>7.6632977461447219E-2</v>
      </c>
      <c r="BE3" s="119">
        <v>0</v>
      </c>
      <c r="BF3" s="119">
        <v>0</v>
      </c>
      <c r="BG3" s="118">
        <v>2.9323843416370106</v>
      </c>
      <c r="BH3" s="118">
        <v>2.9323843416370106</v>
      </c>
      <c r="BI3" s="119" t="s">
        <v>326</v>
      </c>
      <c r="BK3" s="36">
        <v>2022</v>
      </c>
      <c r="BL3" s="23">
        <f>SUMIFS(BD_Resumen[Colaboradores],BD_Resumen[Año],$BK3)</f>
        <v>0</v>
      </c>
      <c r="BM3" s="23">
        <f>COUNTIFS(BD_Resumen[Colaboradores],"&lt;&gt;0",BD_Resumen[Año],Indicadores[[#This Row],[Año]])</f>
        <v>0</v>
      </c>
      <c r="BN3" s="22">
        <f>IFERROR(BL3/BM3,1)</f>
        <v>1</v>
      </c>
      <c r="BO3" s="31">
        <f>SUMIFS(BD_Resumen[Huella_Carbono],BD_Resumen[Año],Indicadores[[#This Row],[Año]])</f>
        <v>0</v>
      </c>
      <c r="BP3" s="31">
        <f>IFERROR(Indicadores[[#This Row],[Huella de carbono]]/Indicadores[[#This Row],[Número de colaboradores]],0)</f>
        <v>0</v>
      </c>
      <c r="BQ3" s="31">
        <f>SUMIFS(BD_Resumen[Huella_Energetica],BD_Resumen[Año],Indicadores[[#This Row],[Año]])</f>
        <v>0</v>
      </c>
      <c r="BR3" s="31">
        <f>IFERROR(Indicadores[[#This Row],[Huella energetica]]/Indicadores[[#This Row],[Número de colaboradores]],0)</f>
        <v>0</v>
      </c>
      <c r="BS3" s="31">
        <f>SUMIFS(BD_Resumen[Huella_Calidad_Vida],BD_Resumen[Año],Indicadores[[#This Row],[Año]])</f>
        <v>0</v>
      </c>
      <c r="BT3" s="31">
        <f>IFERROR(Indicadores[[#This Row],[Huella de calidad de vida]]/Indicadores[[#This Row],[Número de colaboradores]],0)</f>
        <v>0</v>
      </c>
      <c r="BU3" s="40">
        <f>SUMIFS(BD_Resumen[Huella_economica],BD_Resumen[Año],Indicadores[[#This Row],[Año]])</f>
        <v>0</v>
      </c>
      <c r="BV3" s="40">
        <f>IFERROR(Indicadores[[#This Row],[Huella economica]]/Indicadores[[#This Row],[Número de colaboradores]],0)</f>
        <v>0</v>
      </c>
      <c r="BW3" s="41">
        <f>IFERROR(SUMIFS(BD_Resumen[Huella_equidad_],BD_Resumen[Año],Indicadores[[#This Row],[Año]])/Indicadores[[#This Row],[Número de colaboradores]],0)</f>
        <v>0</v>
      </c>
      <c r="BX3" s="46">
        <f>IFERROR(SUMIFS(BD_Resumen[Actividad_Fisica_],BD_Resumen[Año],Indicadores[[#This Row],[Año]])/Indicadores[[#This Row],[Número de colaboradores]],0)</f>
        <v>0</v>
      </c>
      <c r="BY3" s="41">
        <f>IFERROR(SUMIFS(BD_Resumen[Sedentario],BD_Resumen[Año],Indicadores[[#This Row],[Año]])/Indicadores[[#This Row],[Número de colaboradores]],0)</f>
        <v>0</v>
      </c>
      <c r="CA3" t="s">
        <v>109</v>
      </c>
      <c r="CB3"/>
      <c r="CC3" s="44">
        <v>551.28825622775742</v>
      </c>
      <c r="CD3" s="34"/>
      <c r="CE3" s="17" t="s">
        <v>109</v>
      </c>
      <c r="CF3" s="17" t="s">
        <v>76</v>
      </c>
      <c r="CG3" s="17">
        <f>IFERROR(GETPIVOTDATA("Colaboradores",$CA$2,"Género",$CE3,"Rango Edad",$CF3),0)</f>
        <v>0</v>
      </c>
      <c r="CH3" s="34"/>
      <c r="CI3" s="17" t="s">
        <v>109</v>
      </c>
      <c r="CJ3" s="17">
        <f>SUMIFS($CG$3:$CG$26,$CE$3:$CE$26,CI3)</f>
        <v>551.28825622775742</v>
      </c>
      <c r="CK3" s="34"/>
      <c r="CL3" s="17" t="s">
        <v>76</v>
      </c>
      <c r="CM3" s="20">
        <f t="shared" ref="CM3:CP8" si="0">SUMIFS($CG$3:$CG$26,$CF$3:$CF$26,$CL3,$CE$3:$CE$26,CM$2)</f>
        <v>0</v>
      </c>
      <c r="CN3" s="20">
        <f>-SUMIFS($CG$3:$CG$26,$CF$3:$CF$26,$CL3,$CE$3:$CE$26,CN$2)</f>
        <v>0</v>
      </c>
      <c r="CO3" s="20">
        <f t="shared" si="0"/>
        <v>0</v>
      </c>
      <c r="CP3" s="20">
        <f>SUMIFS($CG$3:$CG$26,$CF$3:$CF$26,$CL3,$CE$3:$CE$26,CP$2)</f>
        <v>0</v>
      </c>
      <c r="CQ3" s="34"/>
    </row>
    <row r="4" spans="2:95" x14ac:dyDescent="0.25">
      <c r="B4" s="34">
        <v>2</v>
      </c>
      <c r="C4" s="34">
        <v>2025</v>
      </c>
      <c r="D4" s="34" t="s">
        <v>109</v>
      </c>
      <c r="E4" s="34">
        <v>53</v>
      </c>
      <c r="F4" s="34" t="s">
        <v>80</v>
      </c>
      <c r="G4" s="34" t="s">
        <v>152</v>
      </c>
      <c r="H4" s="34" t="s">
        <v>151</v>
      </c>
      <c r="I4" s="34" t="s">
        <v>84</v>
      </c>
      <c r="J4" s="34" t="s">
        <v>91</v>
      </c>
      <c r="K4" s="34" t="s">
        <v>473</v>
      </c>
      <c r="L4" s="34" t="s">
        <v>170</v>
      </c>
      <c r="M4" s="34" t="s">
        <v>475</v>
      </c>
      <c r="N4" s="116">
        <v>0.20833333333333334</v>
      </c>
      <c r="O4" s="116">
        <v>0.29166666666666669</v>
      </c>
      <c r="P4" s="116" t="s">
        <v>59</v>
      </c>
      <c r="Q4" s="116">
        <v>0.6875</v>
      </c>
      <c r="R4" s="116" t="s">
        <v>68</v>
      </c>
      <c r="S4" s="116">
        <v>0.79166666666666663</v>
      </c>
      <c r="T4" s="34" t="s">
        <v>26</v>
      </c>
      <c r="U4" s="34" t="s">
        <v>48</v>
      </c>
      <c r="V4" s="34" t="s">
        <v>43</v>
      </c>
      <c r="W4" s="34" t="s">
        <v>326</v>
      </c>
      <c r="X4" s="34" t="s">
        <v>326</v>
      </c>
      <c r="Y4" s="34" t="s">
        <v>326</v>
      </c>
      <c r="Z4" s="34" t="s">
        <v>26</v>
      </c>
      <c r="AA4" s="34" t="s">
        <v>43</v>
      </c>
      <c r="AB4" s="95">
        <v>0</v>
      </c>
      <c r="AC4" s="34" t="s">
        <v>26</v>
      </c>
      <c r="AD4" s="34" t="s">
        <v>43</v>
      </c>
      <c r="AE4" s="95">
        <v>0</v>
      </c>
      <c r="AF4" s="96">
        <v>9.5</v>
      </c>
      <c r="AG4" s="97">
        <v>0</v>
      </c>
      <c r="AH4" s="96">
        <v>0</v>
      </c>
      <c r="AI4" s="97" t="s">
        <v>326</v>
      </c>
      <c r="AJ4" s="96">
        <v>134.99999999999997</v>
      </c>
      <c r="AK4" s="96">
        <v>395.87188612099635</v>
      </c>
      <c r="AL4" s="96" t="s">
        <v>97</v>
      </c>
      <c r="AM4" s="95">
        <v>5.8647686832740211</v>
      </c>
      <c r="AN4" s="95">
        <v>0</v>
      </c>
      <c r="AO4" s="98" t="s">
        <v>326</v>
      </c>
      <c r="AP4" s="98">
        <v>0</v>
      </c>
      <c r="AQ4" s="98" t="s">
        <v>326</v>
      </c>
      <c r="AR4" s="98">
        <v>14.877213999999995</v>
      </c>
      <c r="AS4" s="98">
        <v>43.625709380782901</v>
      </c>
      <c r="AT4" s="99" t="s">
        <v>101</v>
      </c>
      <c r="AU4" s="98">
        <v>793.35272781379979</v>
      </c>
      <c r="AV4" s="98">
        <v>2326.4151164361956</v>
      </c>
      <c r="AW4" s="98">
        <v>104.14049799999997</v>
      </c>
      <c r="AX4" s="98">
        <v>305.37996566548031</v>
      </c>
      <c r="AY4" s="98">
        <v>45.937499999999993</v>
      </c>
      <c r="AZ4" s="98">
        <v>134.70640569395016</v>
      </c>
      <c r="BA4" s="100">
        <v>7284219.1780821923</v>
      </c>
      <c r="BB4" s="100">
        <v>21360130.258860234</v>
      </c>
      <c r="BC4" s="101">
        <v>9.3387425360028101E-2</v>
      </c>
      <c r="BD4" s="101">
        <v>0.27384782383154149</v>
      </c>
      <c r="BE4" s="96">
        <v>0</v>
      </c>
      <c r="BF4" s="96">
        <v>0</v>
      </c>
      <c r="BG4" s="95">
        <v>2.9323843416370106</v>
      </c>
      <c r="BH4" s="95">
        <v>2.9323843416370106</v>
      </c>
      <c r="BI4" s="96" t="s">
        <v>326</v>
      </c>
      <c r="BK4" s="36">
        <v>2025</v>
      </c>
      <c r="BL4" s="23">
        <f>SUMIFS(BD_Resumen[Colaboradores],BD_Resumen[Año],$BK4)</f>
        <v>823.99999999999773</v>
      </c>
      <c r="BM4" s="23">
        <f>COUNTIFS(BD_Resumen[Colaboradores],"&lt;&gt;0",BD_Resumen[Año],Indicadores[[#This Row],[Año]])</f>
        <v>281</v>
      </c>
      <c r="BN4" s="22">
        <f>IFERROR(BL4/BM4,1)</f>
        <v>2.9323843416370026</v>
      </c>
      <c r="BO4" s="31">
        <f>SUMIFS(BD_Resumen[Huella_Carbono],BD_Resumen[Año],Indicadores[[#This Row],[Año]])</f>
        <v>451566.55080267414</v>
      </c>
      <c r="BP4" s="31">
        <f>IFERROR(Indicadores[[#This Row],[Huella de carbono]]/Indicadores[[#This Row],[Número de colaboradores]],0)</f>
        <v>548.01765874111095</v>
      </c>
      <c r="BQ4" s="31">
        <f>SUMIFS(BD_Resumen[Huella_Energetica],BD_Resumen[Año],Indicadores[[#This Row],[Año]])</f>
        <v>57925.626892001157</v>
      </c>
      <c r="BR4" s="31">
        <f>IFERROR(Indicadores[[#This Row],[Huella energetica]]/Indicadores[[#This Row],[Número de colaboradores]],0)</f>
        <v>70.298090888351112</v>
      </c>
      <c r="BS4" s="31">
        <f>SUMIFS(BD_Resumen[Huella_Calidad_Vida],BD_Resumen[Año],Indicadores[[#This Row],[Año]])</f>
        <v>24181.795472518832</v>
      </c>
      <c r="BT4" s="31">
        <f>IFERROR(Indicadores[[#This Row],[Huella de calidad de vida]]/Indicadores[[#This Row],[Número de colaboradores]],0)</f>
        <v>29.346839165678276</v>
      </c>
      <c r="BU4" s="40">
        <f>SUMIFS(BD_Resumen[Huella_economica],BD_Resumen[Año],Indicadores[[#This Row],[Año]])</f>
        <v>2103868461.5000429</v>
      </c>
      <c r="BV4" s="40">
        <f>IFERROR(Indicadores[[#This Row],[Huella economica]]/Indicadores[[#This Row],[Número de colaboradores]],0)</f>
        <v>2553238.4241505447</v>
      </c>
      <c r="BW4" s="31">
        <f>IFERROR(SUMIFS(BD_Resumen[Huella_equidad_],BD_Resumen[Año],Indicadores[[#This Row],[Año]])/Indicadores[[#This Row],[Número de colaboradores]],0)</f>
        <v>0.10482567750409295</v>
      </c>
      <c r="BX4" s="47">
        <f>IFERROR(SUMIFS(BD_Resumen[Actividad_Fisica_],BD_Resumen[Año],Indicadores[[#This Row],[Año]])/Indicadores[[#This Row],[Número de colaboradores]],0)</f>
        <v>27.117437722419989</v>
      </c>
      <c r="BY4" s="41">
        <f>IFERROR(SUMIFS(BD_Resumen[Sedentario],BD_Resumen[Año],Indicadores[[#This Row],[Año]])/Indicadores[[#This Row],[Número de colaboradores]],0)</f>
        <v>0.71530249110320543</v>
      </c>
      <c r="CA4"/>
      <c r="CB4" t="s">
        <v>77</v>
      </c>
      <c r="CC4" s="44">
        <v>58.647686832740213</v>
      </c>
      <c r="CD4" s="34"/>
      <c r="CE4" s="17" t="s">
        <v>109</v>
      </c>
      <c r="CF4" s="17" t="s">
        <v>77</v>
      </c>
      <c r="CG4" s="17">
        <f t="shared" ref="CG4:CG26" si="1">IFERROR(GETPIVOTDATA("Colaboradores",$CA$2,"Género",$CE4,"Rango Edad",$CF4),0)</f>
        <v>58.647686832740213</v>
      </c>
      <c r="CH4" s="34"/>
      <c r="CI4" s="17" t="s">
        <v>110</v>
      </c>
      <c r="CJ4" s="17">
        <f t="shared" ref="CJ4:CJ6" si="2">SUMIFS($CG$3:$CG$26,$CE$3:$CE$26,CI4)</f>
        <v>269.77935943060481</v>
      </c>
      <c r="CK4" s="34"/>
      <c r="CL4" s="17" t="s">
        <v>77</v>
      </c>
      <c r="CM4" s="20">
        <f t="shared" si="0"/>
        <v>58.647686832740213</v>
      </c>
      <c r="CN4" s="20">
        <f t="shared" ref="CN4:CN8" si="3">-SUMIFS($CG$3:$CG$26,$CF$3:$CF$26,$CL4,$CE$3:$CE$26,CN$2)</f>
        <v>-49.85053380782918</v>
      </c>
      <c r="CO4" s="20">
        <f t="shared" si="0"/>
        <v>0</v>
      </c>
      <c r="CP4" s="20">
        <f t="shared" si="0"/>
        <v>0</v>
      </c>
      <c r="CQ4" s="34"/>
    </row>
    <row r="5" spans="2:95" x14ac:dyDescent="0.25">
      <c r="B5" s="34">
        <v>3</v>
      </c>
      <c r="C5" s="34">
        <v>2025</v>
      </c>
      <c r="D5" s="34" t="s">
        <v>109</v>
      </c>
      <c r="E5" s="34">
        <v>36</v>
      </c>
      <c r="F5" s="34" t="s">
        <v>78</v>
      </c>
      <c r="G5" s="34" t="s">
        <v>152</v>
      </c>
      <c r="H5" s="34" t="s">
        <v>151</v>
      </c>
      <c r="I5" s="34" t="s">
        <v>85</v>
      </c>
      <c r="J5" s="34" t="s">
        <v>90</v>
      </c>
      <c r="K5" s="34" t="s">
        <v>325</v>
      </c>
      <c r="L5" s="34" t="s">
        <v>169</v>
      </c>
      <c r="M5" s="34" t="s">
        <v>476</v>
      </c>
      <c r="N5" s="116">
        <v>0.29166666666666669</v>
      </c>
      <c r="O5" s="116">
        <v>0.375</v>
      </c>
      <c r="P5" s="116" t="s">
        <v>61</v>
      </c>
      <c r="Q5" s="116">
        <v>0.70833333333333337</v>
      </c>
      <c r="R5" s="116" t="s">
        <v>69</v>
      </c>
      <c r="S5" s="116">
        <v>0.79166666666666663</v>
      </c>
      <c r="T5" s="34" t="s">
        <v>24</v>
      </c>
      <c r="U5" s="34" t="s">
        <v>326</v>
      </c>
      <c r="V5" s="34" t="s">
        <v>42</v>
      </c>
      <c r="W5" s="34" t="s">
        <v>31</v>
      </c>
      <c r="X5" s="34" t="s">
        <v>42</v>
      </c>
      <c r="Y5" s="34" t="s">
        <v>326</v>
      </c>
      <c r="Z5" s="34" t="s">
        <v>24</v>
      </c>
      <c r="AA5" s="34" t="s">
        <v>42</v>
      </c>
      <c r="AB5" s="95">
        <v>0</v>
      </c>
      <c r="AC5" s="34" t="s">
        <v>24</v>
      </c>
      <c r="AD5" s="34" t="s">
        <v>42</v>
      </c>
      <c r="AE5" s="95">
        <v>0</v>
      </c>
      <c r="AF5" s="96">
        <v>8</v>
      </c>
      <c r="AG5" s="97">
        <v>22.5</v>
      </c>
      <c r="AH5" s="96">
        <v>65.978647686832744</v>
      </c>
      <c r="AI5" s="97" t="s">
        <v>103</v>
      </c>
      <c r="AJ5" s="96">
        <v>119.99999999999993</v>
      </c>
      <c r="AK5" s="96">
        <v>351.88612099644104</v>
      </c>
      <c r="AL5" s="96" t="s">
        <v>96</v>
      </c>
      <c r="AM5" s="95">
        <v>5.8647686832740211</v>
      </c>
      <c r="AN5" s="95">
        <v>5.8647686832740211</v>
      </c>
      <c r="AO5" s="98">
        <v>6.1087499999999997</v>
      </c>
      <c r="AP5" s="98">
        <v>17.913202846975086</v>
      </c>
      <c r="AQ5" s="98" t="s">
        <v>108</v>
      </c>
      <c r="AR5" s="98">
        <v>19.537368000000001</v>
      </c>
      <c r="AS5" s="98">
        <v>57.291072</v>
      </c>
      <c r="AT5" s="99" t="s">
        <v>102</v>
      </c>
      <c r="AU5" s="98">
        <v>126.2938044888527</v>
      </c>
      <c r="AV5" s="98">
        <v>370.34197472887763</v>
      </c>
      <c r="AW5" s="98">
        <v>15.554956706184443</v>
      </c>
      <c r="AX5" s="98">
        <v>45.613111480056872</v>
      </c>
      <c r="AY5" s="98">
        <v>40.833333333333307</v>
      </c>
      <c r="AZ5" s="98">
        <v>119.73902728351119</v>
      </c>
      <c r="BA5" s="100">
        <v>3920000</v>
      </c>
      <c r="BB5" s="100">
        <v>11494946.619217081</v>
      </c>
      <c r="BC5" s="101">
        <v>8.1666666666666665E-2</v>
      </c>
      <c r="BD5" s="101">
        <v>0.23947805456702254</v>
      </c>
      <c r="BE5" s="96">
        <v>45</v>
      </c>
      <c r="BF5" s="96">
        <v>131.95729537366549</v>
      </c>
      <c r="BG5" s="95">
        <v>0</v>
      </c>
      <c r="BH5" s="95">
        <v>2.9323843416370106</v>
      </c>
      <c r="BI5" s="96" t="s">
        <v>326</v>
      </c>
      <c r="CA5"/>
      <c r="CB5" t="s">
        <v>78</v>
      </c>
      <c r="CC5" s="44">
        <v>137.82206405693933</v>
      </c>
      <c r="CD5" s="34"/>
      <c r="CE5" s="17" t="s">
        <v>109</v>
      </c>
      <c r="CF5" s="17" t="s">
        <v>78</v>
      </c>
      <c r="CG5" s="17">
        <f t="shared" si="1"/>
        <v>137.82206405693933</v>
      </c>
      <c r="CH5" s="34"/>
      <c r="CI5" s="17" t="s">
        <v>261</v>
      </c>
      <c r="CJ5" s="17">
        <f t="shared" si="2"/>
        <v>2.9323843416370106</v>
      </c>
      <c r="CK5" s="34"/>
      <c r="CL5" s="17" t="s">
        <v>78</v>
      </c>
      <c r="CM5" s="20">
        <f t="shared" si="0"/>
        <v>137.82206405693933</v>
      </c>
      <c r="CN5" s="20">
        <f t="shared" si="3"/>
        <v>-87.971530249110259</v>
      </c>
      <c r="CO5" s="20">
        <f t="shared" si="0"/>
        <v>0</v>
      </c>
      <c r="CP5" s="20">
        <f t="shared" si="0"/>
        <v>0</v>
      </c>
      <c r="CQ5" s="34"/>
    </row>
    <row r="6" spans="2:95" x14ac:dyDescent="0.25">
      <c r="B6" s="34">
        <v>4</v>
      </c>
      <c r="C6" s="34">
        <v>2025</v>
      </c>
      <c r="D6" s="34" t="s">
        <v>110</v>
      </c>
      <c r="E6" s="34">
        <v>44</v>
      </c>
      <c r="F6" s="34" t="s">
        <v>79</v>
      </c>
      <c r="G6" s="34" t="s">
        <v>154</v>
      </c>
      <c r="H6" s="34" t="s">
        <v>160</v>
      </c>
      <c r="I6" s="34" t="s">
        <v>84</v>
      </c>
      <c r="J6" s="34" t="s">
        <v>90</v>
      </c>
      <c r="K6" s="34" t="s">
        <v>325</v>
      </c>
      <c r="L6" s="34" t="s">
        <v>168</v>
      </c>
      <c r="M6" s="34" t="s">
        <v>475</v>
      </c>
      <c r="N6" s="116">
        <v>0.25</v>
      </c>
      <c r="O6" s="116">
        <v>0.2986111111111111</v>
      </c>
      <c r="P6" s="116" t="s">
        <v>59</v>
      </c>
      <c r="Q6" s="116">
        <v>0.69444444444444442</v>
      </c>
      <c r="R6" s="116" t="s">
        <v>68</v>
      </c>
      <c r="S6" s="116">
        <v>0.75</v>
      </c>
      <c r="T6" s="34" t="s">
        <v>27</v>
      </c>
      <c r="U6" s="34" t="s">
        <v>326</v>
      </c>
      <c r="V6" s="34" t="s">
        <v>42</v>
      </c>
      <c r="W6" s="34" t="s">
        <v>149</v>
      </c>
      <c r="X6" s="34" t="s">
        <v>149</v>
      </c>
      <c r="Y6" s="34" t="s">
        <v>326</v>
      </c>
      <c r="Z6" s="34" t="s">
        <v>27</v>
      </c>
      <c r="AA6" s="34" t="s">
        <v>42</v>
      </c>
      <c r="AB6" s="95">
        <v>0</v>
      </c>
      <c r="AC6" s="34" t="s">
        <v>27</v>
      </c>
      <c r="AD6" s="34" t="s">
        <v>42</v>
      </c>
      <c r="AE6" s="95">
        <v>0</v>
      </c>
      <c r="AF6" s="96">
        <v>9.5</v>
      </c>
      <c r="AG6" s="97">
        <v>10</v>
      </c>
      <c r="AH6" s="96">
        <v>29.323843416370106</v>
      </c>
      <c r="AI6" s="97" t="s">
        <v>148</v>
      </c>
      <c r="AJ6" s="96">
        <v>75</v>
      </c>
      <c r="AK6" s="96">
        <v>219.9288256227758</v>
      </c>
      <c r="AL6" s="96" t="s">
        <v>96</v>
      </c>
      <c r="AM6" s="95">
        <v>5.8647686832740211</v>
      </c>
      <c r="AN6" s="95">
        <v>5.8647686832740211</v>
      </c>
      <c r="AO6" s="98">
        <v>0.56666666666666665</v>
      </c>
      <c r="AP6" s="98">
        <v>1.6616844602609726</v>
      </c>
      <c r="AQ6" s="98" t="s">
        <v>106</v>
      </c>
      <c r="AR6" s="98">
        <v>14.4</v>
      </c>
      <c r="AS6" s="98">
        <v>42.226334519572951</v>
      </c>
      <c r="AT6" s="99" t="s">
        <v>101</v>
      </c>
      <c r="AU6" s="98">
        <v>199.40088405797101</v>
      </c>
      <c r="AV6" s="98">
        <v>584.72003012017115</v>
      </c>
      <c r="AW6" s="98">
        <v>24.559178743961354</v>
      </c>
      <c r="AX6" s="98">
        <v>72.016951192256784</v>
      </c>
      <c r="AY6" s="98">
        <v>25.520833333333332</v>
      </c>
      <c r="AZ6" s="98">
        <v>74.836892052194543</v>
      </c>
      <c r="BA6" s="100">
        <v>940800</v>
      </c>
      <c r="BB6" s="100">
        <v>2758787.1886120997</v>
      </c>
      <c r="BC6" s="101">
        <v>1.9599999999999999E-2</v>
      </c>
      <c r="BD6" s="101">
        <v>5.7474733096085404E-2</v>
      </c>
      <c r="BE6" s="96">
        <v>20</v>
      </c>
      <c r="BF6" s="96">
        <v>58.647686832740213</v>
      </c>
      <c r="BG6" s="95">
        <v>2.9323843416370106</v>
      </c>
      <c r="BH6" s="95">
        <v>2.9323843416370106</v>
      </c>
      <c r="BI6" s="96" t="s">
        <v>326</v>
      </c>
      <c r="CA6"/>
      <c r="CB6" t="s">
        <v>79</v>
      </c>
      <c r="CC6" s="44">
        <v>184.74021352313139</v>
      </c>
      <c r="CD6" s="34"/>
      <c r="CE6" s="17" t="s">
        <v>109</v>
      </c>
      <c r="CF6" s="17" t="s">
        <v>79</v>
      </c>
      <c r="CG6" s="17">
        <f t="shared" si="1"/>
        <v>184.74021352313139</v>
      </c>
      <c r="CH6" s="34"/>
      <c r="CI6" s="17" t="s">
        <v>467</v>
      </c>
      <c r="CJ6" s="17">
        <f t="shared" si="2"/>
        <v>0</v>
      </c>
      <c r="CK6" s="34"/>
      <c r="CL6" s="17" t="s">
        <v>79</v>
      </c>
      <c r="CM6" s="20">
        <f t="shared" si="0"/>
        <v>184.74021352313139</v>
      </c>
      <c r="CN6" s="20">
        <f t="shared" si="3"/>
        <v>-93.836298932384267</v>
      </c>
      <c r="CO6" s="20">
        <f t="shared" si="0"/>
        <v>2.9323843416370106</v>
      </c>
      <c r="CP6" s="20">
        <f t="shared" si="0"/>
        <v>0</v>
      </c>
      <c r="CQ6" s="34"/>
    </row>
    <row r="7" spans="2:95" x14ac:dyDescent="0.25">
      <c r="B7" s="34">
        <v>5</v>
      </c>
      <c r="C7" s="34">
        <v>2025</v>
      </c>
      <c r="D7" s="34" t="s">
        <v>110</v>
      </c>
      <c r="E7" s="34">
        <v>31</v>
      </c>
      <c r="F7" s="34" t="s">
        <v>78</v>
      </c>
      <c r="G7" s="34" t="s">
        <v>152</v>
      </c>
      <c r="H7" s="34" t="s">
        <v>151</v>
      </c>
      <c r="I7" s="34" t="s">
        <v>87</v>
      </c>
      <c r="J7" s="34" t="s">
        <v>92</v>
      </c>
      <c r="K7" s="34" t="s">
        <v>325</v>
      </c>
      <c r="L7" s="34" t="s">
        <v>169</v>
      </c>
      <c r="M7" s="34" t="s">
        <v>475</v>
      </c>
      <c r="N7" s="116">
        <v>0.3125</v>
      </c>
      <c r="O7" s="116">
        <v>0.375</v>
      </c>
      <c r="P7" s="116" t="s">
        <v>61</v>
      </c>
      <c r="Q7" s="116">
        <v>0.6875</v>
      </c>
      <c r="R7" s="116" t="s">
        <v>68</v>
      </c>
      <c r="S7" s="116">
        <v>0.72916666666666663</v>
      </c>
      <c r="T7" s="34" t="s">
        <v>24</v>
      </c>
      <c r="U7" s="34" t="s">
        <v>326</v>
      </c>
      <c r="V7" s="34" t="s">
        <v>42</v>
      </c>
      <c r="W7" s="34" t="s">
        <v>36</v>
      </c>
      <c r="X7" s="34" t="s">
        <v>42</v>
      </c>
      <c r="Y7" s="34" t="s">
        <v>326</v>
      </c>
      <c r="Z7" s="34" t="s">
        <v>26</v>
      </c>
      <c r="AA7" s="34" t="s">
        <v>43</v>
      </c>
      <c r="AB7" s="95">
        <v>2.9323843416370106</v>
      </c>
      <c r="AC7" s="34" t="s">
        <v>24</v>
      </c>
      <c r="AD7" s="34" t="s">
        <v>42</v>
      </c>
      <c r="AE7" s="95">
        <v>0</v>
      </c>
      <c r="AF7" s="96">
        <v>7.5</v>
      </c>
      <c r="AG7" s="97">
        <v>10</v>
      </c>
      <c r="AH7" s="96">
        <v>29.323843416370106</v>
      </c>
      <c r="AI7" s="97" t="s">
        <v>148</v>
      </c>
      <c r="AJ7" s="96">
        <v>74.999999999999972</v>
      </c>
      <c r="AK7" s="96">
        <v>219.92882562277572</v>
      </c>
      <c r="AL7" s="96" t="s">
        <v>96</v>
      </c>
      <c r="AM7" s="95">
        <v>5.8647686832740211</v>
      </c>
      <c r="AN7" s="95">
        <v>5.8647686832740211</v>
      </c>
      <c r="AO7" s="98">
        <v>3</v>
      </c>
      <c r="AP7" s="98">
        <v>8.7971530249110312</v>
      </c>
      <c r="AQ7" s="98" t="s">
        <v>99</v>
      </c>
      <c r="AR7" s="98">
        <v>14.006523000000001</v>
      </c>
      <c r="AS7" s="98">
        <v>41.072508725978651</v>
      </c>
      <c r="AT7" s="99" t="s">
        <v>101</v>
      </c>
      <c r="AU7" s="98">
        <v>81.467527892473584</v>
      </c>
      <c r="AV7" s="98">
        <v>238.89410314376593</v>
      </c>
      <c r="AW7" s="98">
        <v>10.374155291466348</v>
      </c>
      <c r="AX7" s="98">
        <v>30.421010534406655</v>
      </c>
      <c r="AY7" s="98">
        <v>25.520833333333325</v>
      </c>
      <c r="AZ7" s="98">
        <v>74.836892052194514</v>
      </c>
      <c r="BA7" s="100">
        <v>2146200</v>
      </c>
      <c r="BB7" s="100">
        <v>6293483.2740213517</v>
      </c>
      <c r="BC7" s="101">
        <v>1.9872222222222222E-2</v>
      </c>
      <c r="BD7" s="101">
        <v>5.8272993277975478E-2</v>
      </c>
      <c r="BE7" s="96">
        <v>0</v>
      </c>
      <c r="BF7" s="96">
        <v>0</v>
      </c>
      <c r="BG7" s="95">
        <v>2.9323843416370106</v>
      </c>
      <c r="BH7" s="95">
        <v>2.9323843416370106</v>
      </c>
      <c r="BI7" s="96" t="s">
        <v>326</v>
      </c>
      <c r="CA7"/>
      <c r="CB7" t="s">
        <v>80</v>
      </c>
      <c r="CC7" s="44">
        <v>134.88967971530232</v>
      </c>
      <c r="CD7" s="34"/>
      <c r="CE7" s="17" t="s">
        <v>109</v>
      </c>
      <c r="CF7" s="17" t="s">
        <v>80</v>
      </c>
      <c r="CG7" s="17">
        <f t="shared" si="1"/>
        <v>134.88967971530232</v>
      </c>
      <c r="CH7" s="34"/>
      <c r="CK7" s="34"/>
      <c r="CL7" s="17" t="s">
        <v>80</v>
      </c>
      <c r="CM7" s="20">
        <f t="shared" si="0"/>
        <v>134.88967971530232</v>
      </c>
      <c r="CN7" s="20">
        <f t="shared" si="3"/>
        <v>-32.256227758007114</v>
      </c>
      <c r="CO7" s="20">
        <f t="shared" si="0"/>
        <v>0</v>
      </c>
      <c r="CP7" s="20">
        <f t="shared" si="0"/>
        <v>0</v>
      </c>
      <c r="CQ7" s="34"/>
    </row>
    <row r="8" spans="2:95" x14ac:dyDescent="0.25">
      <c r="B8" s="34">
        <v>6</v>
      </c>
      <c r="C8" s="34">
        <v>2025</v>
      </c>
      <c r="D8" s="34" t="s">
        <v>110</v>
      </c>
      <c r="E8" s="34">
        <v>52</v>
      </c>
      <c r="F8" s="34" t="s">
        <v>80</v>
      </c>
      <c r="G8" s="34" t="s">
        <v>152</v>
      </c>
      <c r="H8" s="34" t="s">
        <v>151</v>
      </c>
      <c r="I8" s="34" t="s">
        <v>84</v>
      </c>
      <c r="J8" s="34" t="s">
        <v>89</v>
      </c>
      <c r="K8" s="34" t="s">
        <v>325</v>
      </c>
      <c r="L8" s="34" t="s">
        <v>167</v>
      </c>
      <c r="M8" s="34" t="s">
        <v>475</v>
      </c>
      <c r="N8" s="116">
        <v>0.23958333333333334</v>
      </c>
      <c r="O8" s="116">
        <v>0.29166666666666669</v>
      </c>
      <c r="P8" s="116" t="s">
        <v>59</v>
      </c>
      <c r="Q8" s="116">
        <v>0.6875</v>
      </c>
      <c r="R8" s="116" t="s">
        <v>68</v>
      </c>
      <c r="S8" s="116">
        <v>0.75694444444444442</v>
      </c>
      <c r="T8" s="34" t="s">
        <v>27</v>
      </c>
      <c r="U8" s="34" t="s">
        <v>326</v>
      </c>
      <c r="V8" s="34" t="s">
        <v>42</v>
      </c>
      <c r="W8" s="34" t="s">
        <v>149</v>
      </c>
      <c r="X8" s="34" t="s">
        <v>149</v>
      </c>
      <c r="Y8" s="34" t="s">
        <v>326</v>
      </c>
      <c r="Z8" s="34" t="s">
        <v>27</v>
      </c>
      <c r="AA8" s="34" t="s">
        <v>42</v>
      </c>
      <c r="AB8" s="95">
        <v>0</v>
      </c>
      <c r="AC8" s="34" t="s">
        <v>27</v>
      </c>
      <c r="AD8" s="34" t="s">
        <v>42</v>
      </c>
      <c r="AE8" s="95">
        <v>0</v>
      </c>
      <c r="AF8" s="96">
        <v>9.5</v>
      </c>
      <c r="AG8" s="97">
        <v>12.5</v>
      </c>
      <c r="AH8" s="96">
        <v>36.654804270462634</v>
      </c>
      <c r="AI8" s="97" t="s">
        <v>148</v>
      </c>
      <c r="AJ8" s="96">
        <v>87.5</v>
      </c>
      <c r="AK8" s="96">
        <v>256.58362989323842</v>
      </c>
      <c r="AL8" s="96" t="s">
        <v>96</v>
      </c>
      <c r="AM8" s="95">
        <v>5.8647686832740211</v>
      </c>
      <c r="AN8" s="95">
        <v>5.8647686832740211</v>
      </c>
      <c r="AO8" s="98">
        <v>0.70833333333333326</v>
      </c>
      <c r="AP8" s="98">
        <v>2.0771055753262155</v>
      </c>
      <c r="AQ8" s="98" t="s">
        <v>106</v>
      </c>
      <c r="AR8" s="98">
        <v>11.012028000000001</v>
      </c>
      <c r="AS8" s="98">
        <v>32.291498476868327</v>
      </c>
      <c r="AT8" s="99" t="s">
        <v>101</v>
      </c>
      <c r="AU8" s="98">
        <v>198.03044102137198</v>
      </c>
      <c r="AV8" s="98">
        <v>580.70136441854277</v>
      </c>
      <c r="AW8" s="98">
        <v>24.390388341384863</v>
      </c>
      <c r="AX8" s="98">
        <v>71.521992858722868</v>
      </c>
      <c r="AY8" s="98">
        <v>29.774305555555554</v>
      </c>
      <c r="AZ8" s="98">
        <v>87.309707394226962</v>
      </c>
      <c r="BA8" s="100">
        <v>1254400</v>
      </c>
      <c r="BB8" s="100">
        <v>3678382.9181494662</v>
      </c>
      <c r="BC8" s="101">
        <v>5.226666666666667E-2</v>
      </c>
      <c r="BD8" s="101">
        <v>0.15326595492289444</v>
      </c>
      <c r="BE8" s="96">
        <v>25</v>
      </c>
      <c r="BF8" s="96">
        <v>73.309608540925268</v>
      </c>
      <c r="BG8" s="95">
        <v>2.9323843416370106</v>
      </c>
      <c r="BH8" s="95">
        <v>2.9323843416370106</v>
      </c>
      <c r="BI8" s="96" t="s">
        <v>326</v>
      </c>
      <c r="CA8"/>
      <c r="CB8" t="s">
        <v>81</v>
      </c>
      <c r="CC8" s="44">
        <v>35.188612099644125</v>
      </c>
      <c r="CD8" s="34"/>
      <c r="CE8" s="17" t="s">
        <v>109</v>
      </c>
      <c r="CF8" s="17" t="s">
        <v>81</v>
      </c>
      <c r="CG8" s="17">
        <f t="shared" si="1"/>
        <v>35.188612099644125</v>
      </c>
      <c r="CH8" s="34"/>
      <c r="CI8" s="18" t="s">
        <v>262</v>
      </c>
      <c r="CJ8" s="18" t="s">
        <v>4</v>
      </c>
      <c r="CK8" s="35"/>
      <c r="CL8" s="17" t="s">
        <v>81</v>
      </c>
      <c r="CM8" s="20">
        <f t="shared" si="0"/>
        <v>35.188612099644125</v>
      </c>
      <c r="CN8" s="20">
        <f t="shared" si="3"/>
        <v>-5.8647686832740211</v>
      </c>
      <c r="CO8" s="20">
        <f t="shared" si="0"/>
        <v>0</v>
      </c>
      <c r="CP8" s="20">
        <f t="shared" si="0"/>
        <v>0</v>
      </c>
      <c r="CQ8" s="34"/>
    </row>
    <row r="9" spans="2:95" x14ac:dyDescent="0.25">
      <c r="B9" s="34">
        <v>7</v>
      </c>
      <c r="C9" s="34">
        <v>2025</v>
      </c>
      <c r="D9" s="34" t="s">
        <v>109</v>
      </c>
      <c r="E9" s="34">
        <v>30</v>
      </c>
      <c r="F9" s="34" t="s">
        <v>78</v>
      </c>
      <c r="G9" s="34" t="s">
        <v>152</v>
      </c>
      <c r="H9" s="34" t="s">
        <v>151</v>
      </c>
      <c r="I9" s="34" t="s">
        <v>85</v>
      </c>
      <c r="J9" s="34" t="s">
        <v>90</v>
      </c>
      <c r="K9" s="34" t="s">
        <v>325</v>
      </c>
      <c r="L9" s="34" t="s">
        <v>167</v>
      </c>
      <c r="M9" s="34" t="s">
        <v>475</v>
      </c>
      <c r="N9" s="116">
        <v>0.29166666666666669</v>
      </c>
      <c r="O9" s="116">
        <v>0.375</v>
      </c>
      <c r="P9" s="116" t="s">
        <v>61</v>
      </c>
      <c r="Q9" s="116">
        <v>0.70833333333333337</v>
      </c>
      <c r="R9" s="116" t="s">
        <v>69</v>
      </c>
      <c r="S9" s="116">
        <v>0.77083333333333337</v>
      </c>
      <c r="T9" s="34" t="s">
        <v>24</v>
      </c>
      <c r="U9" s="34" t="s">
        <v>326</v>
      </c>
      <c r="V9" s="34" t="s">
        <v>42</v>
      </c>
      <c r="W9" s="34" t="s">
        <v>27</v>
      </c>
      <c r="X9" s="34" t="s">
        <v>42</v>
      </c>
      <c r="Y9" s="34" t="s">
        <v>326</v>
      </c>
      <c r="Z9" s="34" t="s">
        <v>26</v>
      </c>
      <c r="AA9" s="34" t="s">
        <v>43</v>
      </c>
      <c r="AB9" s="95">
        <v>2.9323843416370106</v>
      </c>
      <c r="AC9" s="34" t="s">
        <v>24</v>
      </c>
      <c r="AD9" s="34" t="s">
        <v>42</v>
      </c>
      <c r="AE9" s="95">
        <v>0</v>
      </c>
      <c r="AF9" s="96">
        <v>8</v>
      </c>
      <c r="AG9" s="97">
        <v>15</v>
      </c>
      <c r="AH9" s="96">
        <v>43.985765124555158</v>
      </c>
      <c r="AI9" s="97" t="s">
        <v>103</v>
      </c>
      <c r="AJ9" s="96">
        <v>104.99999999999999</v>
      </c>
      <c r="AK9" s="96">
        <v>307.90035587188606</v>
      </c>
      <c r="AL9" s="96" t="s">
        <v>96</v>
      </c>
      <c r="AM9" s="95">
        <v>5.8647686832740211</v>
      </c>
      <c r="AN9" s="95">
        <v>5.8647686832740211</v>
      </c>
      <c r="AO9" s="98">
        <v>4.1500000000000004</v>
      </c>
      <c r="AP9" s="98">
        <v>12.169395017793596</v>
      </c>
      <c r="AQ9" s="98" t="s">
        <v>99</v>
      </c>
      <c r="AR9" s="98">
        <v>11.012028000000001</v>
      </c>
      <c r="AS9" s="98">
        <v>32.291498476868327</v>
      </c>
      <c r="AT9" s="99" t="s">
        <v>101</v>
      </c>
      <c r="AU9" s="98">
        <v>84.429592523362473</v>
      </c>
      <c r="AV9" s="98">
        <v>247.58001508630133</v>
      </c>
      <c r="AW9" s="98">
        <v>10.398757577515331</v>
      </c>
      <c r="AX9" s="98">
        <v>30.49315389278517</v>
      </c>
      <c r="AY9" s="98">
        <v>35.729166666666664</v>
      </c>
      <c r="AZ9" s="98">
        <v>104.77164887307235</v>
      </c>
      <c r="BA9" s="100">
        <v>1705200</v>
      </c>
      <c r="BB9" s="100">
        <v>5000301.7793594301</v>
      </c>
      <c r="BC9" s="101">
        <v>3.5525000000000001E-2</v>
      </c>
      <c r="BD9" s="101">
        <v>0.10417295373665481</v>
      </c>
      <c r="BE9" s="96">
        <v>0</v>
      </c>
      <c r="BF9" s="96">
        <v>0</v>
      </c>
      <c r="BG9" s="95">
        <v>2.9323843416370106</v>
      </c>
      <c r="BH9" s="95">
        <v>2.9323843416370106</v>
      </c>
      <c r="BI9" s="96" t="s">
        <v>326</v>
      </c>
      <c r="CA9" t="s">
        <v>110</v>
      </c>
      <c r="CB9"/>
      <c r="CC9" s="44">
        <v>269.77935943060481</v>
      </c>
      <c r="CD9" s="34"/>
      <c r="CE9" s="17" t="s">
        <v>110</v>
      </c>
      <c r="CF9" s="17" t="s">
        <v>76</v>
      </c>
      <c r="CG9" s="17">
        <f t="shared" si="1"/>
        <v>0</v>
      </c>
      <c r="CH9" s="34"/>
      <c r="CI9" s="17" t="s">
        <v>76</v>
      </c>
      <c r="CJ9" s="17">
        <f>SUMIFS($CG$3:$CG$26,$CF$3:$CF$26,CI9)</f>
        <v>0</v>
      </c>
      <c r="CK9" s="34"/>
      <c r="CL9" s="34"/>
      <c r="CM9" s="34"/>
      <c r="CN9" s="34"/>
      <c r="CO9" s="34"/>
      <c r="CP9" s="34"/>
      <c r="CQ9" s="34"/>
    </row>
    <row r="10" spans="2:95" x14ac:dyDescent="0.25">
      <c r="B10" s="34">
        <v>8</v>
      </c>
      <c r="C10" s="34">
        <v>2025</v>
      </c>
      <c r="D10" s="34" t="s">
        <v>109</v>
      </c>
      <c r="E10" s="34">
        <v>35</v>
      </c>
      <c r="F10" s="34" t="s">
        <v>78</v>
      </c>
      <c r="G10" s="34" t="s">
        <v>154</v>
      </c>
      <c r="H10" s="34" t="s">
        <v>151</v>
      </c>
      <c r="I10" s="34" t="s">
        <v>84</v>
      </c>
      <c r="J10" s="34" t="s">
        <v>91</v>
      </c>
      <c r="K10" s="34" t="s">
        <v>325</v>
      </c>
      <c r="L10" s="34" t="s">
        <v>172</v>
      </c>
      <c r="M10" s="34" t="s">
        <v>476</v>
      </c>
      <c r="N10" s="116">
        <v>0.29166666666666669</v>
      </c>
      <c r="O10" s="116">
        <v>0.35416666666666669</v>
      </c>
      <c r="P10" s="116" t="s">
        <v>60</v>
      </c>
      <c r="Q10" s="116">
        <v>0.66666666666666663</v>
      </c>
      <c r="R10" s="116" t="s">
        <v>68</v>
      </c>
      <c r="S10" s="116">
        <v>0.73958333333333337</v>
      </c>
      <c r="T10" s="34" t="s">
        <v>27</v>
      </c>
      <c r="U10" s="34" t="s">
        <v>326</v>
      </c>
      <c r="V10" s="34" t="s">
        <v>42</v>
      </c>
      <c r="W10" s="34" t="s">
        <v>31</v>
      </c>
      <c r="X10" s="34" t="s">
        <v>42</v>
      </c>
      <c r="Y10" s="34" t="s">
        <v>326</v>
      </c>
      <c r="Z10" s="34" t="s">
        <v>28</v>
      </c>
      <c r="AA10" s="34" t="s">
        <v>43</v>
      </c>
      <c r="AB10" s="95">
        <v>2.9323843416370106</v>
      </c>
      <c r="AC10" s="34" t="s">
        <v>28</v>
      </c>
      <c r="AD10" s="34" t="s">
        <v>43</v>
      </c>
      <c r="AE10" s="95">
        <v>2.9323843416370106</v>
      </c>
      <c r="AF10" s="96">
        <v>7.4999999999999982</v>
      </c>
      <c r="AG10" s="97">
        <v>15</v>
      </c>
      <c r="AH10" s="96">
        <v>43.985765124555158</v>
      </c>
      <c r="AI10" s="97" t="s">
        <v>103</v>
      </c>
      <c r="AJ10" s="96">
        <v>97.500000000000057</v>
      </c>
      <c r="AK10" s="96">
        <v>285.90747330960869</v>
      </c>
      <c r="AL10" s="96" t="s">
        <v>96</v>
      </c>
      <c r="AM10" s="95">
        <v>5.8647686832740211</v>
      </c>
      <c r="AN10" s="95">
        <v>5.8647686832740211</v>
      </c>
      <c r="AO10" s="98">
        <v>4.0724999999999998</v>
      </c>
      <c r="AP10" s="98">
        <v>11.942135231316724</v>
      </c>
      <c r="AQ10" s="98" t="s">
        <v>99</v>
      </c>
      <c r="AR10" s="98">
        <v>6.6812049999999914</v>
      </c>
      <c r="AS10" s="98">
        <v>19.591860925266879</v>
      </c>
      <c r="AT10" s="99" t="s">
        <v>100</v>
      </c>
      <c r="AU10" s="98">
        <v>37.343116152621796</v>
      </c>
      <c r="AV10" s="98">
        <v>109.50436907388028</v>
      </c>
      <c r="AW10" s="98">
        <v>4.5993590689503634</v>
      </c>
      <c r="AX10" s="98">
        <v>13.487088515356225</v>
      </c>
      <c r="AY10" s="98">
        <v>33.17708333333335</v>
      </c>
      <c r="AZ10" s="98">
        <v>97.287959667852945</v>
      </c>
      <c r="BA10" s="100">
        <v>588000</v>
      </c>
      <c r="BB10" s="100">
        <v>1724241.9928825621</v>
      </c>
      <c r="BC10" s="101">
        <v>7.5384615384615382E-3</v>
      </c>
      <c r="BD10" s="101">
        <v>2.2105666575417463E-2</v>
      </c>
      <c r="BE10" s="96">
        <v>30</v>
      </c>
      <c r="BF10" s="96">
        <v>87.971530249110316</v>
      </c>
      <c r="BG10" s="95">
        <v>0</v>
      </c>
      <c r="BH10" s="95">
        <v>2.9323843416370106</v>
      </c>
      <c r="BI10" s="96" t="s">
        <v>326</v>
      </c>
      <c r="CA10"/>
      <c r="CB10" t="s">
        <v>77</v>
      </c>
      <c r="CC10" s="44">
        <v>49.85053380782918</v>
      </c>
      <c r="CD10" s="34"/>
      <c r="CE10" s="17" t="s">
        <v>110</v>
      </c>
      <c r="CF10" s="17" t="s">
        <v>77</v>
      </c>
      <c r="CG10" s="17">
        <f t="shared" si="1"/>
        <v>49.85053380782918</v>
      </c>
      <c r="CH10" s="34"/>
      <c r="CI10" s="17" t="s">
        <v>77</v>
      </c>
      <c r="CJ10" s="17">
        <f t="shared" ref="CJ10:CJ14" si="4">SUMIFS($CG$3:$CG$26,$CF$3:$CF$26,CI10)</f>
        <v>108.4982206405694</v>
      </c>
      <c r="CK10" s="34"/>
      <c r="CL10" s="34"/>
      <c r="CM10" s="34"/>
      <c r="CN10" s="34"/>
      <c r="CO10" s="34"/>
      <c r="CP10" s="34"/>
      <c r="CQ10" s="34"/>
    </row>
    <row r="11" spans="2:95" x14ac:dyDescent="0.25">
      <c r="B11" s="34">
        <v>9</v>
      </c>
      <c r="C11" s="34">
        <v>2025</v>
      </c>
      <c r="D11" s="34" t="s">
        <v>110</v>
      </c>
      <c r="E11" s="34">
        <v>34</v>
      </c>
      <c r="F11" s="34" t="s">
        <v>78</v>
      </c>
      <c r="G11" s="34" t="s">
        <v>152</v>
      </c>
      <c r="H11" s="34" t="s">
        <v>151</v>
      </c>
      <c r="I11" s="34" t="s">
        <v>84</v>
      </c>
      <c r="J11" s="34" t="s">
        <v>91</v>
      </c>
      <c r="K11" s="34" t="s">
        <v>325</v>
      </c>
      <c r="L11" s="34" t="s">
        <v>167</v>
      </c>
      <c r="M11" s="34" t="s">
        <v>475</v>
      </c>
      <c r="N11" s="116">
        <v>0.30138888888888887</v>
      </c>
      <c r="O11" s="116">
        <v>0.36458333333333331</v>
      </c>
      <c r="P11" s="116" t="s">
        <v>60</v>
      </c>
      <c r="Q11" s="116">
        <v>0.625</v>
      </c>
      <c r="R11" s="116" t="s">
        <v>67</v>
      </c>
      <c r="S11" s="116">
        <v>0.67638888888888893</v>
      </c>
      <c r="T11" s="34" t="s">
        <v>27</v>
      </c>
      <c r="U11" s="34" t="s">
        <v>326</v>
      </c>
      <c r="V11" s="34" t="s">
        <v>42</v>
      </c>
      <c r="W11" s="34" t="s">
        <v>326</v>
      </c>
      <c r="X11" s="34" t="s">
        <v>326</v>
      </c>
      <c r="Y11" s="34" t="s">
        <v>326</v>
      </c>
      <c r="Z11" s="34" t="s">
        <v>24</v>
      </c>
      <c r="AA11" s="34" t="s">
        <v>42</v>
      </c>
      <c r="AB11" s="95">
        <v>2.9323843416370106</v>
      </c>
      <c r="AC11" s="34" t="s">
        <v>27</v>
      </c>
      <c r="AD11" s="34" t="s">
        <v>42</v>
      </c>
      <c r="AE11" s="95">
        <v>0</v>
      </c>
      <c r="AF11" s="96">
        <v>6.25</v>
      </c>
      <c r="AG11" s="97">
        <v>0</v>
      </c>
      <c r="AH11" s="96">
        <v>0</v>
      </c>
      <c r="AI11" s="97" t="s">
        <v>326</v>
      </c>
      <c r="AJ11" s="96">
        <v>82.500000000000028</v>
      </c>
      <c r="AK11" s="96">
        <v>241.92170818505346</v>
      </c>
      <c r="AL11" s="96" t="s">
        <v>96</v>
      </c>
      <c r="AM11" s="95">
        <v>5.8647686832740211</v>
      </c>
      <c r="AN11" s="95">
        <v>0</v>
      </c>
      <c r="AO11" s="98" t="s">
        <v>326</v>
      </c>
      <c r="AP11" s="98">
        <v>0</v>
      </c>
      <c r="AQ11" s="98" t="s">
        <v>326</v>
      </c>
      <c r="AR11" s="98">
        <v>11.012028000000001</v>
      </c>
      <c r="AS11" s="98">
        <v>32.291498476868327</v>
      </c>
      <c r="AT11" s="99" t="s">
        <v>101</v>
      </c>
      <c r="AU11" s="98">
        <v>158.73311699791304</v>
      </c>
      <c r="AV11" s="98">
        <v>465.4665067839158</v>
      </c>
      <c r="AW11" s="98">
        <v>19.550339565217392</v>
      </c>
      <c r="AX11" s="98">
        <v>57.329109614730001</v>
      </c>
      <c r="AY11" s="98">
        <v>28.072916666666675</v>
      </c>
      <c r="AZ11" s="98">
        <v>82.32058125741402</v>
      </c>
      <c r="BA11" s="100">
        <v>940800</v>
      </c>
      <c r="BB11" s="100">
        <v>2758787.1886120997</v>
      </c>
      <c r="BC11" s="101">
        <v>1.2061538461538462E-2</v>
      </c>
      <c r="BD11" s="101">
        <v>3.5369066520667944E-2</v>
      </c>
      <c r="BE11" s="96">
        <v>0</v>
      </c>
      <c r="BF11" s="96">
        <v>0</v>
      </c>
      <c r="BG11" s="95">
        <v>2.9323843416370106</v>
      </c>
      <c r="BH11" s="95">
        <v>2.9323843416370106</v>
      </c>
      <c r="BI11" s="96" t="s">
        <v>326</v>
      </c>
      <c r="CA11"/>
      <c r="CB11" t="s">
        <v>78</v>
      </c>
      <c r="CC11" s="44">
        <v>87.971530249110259</v>
      </c>
      <c r="CD11" s="34"/>
      <c r="CE11" s="17" t="s">
        <v>110</v>
      </c>
      <c r="CF11" s="17" t="s">
        <v>78</v>
      </c>
      <c r="CG11" s="17">
        <f t="shared" si="1"/>
        <v>87.971530249110259</v>
      </c>
      <c r="CH11" s="34"/>
      <c r="CI11" s="17" t="s">
        <v>78</v>
      </c>
      <c r="CJ11" s="17">
        <f t="shared" si="4"/>
        <v>225.79359430604958</v>
      </c>
      <c r="CK11" s="34"/>
      <c r="CL11" s="34"/>
      <c r="CM11" s="34"/>
      <c r="CN11" s="34"/>
      <c r="CO11" s="34"/>
      <c r="CP11" s="34"/>
      <c r="CQ11" s="34"/>
    </row>
    <row r="12" spans="2:95" x14ac:dyDescent="0.25">
      <c r="B12" s="34">
        <v>10</v>
      </c>
      <c r="C12" s="34">
        <v>2025</v>
      </c>
      <c r="D12" s="34" t="s">
        <v>110</v>
      </c>
      <c r="E12" s="34">
        <v>54</v>
      </c>
      <c r="F12" s="34" t="s">
        <v>80</v>
      </c>
      <c r="G12" s="34" t="s">
        <v>152</v>
      </c>
      <c r="H12" s="34" t="s">
        <v>151</v>
      </c>
      <c r="I12" s="34" t="s">
        <v>84</v>
      </c>
      <c r="J12" s="34" t="s">
        <v>89</v>
      </c>
      <c r="K12" s="34" t="s">
        <v>325</v>
      </c>
      <c r="L12" s="34" t="s">
        <v>168</v>
      </c>
      <c r="M12" s="34" t="s">
        <v>475</v>
      </c>
      <c r="N12" s="116">
        <v>0.25</v>
      </c>
      <c r="O12" s="116">
        <v>0.30208333333333331</v>
      </c>
      <c r="P12" s="116" t="s">
        <v>59</v>
      </c>
      <c r="Q12" s="116">
        <v>0.69791666666666663</v>
      </c>
      <c r="R12" s="116" t="s">
        <v>68</v>
      </c>
      <c r="S12" s="116">
        <v>0.75</v>
      </c>
      <c r="T12" s="34" t="s">
        <v>27</v>
      </c>
      <c r="U12" s="34" t="s">
        <v>326</v>
      </c>
      <c r="V12" s="34" t="s">
        <v>42</v>
      </c>
      <c r="W12" s="34" t="s">
        <v>149</v>
      </c>
      <c r="X12" s="34" t="s">
        <v>149</v>
      </c>
      <c r="Y12" s="34" t="s">
        <v>326</v>
      </c>
      <c r="Z12" s="34" t="s">
        <v>27</v>
      </c>
      <c r="AA12" s="34" t="s">
        <v>42</v>
      </c>
      <c r="AB12" s="95">
        <v>0</v>
      </c>
      <c r="AC12" s="34" t="s">
        <v>32</v>
      </c>
      <c r="AD12" s="34" t="s">
        <v>45</v>
      </c>
      <c r="AE12" s="95">
        <v>2.9323843416370106</v>
      </c>
      <c r="AF12" s="96">
        <v>9.5</v>
      </c>
      <c r="AG12" s="97">
        <v>15</v>
      </c>
      <c r="AH12" s="96">
        <v>43.985765124555158</v>
      </c>
      <c r="AI12" s="97" t="s">
        <v>103</v>
      </c>
      <c r="AJ12" s="96">
        <v>75.000000000000014</v>
      </c>
      <c r="AK12" s="96">
        <v>219.92882562277583</v>
      </c>
      <c r="AL12" s="96" t="s">
        <v>96</v>
      </c>
      <c r="AM12" s="95">
        <v>5.8647686832740211</v>
      </c>
      <c r="AN12" s="95">
        <v>5.8647686832740211</v>
      </c>
      <c r="AO12" s="98">
        <v>0.85</v>
      </c>
      <c r="AP12" s="98">
        <v>2.4925266903914589</v>
      </c>
      <c r="AQ12" s="98" t="s">
        <v>106</v>
      </c>
      <c r="AR12" s="98">
        <v>14.4</v>
      </c>
      <c r="AS12" s="98">
        <v>42.226334519572951</v>
      </c>
      <c r="AT12" s="99" t="s">
        <v>101</v>
      </c>
      <c r="AU12" s="98">
        <v>195.31676956521741</v>
      </c>
      <c r="AV12" s="98">
        <v>572.74383673216778</v>
      </c>
      <c r="AW12" s="98">
        <v>24.056159420289855</v>
      </c>
      <c r="AX12" s="98">
        <v>70.541905203981642</v>
      </c>
      <c r="AY12" s="98">
        <v>25.520833333333339</v>
      </c>
      <c r="AZ12" s="98">
        <v>74.836892052194557</v>
      </c>
      <c r="BA12" s="100">
        <v>940800</v>
      </c>
      <c r="BB12" s="100">
        <v>2758787.1886120997</v>
      </c>
      <c r="BC12" s="101">
        <v>3.9199999999999999E-2</v>
      </c>
      <c r="BD12" s="101">
        <v>0.11494946619217081</v>
      </c>
      <c r="BE12" s="96">
        <v>30</v>
      </c>
      <c r="BF12" s="96">
        <v>87.971530249110316</v>
      </c>
      <c r="BG12" s="95">
        <v>0</v>
      </c>
      <c r="BH12" s="95">
        <v>2.9323843416370106</v>
      </c>
      <c r="BI12" s="96" t="s">
        <v>326</v>
      </c>
      <c r="CA12"/>
      <c r="CB12" t="s">
        <v>79</v>
      </c>
      <c r="CC12" s="44">
        <v>93.836298932384267</v>
      </c>
      <c r="CD12" s="34"/>
      <c r="CE12" s="17" t="s">
        <v>110</v>
      </c>
      <c r="CF12" s="17" t="s">
        <v>79</v>
      </c>
      <c r="CG12" s="17">
        <f t="shared" si="1"/>
        <v>93.836298932384267</v>
      </c>
      <c r="CH12" s="34"/>
      <c r="CI12" s="17" t="s">
        <v>79</v>
      </c>
      <c r="CJ12" s="17">
        <f t="shared" si="4"/>
        <v>281.50889679715266</v>
      </c>
      <c r="CK12" s="34"/>
      <c r="CL12" s="34"/>
      <c r="CM12" s="34"/>
      <c r="CN12" s="34"/>
      <c r="CO12" s="34"/>
      <c r="CP12" s="34"/>
      <c r="CQ12" s="34"/>
    </row>
    <row r="13" spans="2:95" x14ac:dyDescent="0.25">
      <c r="B13" s="34">
        <v>11</v>
      </c>
      <c r="C13" s="34">
        <v>2025</v>
      </c>
      <c r="D13" s="34" t="s">
        <v>110</v>
      </c>
      <c r="E13" s="34">
        <v>28</v>
      </c>
      <c r="F13" s="34" t="s">
        <v>77</v>
      </c>
      <c r="G13" s="34" t="s">
        <v>152</v>
      </c>
      <c r="H13" s="34" t="s">
        <v>151</v>
      </c>
      <c r="I13" s="34" t="s">
        <v>85</v>
      </c>
      <c r="J13" s="34" t="s">
        <v>90</v>
      </c>
      <c r="K13" s="34" t="s">
        <v>328</v>
      </c>
      <c r="L13" s="34" t="s">
        <v>170</v>
      </c>
      <c r="M13" s="34" t="s">
        <v>475</v>
      </c>
      <c r="N13" s="116">
        <v>0.20833333333333334</v>
      </c>
      <c r="O13" s="116">
        <v>0.33333333333333331</v>
      </c>
      <c r="P13" s="116" t="s">
        <v>60</v>
      </c>
      <c r="Q13" s="116">
        <v>0.625</v>
      </c>
      <c r="R13" s="116" t="s">
        <v>67</v>
      </c>
      <c r="S13" s="116">
        <v>0.75</v>
      </c>
      <c r="T13" s="34" t="s">
        <v>33</v>
      </c>
      <c r="U13" s="34" t="s">
        <v>326</v>
      </c>
      <c r="V13" s="34" t="s">
        <v>42</v>
      </c>
      <c r="W13" s="34" t="s">
        <v>24</v>
      </c>
      <c r="X13" s="34" t="s">
        <v>42</v>
      </c>
      <c r="Y13" s="34" t="s">
        <v>326</v>
      </c>
      <c r="Z13" s="34" t="s">
        <v>35</v>
      </c>
      <c r="AA13" s="34" t="s">
        <v>2</v>
      </c>
      <c r="AB13" s="95">
        <v>2.9323843416370106</v>
      </c>
      <c r="AC13" s="34" t="s">
        <v>30</v>
      </c>
      <c r="AD13" s="34" t="s">
        <v>44</v>
      </c>
      <c r="AE13" s="95">
        <v>2.9323843416370106</v>
      </c>
      <c r="AF13" s="96">
        <v>7</v>
      </c>
      <c r="AG13" s="97">
        <v>30</v>
      </c>
      <c r="AH13" s="96">
        <v>87.971530249110316</v>
      </c>
      <c r="AI13" s="97" t="s">
        <v>95</v>
      </c>
      <c r="AJ13" s="96">
        <v>179.99999999999997</v>
      </c>
      <c r="AK13" s="96">
        <v>527.82918149466184</v>
      </c>
      <c r="AL13" s="96" t="s">
        <v>97</v>
      </c>
      <c r="AM13" s="95">
        <v>5.8647686832740211</v>
      </c>
      <c r="AN13" s="95">
        <v>5.8647686832740211</v>
      </c>
      <c r="AO13" s="98">
        <v>13.670000000000002</v>
      </c>
      <c r="AP13" s="98">
        <v>40.085693950177941</v>
      </c>
      <c r="AQ13" s="98" t="s">
        <v>108</v>
      </c>
      <c r="AR13" s="98">
        <v>20.056475000000006</v>
      </c>
      <c r="AS13" s="98">
        <v>58.813293238434177</v>
      </c>
      <c r="AT13" s="99" t="s">
        <v>102</v>
      </c>
      <c r="AU13" s="98">
        <v>141.08277601718234</v>
      </c>
      <c r="AV13" s="98">
        <v>413.70892326746707</v>
      </c>
      <c r="AW13" s="98">
        <v>17.376438074832787</v>
      </c>
      <c r="AX13" s="98">
        <v>50.954394924064829</v>
      </c>
      <c r="AY13" s="98">
        <v>61.249999999999993</v>
      </c>
      <c r="AZ13" s="98">
        <v>179.60854092526688</v>
      </c>
      <c r="BA13" s="100">
        <v>2440200</v>
      </c>
      <c r="BB13" s="100">
        <v>7155604.2704626331</v>
      </c>
      <c r="BC13" s="101">
        <v>5.0837500000000001E-2</v>
      </c>
      <c r="BD13" s="101">
        <v>0.14907508896797153</v>
      </c>
      <c r="BE13" s="96">
        <v>0</v>
      </c>
      <c r="BF13" s="96">
        <v>0</v>
      </c>
      <c r="BG13" s="95">
        <v>2.9323843416370106</v>
      </c>
      <c r="BH13" s="95">
        <v>2.9323843416370106</v>
      </c>
      <c r="BI13" s="96" t="s">
        <v>326</v>
      </c>
      <c r="CA13"/>
      <c r="CB13" t="s">
        <v>80</v>
      </c>
      <c r="CC13" s="44">
        <v>32.256227758007114</v>
      </c>
      <c r="CD13" s="34"/>
      <c r="CE13" s="17" t="s">
        <v>110</v>
      </c>
      <c r="CF13" s="17" t="s">
        <v>80</v>
      </c>
      <c r="CG13" s="17">
        <f t="shared" si="1"/>
        <v>32.256227758007114</v>
      </c>
      <c r="CH13" s="34"/>
      <c r="CI13" s="17" t="s">
        <v>80</v>
      </c>
      <c r="CJ13" s="17">
        <f t="shared" si="4"/>
        <v>167.14590747330942</v>
      </c>
      <c r="CK13" s="34"/>
      <c r="CL13" s="34"/>
      <c r="CM13" s="34"/>
      <c r="CN13" s="34"/>
      <c r="CO13" s="34"/>
      <c r="CP13" s="34"/>
      <c r="CQ13" s="34"/>
    </row>
    <row r="14" spans="2:95" x14ac:dyDescent="0.25">
      <c r="B14" s="34">
        <v>12</v>
      </c>
      <c r="C14" s="34">
        <v>2025</v>
      </c>
      <c r="D14" s="34" t="s">
        <v>109</v>
      </c>
      <c r="E14" s="34">
        <v>48</v>
      </c>
      <c r="F14" s="34" t="s">
        <v>79</v>
      </c>
      <c r="G14" s="34" t="s">
        <v>152</v>
      </c>
      <c r="H14" s="34" t="s">
        <v>151</v>
      </c>
      <c r="I14" s="34" t="s">
        <v>85</v>
      </c>
      <c r="J14" s="34" t="s">
        <v>91</v>
      </c>
      <c r="K14" s="34" t="s">
        <v>325</v>
      </c>
      <c r="L14" s="34" t="s">
        <v>168</v>
      </c>
      <c r="M14" s="34" t="s">
        <v>475</v>
      </c>
      <c r="N14" s="116">
        <v>0.25</v>
      </c>
      <c r="O14" s="116">
        <v>0.27777777777777779</v>
      </c>
      <c r="P14" s="116" t="s">
        <v>58</v>
      </c>
      <c r="Q14" s="116">
        <v>0.77083333333333337</v>
      </c>
      <c r="R14" s="116" t="s">
        <v>70</v>
      </c>
      <c r="S14" s="116">
        <v>0.80208333333333337</v>
      </c>
      <c r="T14" s="34" t="s">
        <v>149</v>
      </c>
      <c r="U14" s="34" t="s">
        <v>326</v>
      </c>
      <c r="V14" s="34" t="s">
        <v>149</v>
      </c>
      <c r="W14" s="34" t="s">
        <v>326</v>
      </c>
      <c r="X14" s="34" t="s">
        <v>326</v>
      </c>
      <c r="Y14" s="34" t="s">
        <v>326</v>
      </c>
      <c r="Z14" s="34" t="s">
        <v>26</v>
      </c>
      <c r="AA14" s="34" t="s">
        <v>43</v>
      </c>
      <c r="AB14" s="95">
        <v>2.9323843416370106</v>
      </c>
      <c r="AC14" s="34" t="s">
        <v>24</v>
      </c>
      <c r="AD14" s="34" t="s">
        <v>42</v>
      </c>
      <c r="AE14" s="95">
        <v>2.9323843416370106</v>
      </c>
      <c r="AF14" s="96">
        <v>11.833333333333334</v>
      </c>
      <c r="AG14" s="97">
        <v>0</v>
      </c>
      <c r="AH14" s="96">
        <v>0</v>
      </c>
      <c r="AI14" s="97" t="s">
        <v>326</v>
      </c>
      <c r="AJ14" s="96">
        <v>42.500000000000007</v>
      </c>
      <c r="AK14" s="96">
        <v>124.62633451957296</v>
      </c>
      <c r="AL14" s="96" t="s">
        <v>95</v>
      </c>
      <c r="AM14" s="95">
        <v>5.8647686832740211</v>
      </c>
      <c r="AN14" s="95">
        <v>0</v>
      </c>
      <c r="AO14" s="98" t="s">
        <v>326</v>
      </c>
      <c r="AP14" s="98">
        <v>0</v>
      </c>
      <c r="AQ14" s="98" t="s">
        <v>326</v>
      </c>
      <c r="AR14" s="98">
        <v>2.4083333333333337</v>
      </c>
      <c r="AS14" s="98">
        <v>7.0621589561091351</v>
      </c>
      <c r="AT14" s="99" t="s">
        <v>98</v>
      </c>
      <c r="AU14" s="98">
        <v>0</v>
      </c>
      <c r="AV14" s="98">
        <v>0</v>
      </c>
      <c r="AW14" s="98">
        <v>0</v>
      </c>
      <c r="AX14" s="98">
        <v>0</v>
      </c>
      <c r="AY14" s="98">
        <v>14.461805555555559</v>
      </c>
      <c r="AZ14" s="98">
        <v>42.407572162910249</v>
      </c>
      <c r="BA14" s="100">
        <v>0</v>
      </c>
      <c r="BB14" s="100">
        <v>0</v>
      </c>
      <c r="BC14" s="101">
        <v>0</v>
      </c>
      <c r="BD14" s="101">
        <v>0</v>
      </c>
      <c r="BE14" s="96">
        <v>85.000000000000014</v>
      </c>
      <c r="BF14" s="96">
        <v>249.25266903914593</v>
      </c>
      <c r="BG14" s="95">
        <v>0</v>
      </c>
      <c r="BH14" s="95">
        <v>2.9323843416370106</v>
      </c>
      <c r="BI14" s="96" t="s">
        <v>326</v>
      </c>
      <c r="CA14"/>
      <c r="CB14" t="s">
        <v>81</v>
      </c>
      <c r="CC14" s="44">
        <v>5.8647686832740211</v>
      </c>
      <c r="CD14" s="34"/>
      <c r="CE14" s="17" t="s">
        <v>110</v>
      </c>
      <c r="CF14" s="17" t="s">
        <v>81</v>
      </c>
      <c r="CG14" s="17">
        <f t="shared" si="1"/>
        <v>5.8647686832740211</v>
      </c>
      <c r="CH14" s="34"/>
      <c r="CI14" s="17" t="s">
        <v>81</v>
      </c>
      <c r="CJ14" s="17">
        <f t="shared" si="4"/>
        <v>41.053380782918147</v>
      </c>
      <c r="CK14" s="34"/>
      <c r="CL14" s="34"/>
      <c r="CM14" s="34"/>
      <c r="CN14" s="34"/>
      <c r="CO14" s="34"/>
      <c r="CP14" s="34"/>
      <c r="CQ14" s="34"/>
    </row>
    <row r="15" spans="2:95" x14ac:dyDescent="0.25">
      <c r="B15" s="34">
        <v>14</v>
      </c>
      <c r="C15" s="34">
        <v>2025</v>
      </c>
      <c r="D15" s="34" t="s">
        <v>109</v>
      </c>
      <c r="E15" s="34">
        <v>39</v>
      </c>
      <c r="F15" s="34" t="s">
        <v>78</v>
      </c>
      <c r="G15" s="34" t="s">
        <v>152</v>
      </c>
      <c r="H15" s="34" t="s">
        <v>151</v>
      </c>
      <c r="I15" s="34" t="s">
        <v>84</v>
      </c>
      <c r="J15" s="34" t="s">
        <v>90</v>
      </c>
      <c r="K15" s="34" t="s">
        <v>325</v>
      </c>
      <c r="L15" s="34" t="s">
        <v>168</v>
      </c>
      <c r="M15" s="34" t="s">
        <v>475</v>
      </c>
      <c r="N15" s="116">
        <v>0.2986111111111111</v>
      </c>
      <c r="O15" s="116">
        <v>0.33333333333333331</v>
      </c>
      <c r="P15" s="116" t="s">
        <v>60</v>
      </c>
      <c r="Q15" s="116">
        <v>0.6875</v>
      </c>
      <c r="R15" s="116" t="s">
        <v>68</v>
      </c>
      <c r="S15" s="116">
        <v>0.75</v>
      </c>
      <c r="T15" s="34" t="s">
        <v>32</v>
      </c>
      <c r="U15" s="34" t="s">
        <v>47</v>
      </c>
      <c r="V15" s="34" t="s">
        <v>45</v>
      </c>
      <c r="W15" s="34" t="s">
        <v>326</v>
      </c>
      <c r="X15" s="34" t="s">
        <v>326</v>
      </c>
      <c r="Y15" s="34" t="s">
        <v>326</v>
      </c>
      <c r="Z15" s="34" t="s">
        <v>32</v>
      </c>
      <c r="AA15" s="34" t="s">
        <v>45</v>
      </c>
      <c r="AB15" s="95">
        <v>0</v>
      </c>
      <c r="AC15" s="34" t="s">
        <v>32</v>
      </c>
      <c r="AD15" s="34" t="s">
        <v>45</v>
      </c>
      <c r="AE15" s="95">
        <v>0</v>
      </c>
      <c r="AF15" s="96">
        <v>8.5</v>
      </c>
      <c r="AG15" s="97">
        <v>0</v>
      </c>
      <c r="AH15" s="96">
        <v>0</v>
      </c>
      <c r="AI15" s="97" t="s">
        <v>326</v>
      </c>
      <c r="AJ15" s="96">
        <v>70</v>
      </c>
      <c r="AK15" s="96">
        <v>205.26690391459073</v>
      </c>
      <c r="AL15" s="96" t="s">
        <v>96</v>
      </c>
      <c r="AM15" s="95">
        <v>5.8647686832740211</v>
      </c>
      <c r="AN15" s="95">
        <v>0</v>
      </c>
      <c r="AO15" s="98" t="s">
        <v>326</v>
      </c>
      <c r="AP15" s="98">
        <v>0</v>
      </c>
      <c r="AQ15" s="98" t="s">
        <v>326</v>
      </c>
      <c r="AR15" s="98">
        <v>13.45</v>
      </c>
      <c r="AS15" s="98">
        <v>39.440569395017789</v>
      </c>
      <c r="AT15" s="99" t="s">
        <v>101</v>
      </c>
      <c r="AU15" s="98">
        <v>0</v>
      </c>
      <c r="AV15" s="98">
        <v>0</v>
      </c>
      <c r="AW15" s="98">
        <v>0</v>
      </c>
      <c r="AX15" s="98">
        <v>0</v>
      </c>
      <c r="AY15" s="98">
        <v>23.819444444444446</v>
      </c>
      <c r="AZ15" s="98">
        <v>69.847765915381572</v>
      </c>
      <c r="BA15" s="100">
        <v>936369.8630136986</v>
      </c>
      <c r="BB15" s="100">
        <v>2745796.3242821624</v>
      </c>
      <c r="BC15" s="101">
        <v>1.9507705479452055E-2</v>
      </c>
      <c r="BD15" s="101">
        <v>5.7204090089211714E-2</v>
      </c>
      <c r="BE15" s="96">
        <v>140</v>
      </c>
      <c r="BF15" s="96">
        <v>410.53380782918146</v>
      </c>
      <c r="BG15" s="95">
        <v>0</v>
      </c>
      <c r="BH15" s="95">
        <v>2.9323843416370106</v>
      </c>
      <c r="BI15" s="96" t="s">
        <v>326</v>
      </c>
      <c r="CA15" t="s">
        <v>261</v>
      </c>
      <c r="CB15"/>
      <c r="CC15" s="44">
        <v>2.9323843416370106</v>
      </c>
      <c r="CD15" s="34"/>
      <c r="CE15" s="17" t="s">
        <v>261</v>
      </c>
      <c r="CF15" s="17" t="s">
        <v>76</v>
      </c>
      <c r="CG15" s="17">
        <f t="shared" si="1"/>
        <v>0</v>
      </c>
      <c r="CH15" s="34"/>
      <c r="CI15" s="34"/>
      <c r="CJ15" s="34"/>
      <c r="CK15" s="34"/>
      <c r="CL15" s="34"/>
      <c r="CM15" s="34"/>
      <c r="CN15" s="34"/>
      <c r="CO15" s="34"/>
      <c r="CP15" s="34"/>
      <c r="CQ15" s="34"/>
    </row>
    <row r="16" spans="2:95" x14ac:dyDescent="0.25">
      <c r="B16" s="34">
        <v>15</v>
      </c>
      <c r="C16" s="34">
        <v>2025</v>
      </c>
      <c r="D16" s="34" t="s">
        <v>110</v>
      </c>
      <c r="E16" s="34">
        <v>45</v>
      </c>
      <c r="F16" s="34" t="s">
        <v>79</v>
      </c>
      <c r="G16" s="34" t="s">
        <v>152</v>
      </c>
      <c r="H16" s="34" t="s">
        <v>151</v>
      </c>
      <c r="I16" s="34" t="s">
        <v>85</v>
      </c>
      <c r="J16" s="34" t="s">
        <v>90</v>
      </c>
      <c r="K16" s="34" t="s">
        <v>325</v>
      </c>
      <c r="L16" s="34" t="s">
        <v>168</v>
      </c>
      <c r="M16" s="34" t="s">
        <v>475</v>
      </c>
      <c r="N16" s="116">
        <v>0.25</v>
      </c>
      <c r="O16" s="116">
        <v>0.3125</v>
      </c>
      <c r="P16" s="116" t="s">
        <v>59</v>
      </c>
      <c r="Q16" s="116">
        <v>0.70833333333333337</v>
      </c>
      <c r="R16" s="116" t="s">
        <v>69</v>
      </c>
      <c r="S16" s="116">
        <v>0.78125</v>
      </c>
      <c r="T16" s="34" t="s">
        <v>26</v>
      </c>
      <c r="U16" s="34" t="s">
        <v>48</v>
      </c>
      <c r="V16" s="34" t="s">
        <v>43</v>
      </c>
      <c r="W16" s="34" t="s">
        <v>326</v>
      </c>
      <c r="X16" s="34" t="s">
        <v>326</v>
      </c>
      <c r="Y16" s="34" t="s">
        <v>326</v>
      </c>
      <c r="Z16" s="34" t="s">
        <v>30</v>
      </c>
      <c r="AA16" s="34" t="s">
        <v>44</v>
      </c>
      <c r="AB16" s="95">
        <v>2.9323843416370106</v>
      </c>
      <c r="AC16" s="34" t="s">
        <v>26</v>
      </c>
      <c r="AD16" s="34" t="s">
        <v>43</v>
      </c>
      <c r="AE16" s="95">
        <v>0</v>
      </c>
      <c r="AF16" s="96">
        <v>9.5</v>
      </c>
      <c r="AG16" s="97">
        <v>0</v>
      </c>
      <c r="AH16" s="96">
        <v>0</v>
      </c>
      <c r="AI16" s="97" t="s">
        <v>326</v>
      </c>
      <c r="AJ16" s="96">
        <v>97.499999999999972</v>
      </c>
      <c r="AK16" s="96">
        <v>285.90747330960846</v>
      </c>
      <c r="AL16" s="96" t="s">
        <v>96</v>
      </c>
      <c r="AM16" s="95">
        <v>5.8647686832740211</v>
      </c>
      <c r="AN16" s="95">
        <v>0</v>
      </c>
      <c r="AO16" s="98" t="s">
        <v>326</v>
      </c>
      <c r="AP16" s="98">
        <v>0</v>
      </c>
      <c r="AQ16" s="98" t="s">
        <v>326</v>
      </c>
      <c r="AR16" s="98">
        <v>14.4</v>
      </c>
      <c r="AS16" s="98">
        <v>42.226334519572951</v>
      </c>
      <c r="AT16" s="99" t="s">
        <v>101</v>
      </c>
      <c r="AU16" s="98">
        <v>767.90447999999992</v>
      </c>
      <c r="AV16" s="98">
        <v>2251.7910730249109</v>
      </c>
      <c r="AW16" s="98">
        <v>100.79999999999998</v>
      </c>
      <c r="AX16" s="98">
        <v>295.5843416370106</v>
      </c>
      <c r="AY16" s="98">
        <v>33.177083333333321</v>
      </c>
      <c r="AZ16" s="98">
        <v>97.287959667852874</v>
      </c>
      <c r="BA16" s="100">
        <v>7572178.0821917802</v>
      </c>
      <c r="BB16" s="100">
        <v>22204536.440306146</v>
      </c>
      <c r="BC16" s="101">
        <v>0.15775371004566208</v>
      </c>
      <c r="BD16" s="101">
        <v>0.46259450917304462</v>
      </c>
      <c r="BE16" s="96">
        <v>0</v>
      </c>
      <c r="BF16" s="96">
        <v>0</v>
      </c>
      <c r="BG16" s="95">
        <v>2.9323843416370106</v>
      </c>
      <c r="BH16" s="95">
        <v>2.9323843416370106</v>
      </c>
      <c r="BI16" s="96" t="s">
        <v>326</v>
      </c>
      <c r="CA16"/>
      <c r="CB16" t="s">
        <v>79</v>
      </c>
      <c r="CC16">
        <v>2.9323843416370106</v>
      </c>
      <c r="CD16" s="34"/>
      <c r="CE16" s="17" t="s">
        <v>261</v>
      </c>
      <c r="CF16" s="17" t="s">
        <v>77</v>
      </c>
      <c r="CG16" s="17">
        <f t="shared" si="1"/>
        <v>0</v>
      </c>
      <c r="CH16" s="34"/>
      <c r="CI16" s="34"/>
      <c r="CJ16" s="34"/>
      <c r="CK16" s="34"/>
      <c r="CL16" s="34"/>
      <c r="CM16" s="34"/>
      <c r="CN16" s="34"/>
      <c r="CO16" s="34"/>
      <c r="CP16" s="34"/>
      <c r="CQ16" s="34"/>
    </row>
    <row r="17" spans="2:95" x14ac:dyDescent="0.25">
      <c r="B17" s="34">
        <v>16</v>
      </c>
      <c r="C17" s="34">
        <v>2025</v>
      </c>
      <c r="D17" s="34" t="s">
        <v>110</v>
      </c>
      <c r="E17" s="34">
        <v>25</v>
      </c>
      <c r="F17" s="34" t="s">
        <v>77</v>
      </c>
      <c r="G17" s="34" t="s">
        <v>152</v>
      </c>
      <c r="H17" s="34" t="s">
        <v>151</v>
      </c>
      <c r="I17" s="34" t="s">
        <v>84</v>
      </c>
      <c r="J17" s="34" t="s">
        <v>90</v>
      </c>
      <c r="K17" s="34" t="s">
        <v>325</v>
      </c>
      <c r="L17" s="34" t="s">
        <v>175</v>
      </c>
      <c r="M17" s="34" t="s">
        <v>477</v>
      </c>
      <c r="N17" s="116">
        <v>0.20833333333333334</v>
      </c>
      <c r="O17" s="116">
        <v>0.29166666666666669</v>
      </c>
      <c r="P17" s="116" t="s">
        <v>59</v>
      </c>
      <c r="Q17" s="116">
        <v>0.66666666666666663</v>
      </c>
      <c r="R17" s="116" t="s">
        <v>68</v>
      </c>
      <c r="S17" s="116">
        <v>0.75</v>
      </c>
      <c r="T17" s="34" t="s">
        <v>24</v>
      </c>
      <c r="U17" s="34" t="s">
        <v>326</v>
      </c>
      <c r="V17" s="34" t="s">
        <v>42</v>
      </c>
      <c r="W17" s="34" t="s">
        <v>27</v>
      </c>
      <c r="X17" s="34" t="s">
        <v>42</v>
      </c>
      <c r="Y17" s="34" t="s">
        <v>326</v>
      </c>
      <c r="Z17" s="34" t="s">
        <v>24</v>
      </c>
      <c r="AA17" s="34" t="s">
        <v>42</v>
      </c>
      <c r="AB17" s="95">
        <v>0</v>
      </c>
      <c r="AC17" s="34" t="s">
        <v>28</v>
      </c>
      <c r="AD17" s="34" t="s">
        <v>43</v>
      </c>
      <c r="AE17" s="95">
        <v>2.9323843416370106</v>
      </c>
      <c r="AF17" s="96">
        <v>8.9999999999999982</v>
      </c>
      <c r="AG17" s="97">
        <v>15</v>
      </c>
      <c r="AH17" s="96">
        <v>43.985765124555158</v>
      </c>
      <c r="AI17" s="97" t="s">
        <v>103</v>
      </c>
      <c r="AJ17" s="96">
        <v>120.00000000000003</v>
      </c>
      <c r="AK17" s="96">
        <v>351.88612099644138</v>
      </c>
      <c r="AL17" s="96" t="s">
        <v>97</v>
      </c>
      <c r="AM17" s="95">
        <v>5.8647686832740211</v>
      </c>
      <c r="AN17" s="95">
        <v>5.8647686832740211</v>
      </c>
      <c r="AO17" s="98">
        <v>4.1500000000000004</v>
      </c>
      <c r="AP17" s="98">
        <v>12.169395017793596</v>
      </c>
      <c r="AQ17" s="98" t="s">
        <v>99</v>
      </c>
      <c r="AR17" s="98">
        <v>17.980343000000005</v>
      </c>
      <c r="AS17" s="98">
        <v>52.725276270462643</v>
      </c>
      <c r="AT17" s="99" t="s">
        <v>102</v>
      </c>
      <c r="AU17" s="98">
        <v>182.36682909921387</v>
      </c>
      <c r="AV17" s="98">
        <v>534.76963408452752</v>
      </c>
      <c r="AW17" s="98">
        <v>22.461182025225874</v>
      </c>
      <c r="AX17" s="98">
        <v>65.864818465431028</v>
      </c>
      <c r="AY17" s="98">
        <v>40.833333333333343</v>
      </c>
      <c r="AZ17" s="98">
        <v>119.73902728351129</v>
      </c>
      <c r="BA17" s="100">
        <v>1568000</v>
      </c>
      <c r="BB17" s="100">
        <v>4597978.6476868326</v>
      </c>
      <c r="BC17" s="101">
        <v>3.2666666666666663E-2</v>
      </c>
      <c r="BD17" s="101">
        <v>9.5791221826809006E-2</v>
      </c>
      <c r="BE17" s="96">
        <v>0</v>
      </c>
      <c r="BF17" s="96">
        <v>0</v>
      </c>
      <c r="BG17" s="95">
        <v>2.9323843416370106</v>
      </c>
      <c r="BH17" s="95">
        <v>2.9323843416370106</v>
      </c>
      <c r="BI17" s="96" t="s">
        <v>326</v>
      </c>
      <c r="CA17" t="s">
        <v>198</v>
      </c>
      <c r="CB17"/>
      <c r="CC17">
        <v>823.9999999999992</v>
      </c>
      <c r="CD17" s="34"/>
      <c r="CE17" s="17" t="s">
        <v>261</v>
      </c>
      <c r="CF17" s="17" t="s">
        <v>78</v>
      </c>
      <c r="CG17" s="17">
        <f t="shared" si="1"/>
        <v>0</v>
      </c>
      <c r="CH17" s="34"/>
      <c r="CI17" s="34"/>
      <c r="CJ17" s="34"/>
      <c r="CK17" s="34"/>
      <c r="CL17" s="34"/>
      <c r="CM17" s="34"/>
      <c r="CN17" s="34"/>
      <c r="CO17" s="34"/>
      <c r="CP17" s="34"/>
      <c r="CQ17" s="34"/>
    </row>
    <row r="18" spans="2:95" x14ac:dyDescent="0.25">
      <c r="B18" s="34">
        <v>17</v>
      </c>
      <c r="C18" s="34">
        <v>2025</v>
      </c>
      <c r="D18" s="34" t="s">
        <v>110</v>
      </c>
      <c r="E18" s="34">
        <v>34</v>
      </c>
      <c r="F18" s="34" t="s">
        <v>78</v>
      </c>
      <c r="G18" s="34" t="s">
        <v>152</v>
      </c>
      <c r="H18" s="34" t="s">
        <v>151</v>
      </c>
      <c r="I18" s="34" t="s">
        <v>84</v>
      </c>
      <c r="J18" s="34" t="s">
        <v>91</v>
      </c>
      <c r="K18" s="34" t="s">
        <v>325</v>
      </c>
      <c r="L18" s="34" t="s">
        <v>176</v>
      </c>
      <c r="M18" s="34" t="s">
        <v>253</v>
      </c>
      <c r="N18" s="116">
        <v>0.25</v>
      </c>
      <c r="O18" s="116">
        <v>0.3125</v>
      </c>
      <c r="P18" s="116" t="s">
        <v>59</v>
      </c>
      <c r="Q18" s="116">
        <v>0.6875</v>
      </c>
      <c r="R18" s="116" t="s">
        <v>68</v>
      </c>
      <c r="S18" s="116">
        <v>0.70833333333333337</v>
      </c>
      <c r="T18" s="34" t="s">
        <v>27</v>
      </c>
      <c r="U18" s="34" t="s">
        <v>326</v>
      </c>
      <c r="V18" s="34" t="s">
        <v>42</v>
      </c>
      <c r="W18" s="34" t="s">
        <v>326</v>
      </c>
      <c r="X18" s="34" t="s">
        <v>326</v>
      </c>
      <c r="Y18" s="34" t="s">
        <v>326</v>
      </c>
      <c r="Z18" s="34" t="s">
        <v>24</v>
      </c>
      <c r="AA18" s="34" t="s">
        <v>42</v>
      </c>
      <c r="AB18" s="95">
        <v>2.9323843416370106</v>
      </c>
      <c r="AC18" s="34" t="s">
        <v>24</v>
      </c>
      <c r="AD18" s="34" t="s">
        <v>42</v>
      </c>
      <c r="AE18" s="95">
        <v>2.9323843416370106</v>
      </c>
      <c r="AF18" s="96">
        <v>9</v>
      </c>
      <c r="AG18" s="97">
        <v>0</v>
      </c>
      <c r="AH18" s="96">
        <v>0</v>
      </c>
      <c r="AI18" s="97" t="s">
        <v>326</v>
      </c>
      <c r="AJ18" s="96">
        <v>60.000000000000028</v>
      </c>
      <c r="AK18" s="96">
        <v>175.94306049822072</v>
      </c>
      <c r="AL18" s="96" t="s">
        <v>96</v>
      </c>
      <c r="AM18" s="95">
        <v>5.8647686832740211</v>
      </c>
      <c r="AN18" s="95">
        <v>0</v>
      </c>
      <c r="AO18" s="98" t="s">
        <v>326</v>
      </c>
      <c r="AP18" s="98">
        <v>0</v>
      </c>
      <c r="AQ18" s="98" t="s">
        <v>326</v>
      </c>
      <c r="AR18" s="98">
        <v>8.9343530000000104</v>
      </c>
      <c r="AS18" s="98">
        <v>26.198956839857679</v>
      </c>
      <c r="AT18" s="99" t="s">
        <v>100</v>
      </c>
      <c r="AU18" s="98">
        <v>214.64070923927562</v>
      </c>
      <c r="AV18" s="98">
        <v>629.40905485111421</v>
      </c>
      <c r="AW18" s="98">
        <v>26.436189432367183</v>
      </c>
      <c r="AX18" s="98">
        <v>77.521067944023343</v>
      </c>
      <c r="AY18" s="98">
        <v>20.416666666666675</v>
      </c>
      <c r="AZ18" s="98">
        <v>59.86951364175566</v>
      </c>
      <c r="BA18" s="100">
        <v>2450000</v>
      </c>
      <c r="BB18" s="100">
        <v>7184341.6370106759</v>
      </c>
      <c r="BC18" s="101">
        <v>3.141025641025641E-2</v>
      </c>
      <c r="BD18" s="101">
        <v>9.2106944064239429E-2</v>
      </c>
      <c r="BE18" s="96">
        <v>0</v>
      </c>
      <c r="BF18" s="96">
        <v>0</v>
      </c>
      <c r="BG18" s="95">
        <v>2.9323843416370106</v>
      </c>
      <c r="BH18" s="95">
        <v>2.9323843416370106</v>
      </c>
      <c r="BI18" s="96" t="s">
        <v>326</v>
      </c>
      <c r="CA18"/>
      <c r="CB18"/>
      <c r="CC18"/>
      <c r="CD18" s="34"/>
      <c r="CE18" s="17" t="s">
        <v>261</v>
      </c>
      <c r="CF18" s="17" t="s">
        <v>79</v>
      </c>
      <c r="CG18" s="17">
        <f t="shared" si="1"/>
        <v>2.9323843416370106</v>
      </c>
      <c r="CH18" s="34"/>
      <c r="CI18" s="34"/>
      <c r="CJ18" s="34"/>
      <c r="CK18" s="34"/>
      <c r="CL18" s="34"/>
      <c r="CM18" s="34"/>
      <c r="CN18" s="34"/>
      <c r="CO18" s="34"/>
      <c r="CP18" s="34"/>
      <c r="CQ18" s="34"/>
    </row>
    <row r="19" spans="2:95" x14ac:dyDescent="0.25">
      <c r="B19" s="34">
        <v>18</v>
      </c>
      <c r="C19" s="34">
        <v>2025</v>
      </c>
      <c r="D19" s="34" t="s">
        <v>110</v>
      </c>
      <c r="E19" s="34">
        <v>36</v>
      </c>
      <c r="F19" s="34" t="s">
        <v>78</v>
      </c>
      <c r="G19" s="34" t="s">
        <v>152</v>
      </c>
      <c r="H19" s="34" t="s">
        <v>151</v>
      </c>
      <c r="I19" s="34" t="s">
        <v>85</v>
      </c>
      <c r="J19" s="34" t="s">
        <v>91</v>
      </c>
      <c r="K19" s="34" t="s">
        <v>325</v>
      </c>
      <c r="L19" s="34" t="s">
        <v>167</v>
      </c>
      <c r="M19" s="34" t="s">
        <v>253</v>
      </c>
      <c r="N19" s="116">
        <v>0.29166666666666669</v>
      </c>
      <c r="O19" s="116">
        <v>0.33333333333333331</v>
      </c>
      <c r="P19" s="116" t="s">
        <v>60</v>
      </c>
      <c r="Q19" s="116">
        <v>0.70833333333333337</v>
      </c>
      <c r="R19" s="116" t="s">
        <v>69</v>
      </c>
      <c r="S19" s="116">
        <v>0.77083333333333337</v>
      </c>
      <c r="T19" s="34" t="s">
        <v>24</v>
      </c>
      <c r="U19" s="34" t="s">
        <v>326</v>
      </c>
      <c r="V19" s="34" t="s">
        <v>42</v>
      </c>
      <c r="W19" s="34" t="s">
        <v>29</v>
      </c>
      <c r="X19" s="34" t="s">
        <v>42</v>
      </c>
      <c r="Y19" s="34" t="s">
        <v>326</v>
      </c>
      <c r="Z19" s="34" t="s">
        <v>24</v>
      </c>
      <c r="AA19" s="34" t="s">
        <v>42</v>
      </c>
      <c r="AB19" s="95">
        <v>0</v>
      </c>
      <c r="AC19" s="34" t="s">
        <v>24</v>
      </c>
      <c r="AD19" s="34" t="s">
        <v>42</v>
      </c>
      <c r="AE19" s="95">
        <v>0</v>
      </c>
      <c r="AF19" s="96">
        <v>9.0000000000000018</v>
      </c>
      <c r="AG19" s="97">
        <v>12.5</v>
      </c>
      <c r="AH19" s="96">
        <v>36.654804270462634</v>
      </c>
      <c r="AI19" s="97" t="s">
        <v>148</v>
      </c>
      <c r="AJ19" s="96">
        <v>74.999999999999972</v>
      </c>
      <c r="AK19" s="96">
        <v>219.92882562277572</v>
      </c>
      <c r="AL19" s="96" t="s">
        <v>96</v>
      </c>
      <c r="AM19" s="95">
        <v>5.8647686832740211</v>
      </c>
      <c r="AN19" s="95">
        <v>5.8647686832740211</v>
      </c>
      <c r="AO19" s="98">
        <v>5.0562499999999995</v>
      </c>
      <c r="AP19" s="98">
        <v>14.826868327402133</v>
      </c>
      <c r="AQ19" s="98" t="s">
        <v>108</v>
      </c>
      <c r="AR19" s="98">
        <v>14.600259999999992</v>
      </c>
      <c r="AS19" s="98">
        <v>42.813573807829158</v>
      </c>
      <c r="AT19" s="99" t="s">
        <v>101</v>
      </c>
      <c r="AU19" s="98">
        <v>843.47617594563292</v>
      </c>
      <c r="AV19" s="98">
        <v>2473.3963308868379</v>
      </c>
      <c r="AW19" s="98">
        <v>110.25785992588138</v>
      </c>
      <c r="AX19" s="98">
        <v>323.31842198906139</v>
      </c>
      <c r="AY19" s="98">
        <v>25.520833333333325</v>
      </c>
      <c r="AZ19" s="98">
        <v>74.836892052194514</v>
      </c>
      <c r="BA19" s="100">
        <v>4900000</v>
      </c>
      <c r="BB19" s="100">
        <v>14368683.274021352</v>
      </c>
      <c r="BC19" s="101">
        <v>6.2820512820512819E-2</v>
      </c>
      <c r="BD19" s="101">
        <v>0.18421388812847886</v>
      </c>
      <c r="BE19" s="96">
        <v>0</v>
      </c>
      <c r="BF19" s="96">
        <v>0</v>
      </c>
      <c r="BG19" s="95">
        <v>2.9323843416370106</v>
      </c>
      <c r="BH19" s="95">
        <v>2.9323843416370106</v>
      </c>
      <c r="BI19" s="96" t="s">
        <v>326</v>
      </c>
      <c r="CA19"/>
      <c r="CB19"/>
      <c r="CC19"/>
      <c r="CD19" s="34"/>
      <c r="CE19" s="17" t="s">
        <v>261</v>
      </c>
      <c r="CF19" s="17" t="s">
        <v>80</v>
      </c>
      <c r="CG19" s="17">
        <f t="shared" si="1"/>
        <v>0</v>
      </c>
      <c r="CH19" s="34"/>
      <c r="CI19" s="34"/>
      <c r="CJ19" s="34"/>
      <c r="CK19" s="34"/>
      <c r="CL19" s="34"/>
      <c r="CM19" s="34"/>
      <c r="CN19" s="34"/>
      <c r="CO19" s="34"/>
      <c r="CP19" s="34"/>
      <c r="CQ19" s="34"/>
    </row>
    <row r="20" spans="2:95" x14ac:dyDescent="0.25">
      <c r="B20" s="34">
        <v>19</v>
      </c>
      <c r="C20" s="34">
        <v>2025</v>
      </c>
      <c r="D20" s="34" t="s">
        <v>110</v>
      </c>
      <c r="E20" s="34">
        <v>27</v>
      </c>
      <c r="F20" s="34" t="s">
        <v>77</v>
      </c>
      <c r="G20" s="34" t="s">
        <v>152</v>
      </c>
      <c r="H20" s="34" t="s">
        <v>151</v>
      </c>
      <c r="I20" s="34" t="s">
        <v>84</v>
      </c>
      <c r="J20" s="34" t="s">
        <v>91</v>
      </c>
      <c r="K20" s="34" t="s">
        <v>325</v>
      </c>
      <c r="L20" s="34" t="s">
        <v>184</v>
      </c>
      <c r="M20" s="34" t="s">
        <v>476</v>
      </c>
      <c r="N20" s="116">
        <v>0.25</v>
      </c>
      <c r="O20" s="116">
        <v>0.29166666666666669</v>
      </c>
      <c r="P20" s="116" t="s">
        <v>59</v>
      </c>
      <c r="Q20" s="116">
        <v>0.70833333333333337</v>
      </c>
      <c r="R20" s="116" t="s">
        <v>69</v>
      </c>
      <c r="S20" s="116">
        <v>0.75</v>
      </c>
      <c r="T20" s="34" t="s">
        <v>27</v>
      </c>
      <c r="U20" s="34" t="s">
        <v>326</v>
      </c>
      <c r="V20" s="34" t="s">
        <v>42</v>
      </c>
      <c r="W20" s="34" t="s">
        <v>326</v>
      </c>
      <c r="X20" s="34" t="s">
        <v>326</v>
      </c>
      <c r="Y20" s="34" t="s">
        <v>326</v>
      </c>
      <c r="Z20" s="34" t="s">
        <v>24</v>
      </c>
      <c r="AA20" s="34" t="s">
        <v>42</v>
      </c>
      <c r="AB20" s="95">
        <v>2.9323843416370106</v>
      </c>
      <c r="AC20" s="34" t="s">
        <v>26</v>
      </c>
      <c r="AD20" s="34" t="s">
        <v>43</v>
      </c>
      <c r="AE20" s="95">
        <v>2.9323843416370106</v>
      </c>
      <c r="AF20" s="96">
        <v>10</v>
      </c>
      <c r="AG20" s="97">
        <v>0</v>
      </c>
      <c r="AH20" s="96">
        <v>0</v>
      </c>
      <c r="AI20" s="97" t="s">
        <v>326</v>
      </c>
      <c r="AJ20" s="96">
        <v>59.999999999999986</v>
      </c>
      <c r="AK20" s="96">
        <v>175.9430604982206</v>
      </c>
      <c r="AL20" s="96" t="s">
        <v>95</v>
      </c>
      <c r="AM20" s="95">
        <v>5.8647686832740211</v>
      </c>
      <c r="AN20" s="95">
        <v>0</v>
      </c>
      <c r="AO20" s="98" t="s">
        <v>326</v>
      </c>
      <c r="AP20" s="98">
        <v>0</v>
      </c>
      <c r="AQ20" s="98" t="s">
        <v>326</v>
      </c>
      <c r="AR20" s="98">
        <v>14.032800999999992</v>
      </c>
      <c r="AS20" s="98">
        <v>41.14956592170816</v>
      </c>
      <c r="AT20" s="99" t="s">
        <v>101</v>
      </c>
      <c r="AU20" s="98">
        <v>67.425371691797054</v>
      </c>
      <c r="AV20" s="98">
        <v>197.71710417808103</v>
      </c>
      <c r="AW20" s="98">
        <v>8.3044353743961299</v>
      </c>
      <c r="AX20" s="98">
        <v>24.351796258015696</v>
      </c>
      <c r="AY20" s="98">
        <v>20.416666666666661</v>
      </c>
      <c r="AZ20" s="98">
        <v>59.869513641755617</v>
      </c>
      <c r="BA20" s="100">
        <v>980000</v>
      </c>
      <c r="BB20" s="100">
        <v>2873736.6548042702</v>
      </c>
      <c r="BC20" s="101">
        <v>1.2564102564102564E-2</v>
      </c>
      <c r="BD20" s="101">
        <v>3.6842777625695773E-2</v>
      </c>
      <c r="BE20" s="96">
        <v>0</v>
      </c>
      <c r="BF20" s="96">
        <v>0</v>
      </c>
      <c r="BG20" s="95">
        <v>2.9323843416370106</v>
      </c>
      <c r="BH20" s="95">
        <v>2.9323843416370106</v>
      </c>
      <c r="BI20" s="96" t="s">
        <v>326</v>
      </c>
      <c r="CA20"/>
      <c r="CB20"/>
      <c r="CC20"/>
      <c r="CD20" s="34"/>
      <c r="CE20" s="17" t="s">
        <v>261</v>
      </c>
      <c r="CF20" s="17" t="s">
        <v>81</v>
      </c>
      <c r="CG20" s="17">
        <f t="shared" si="1"/>
        <v>0</v>
      </c>
      <c r="CH20" s="34"/>
      <c r="CI20" s="34"/>
      <c r="CJ20" s="34"/>
      <c r="CK20" s="34"/>
      <c r="CL20" s="34"/>
      <c r="CM20" s="34"/>
      <c r="CN20" s="34"/>
      <c r="CO20" s="34"/>
      <c r="CP20" s="34"/>
      <c r="CQ20" s="34"/>
    </row>
    <row r="21" spans="2:95" x14ac:dyDescent="0.25">
      <c r="B21" s="34">
        <v>20</v>
      </c>
      <c r="C21" s="34">
        <v>2025</v>
      </c>
      <c r="D21" s="34" t="s">
        <v>110</v>
      </c>
      <c r="E21" s="34">
        <v>30</v>
      </c>
      <c r="F21" s="34" t="s">
        <v>78</v>
      </c>
      <c r="G21" s="34" t="s">
        <v>152</v>
      </c>
      <c r="H21" s="34" t="s">
        <v>151</v>
      </c>
      <c r="I21" s="34" t="s">
        <v>86</v>
      </c>
      <c r="J21" s="34" t="s">
        <v>90</v>
      </c>
      <c r="K21" s="34" t="s">
        <v>325</v>
      </c>
      <c r="L21" s="34" t="s">
        <v>167</v>
      </c>
      <c r="M21" s="34" t="s">
        <v>253</v>
      </c>
      <c r="N21" s="116">
        <v>0.27083333333333331</v>
      </c>
      <c r="O21" s="116">
        <v>0.33333333333333331</v>
      </c>
      <c r="P21" s="116" t="s">
        <v>60</v>
      </c>
      <c r="Q21" s="116">
        <v>0.66666666666666663</v>
      </c>
      <c r="R21" s="116" t="s">
        <v>68</v>
      </c>
      <c r="S21" s="116">
        <v>0.75</v>
      </c>
      <c r="T21" s="34" t="s">
        <v>27</v>
      </c>
      <c r="U21" s="34" t="s">
        <v>326</v>
      </c>
      <c r="V21" s="34" t="s">
        <v>42</v>
      </c>
      <c r="W21" s="34" t="s">
        <v>326</v>
      </c>
      <c r="X21" s="34" t="s">
        <v>326</v>
      </c>
      <c r="Y21" s="34" t="s">
        <v>326</v>
      </c>
      <c r="Z21" s="34" t="s">
        <v>24</v>
      </c>
      <c r="AA21" s="34" t="s">
        <v>42</v>
      </c>
      <c r="AB21" s="95">
        <v>2.9323843416370106</v>
      </c>
      <c r="AC21" s="34" t="s">
        <v>27</v>
      </c>
      <c r="AD21" s="34" t="s">
        <v>42</v>
      </c>
      <c r="AE21" s="95">
        <v>0</v>
      </c>
      <c r="AF21" s="96">
        <v>8</v>
      </c>
      <c r="AG21" s="97">
        <v>0</v>
      </c>
      <c r="AH21" s="96">
        <v>0</v>
      </c>
      <c r="AI21" s="97" t="s">
        <v>326</v>
      </c>
      <c r="AJ21" s="96">
        <v>105.00000000000003</v>
      </c>
      <c r="AK21" s="96">
        <v>307.90035587188618</v>
      </c>
      <c r="AL21" s="96" t="s">
        <v>96</v>
      </c>
      <c r="AM21" s="95">
        <v>5.8647686832740211</v>
      </c>
      <c r="AN21" s="95">
        <v>0</v>
      </c>
      <c r="AO21" s="98" t="s">
        <v>326</v>
      </c>
      <c r="AP21" s="98">
        <v>0</v>
      </c>
      <c r="AQ21" s="98" t="s">
        <v>326</v>
      </c>
      <c r="AR21" s="98">
        <v>23.224077999999992</v>
      </c>
      <c r="AS21" s="98">
        <v>68.101922676156562</v>
      </c>
      <c r="AT21" s="99" t="s">
        <v>102</v>
      </c>
      <c r="AU21" s="98">
        <v>557.93996200376796</v>
      </c>
      <c r="AV21" s="98">
        <v>1636.0944081533978</v>
      </c>
      <c r="AW21" s="98">
        <v>68.71858828502414</v>
      </c>
      <c r="AX21" s="98">
        <v>201.50931226640529</v>
      </c>
      <c r="AY21" s="98">
        <v>35.729166666666679</v>
      </c>
      <c r="AZ21" s="98">
        <v>104.77164887307239</v>
      </c>
      <c r="BA21" s="100">
        <v>3185000</v>
      </c>
      <c r="BB21" s="100">
        <v>9339644.1281138789</v>
      </c>
      <c r="BC21" s="101">
        <v>6.6354166666666672E-2</v>
      </c>
      <c r="BD21" s="101">
        <v>0.19457591933570581</v>
      </c>
      <c r="BE21" s="96">
        <v>0</v>
      </c>
      <c r="BF21" s="96">
        <v>0</v>
      </c>
      <c r="BG21" s="95">
        <v>2.9323843416370106</v>
      </c>
      <c r="BH21" s="95">
        <v>2.9323843416370106</v>
      </c>
      <c r="BI21" s="96" t="s">
        <v>326</v>
      </c>
      <c r="CA21"/>
      <c r="CB21"/>
      <c r="CC21"/>
      <c r="CD21" s="34"/>
      <c r="CE21" s="17" t="s">
        <v>467</v>
      </c>
      <c r="CF21" s="17" t="s">
        <v>76</v>
      </c>
      <c r="CG21" s="17">
        <f t="shared" si="1"/>
        <v>0</v>
      </c>
      <c r="CH21" s="34"/>
      <c r="CI21" s="34"/>
      <c r="CJ21" s="34"/>
      <c r="CK21" s="34"/>
      <c r="CL21" s="34"/>
      <c r="CM21" s="34"/>
      <c r="CN21" s="34"/>
      <c r="CO21" s="34"/>
      <c r="CP21" s="34"/>
      <c r="CQ21" s="34"/>
    </row>
    <row r="22" spans="2:95" x14ac:dyDescent="0.25">
      <c r="B22" s="34">
        <v>21</v>
      </c>
      <c r="C22" s="34">
        <v>2025</v>
      </c>
      <c r="D22" s="34" t="s">
        <v>110</v>
      </c>
      <c r="E22" s="34">
        <v>43</v>
      </c>
      <c r="F22" s="34" t="s">
        <v>79</v>
      </c>
      <c r="G22" s="34" t="s">
        <v>152</v>
      </c>
      <c r="H22" s="34" t="s">
        <v>151</v>
      </c>
      <c r="I22" s="34" t="s">
        <v>84</v>
      </c>
      <c r="J22" s="34" t="s">
        <v>90</v>
      </c>
      <c r="K22" s="34" t="s">
        <v>325</v>
      </c>
      <c r="L22" s="34" t="s">
        <v>174</v>
      </c>
      <c r="M22" s="34" t="s">
        <v>253</v>
      </c>
      <c r="N22" s="116">
        <v>0.25</v>
      </c>
      <c r="O22" s="116">
        <v>0.35416666666666669</v>
      </c>
      <c r="P22" s="116" t="s">
        <v>60</v>
      </c>
      <c r="Q22" s="116">
        <v>0.70833333333333337</v>
      </c>
      <c r="R22" s="116" t="s">
        <v>69</v>
      </c>
      <c r="S22" s="116">
        <v>0.84375</v>
      </c>
      <c r="T22" s="34" t="s">
        <v>27</v>
      </c>
      <c r="U22" s="34" t="s">
        <v>326</v>
      </c>
      <c r="V22" s="34" t="s">
        <v>42</v>
      </c>
      <c r="W22" s="34" t="s">
        <v>149</v>
      </c>
      <c r="X22" s="34" t="s">
        <v>149</v>
      </c>
      <c r="Y22" s="34" t="s">
        <v>326</v>
      </c>
      <c r="Z22" s="34" t="s">
        <v>27</v>
      </c>
      <c r="AA22" s="34" t="s">
        <v>42</v>
      </c>
      <c r="AB22" s="95">
        <v>0</v>
      </c>
      <c r="AC22" s="34" t="s">
        <v>27</v>
      </c>
      <c r="AD22" s="34" t="s">
        <v>42</v>
      </c>
      <c r="AE22" s="95">
        <v>0</v>
      </c>
      <c r="AF22" s="96">
        <v>8.5</v>
      </c>
      <c r="AG22" s="97">
        <v>12.5</v>
      </c>
      <c r="AH22" s="96">
        <v>36.654804270462634</v>
      </c>
      <c r="AI22" s="97" t="s">
        <v>148</v>
      </c>
      <c r="AJ22" s="96">
        <v>172.5</v>
      </c>
      <c r="AK22" s="96">
        <v>505.8362989323843</v>
      </c>
      <c r="AL22" s="96" t="s">
        <v>97</v>
      </c>
      <c r="AM22" s="95">
        <v>5.8647686832740211</v>
      </c>
      <c r="AN22" s="95">
        <v>5.8647686832740211</v>
      </c>
      <c r="AO22" s="98">
        <v>0.70833333333333326</v>
      </c>
      <c r="AP22" s="98">
        <v>2.0771055753262155</v>
      </c>
      <c r="AQ22" s="98" t="s">
        <v>106</v>
      </c>
      <c r="AR22" s="98">
        <v>10.722063000000006</v>
      </c>
      <c r="AS22" s="98">
        <v>31.441209651245568</v>
      </c>
      <c r="AT22" s="99" t="s">
        <v>101</v>
      </c>
      <c r="AU22" s="98">
        <v>288.68624793988425</v>
      </c>
      <c r="AV22" s="98">
        <v>846.53903310485623</v>
      </c>
      <c r="AW22" s="98">
        <v>35.555996642512092</v>
      </c>
      <c r="AX22" s="98">
        <v>104.26384780580058</v>
      </c>
      <c r="AY22" s="98">
        <v>58.697916666666664</v>
      </c>
      <c r="AZ22" s="98">
        <v>172.12485172004745</v>
      </c>
      <c r="BA22" s="100">
        <v>4410000</v>
      </c>
      <c r="BB22" s="100">
        <v>12931814.946619216</v>
      </c>
      <c r="BC22" s="101">
        <v>9.1874999999999998E-2</v>
      </c>
      <c r="BD22" s="101">
        <v>0.26941281138790035</v>
      </c>
      <c r="BE22" s="96">
        <v>25</v>
      </c>
      <c r="BF22" s="96">
        <v>73.309608540925268</v>
      </c>
      <c r="BG22" s="95">
        <v>2.9323843416370106</v>
      </c>
      <c r="BH22" s="95">
        <v>2.9323843416370106</v>
      </c>
      <c r="BI22" s="96" t="s">
        <v>326</v>
      </c>
      <c r="CA22"/>
      <c r="CB22"/>
      <c r="CC22"/>
      <c r="CD22" s="34"/>
      <c r="CE22" s="17" t="s">
        <v>467</v>
      </c>
      <c r="CF22" s="17" t="s">
        <v>77</v>
      </c>
      <c r="CG22" s="17">
        <f t="shared" si="1"/>
        <v>0</v>
      </c>
      <c r="CH22" s="34"/>
      <c r="CI22" s="34"/>
      <c r="CJ22" s="34"/>
      <c r="CK22" s="34"/>
      <c r="CL22" s="34"/>
      <c r="CM22" s="34"/>
      <c r="CN22" s="34"/>
      <c r="CO22" s="34"/>
      <c r="CP22" s="34"/>
      <c r="CQ22" s="34"/>
    </row>
    <row r="23" spans="2:95" x14ac:dyDescent="0.25">
      <c r="B23" s="34">
        <v>22</v>
      </c>
      <c r="C23" s="34">
        <v>2025</v>
      </c>
      <c r="D23" s="34" t="s">
        <v>110</v>
      </c>
      <c r="E23" s="34">
        <v>37</v>
      </c>
      <c r="F23" s="34" t="s">
        <v>78</v>
      </c>
      <c r="G23" s="34" t="s">
        <v>152</v>
      </c>
      <c r="H23" s="34" t="s">
        <v>151</v>
      </c>
      <c r="I23" s="34" t="s">
        <v>85</v>
      </c>
      <c r="J23" s="34" t="s">
        <v>90</v>
      </c>
      <c r="K23" s="34" t="s">
        <v>325</v>
      </c>
      <c r="L23" s="34" t="s">
        <v>171</v>
      </c>
      <c r="M23" s="34" t="s">
        <v>475</v>
      </c>
      <c r="N23" s="116">
        <v>0.24305555555555555</v>
      </c>
      <c r="O23" s="116">
        <v>0.28472222222222221</v>
      </c>
      <c r="P23" s="116" t="s">
        <v>58</v>
      </c>
      <c r="Q23" s="116">
        <v>0.6875</v>
      </c>
      <c r="R23" s="116" t="s">
        <v>68</v>
      </c>
      <c r="S23" s="116">
        <v>0.75</v>
      </c>
      <c r="T23" s="34" t="s">
        <v>27</v>
      </c>
      <c r="U23" s="34" t="s">
        <v>326</v>
      </c>
      <c r="V23" s="34" t="s">
        <v>42</v>
      </c>
      <c r="W23" s="34" t="s">
        <v>326</v>
      </c>
      <c r="X23" s="34" t="s">
        <v>326</v>
      </c>
      <c r="Y23" s="34" t="s">
        <v>326</v>
      </c>
      <c r="Z23" s="34" t="s">
        <v>27</v>
      </c>
      <c r="AA23" s="34" t="s">
        <v>42</v>
      </c>
      <c r="AB23" s="95">
        <v>0</v>
      </c>
      <c r="AC23" s="34" t="s">
        <v>27</v>
      </c>
      <c r="AD23" s="34" t="s">
        <v>42</v>
      </c>
      <c r="AE23" s="95">
        <v>0</v>
      </c>
      <c r="AF23" s="96">
        <v>9.6666666666666679</v>
      </c>
      <c r="AG23" s="97">
        <v>0</v>
      </c>
      <c r="AH23" s="96">
        <v>0</v>
      </c>
      <c r="AI23" s="97" t="s">
        <v>326</v>
      </c>
      <c r="AJ23" s="96">
        <v>75</v>
      </c>
      <c r="AK23" s="96">
        <v>219.9288256227758</v>
      </c>
      <c r="AL23" s="96" t="s">
        <v>96</v>
      </c>
      <c r="AM23" s="95">
        <v>5.8647686832740211</v>
      </c>
      <c r="AN23" s="95">
        <v>0</v>
      </c>
      <c r="AO23" s="98" t="s">
        <v>326</v>
      </c>
      <c r="AP23" s="98">
        <v>0</v>
      </c>
      <c r="AQ23" s="98" t="s">
        <v>326</v>
      </c>
      <c r="AR23" s="98">
        <v>5.5308449999999993</v>
      </c>
      <c r="AS23" s="98">
        <v>16.218563274021349</v>
      </c>
      <c r="AT23" s="99" t="s">
        <v>100</v>
      </c>
      <c r="AU23" s="98">
        <v>106.2993139843478</v>
      </c>
      <c r="AV23" s="98">
        <v>311.71044385445759</v>
      </c>
      <c r="AW23" s="98">
        <v>13.092338405797101</v>
      </c>
      <c r="AX23" s="98">
        <v>38.391768136572281</v>
      </c>
      <c r="AY23" s="98">
        <v>25.520833333333332</v>
      </c>
      <c r="AZ23" s="98">
        <v>74.836892052194543</v>
      </c>
      <c r="BA23" s="100">
        <v>1960000</v>
      </c>
      <c r="BB23" s="100">
        <v>5747473.3096085405</v>
      </c>
      <c r="BC23" s="101">
        <v>4.0833333333333333E-2</v>
      </c>
      <c r="BD23" s="101">
        <v>0.11973902728351127</v>
      </c>
      <c r="BE23" s="96">
        <v>0</v>
      </c>
      <c r="BF23" s="96">
        <v>0</v>
      </c>
      <c r="BG23" s="95">
        <v>2.9323843416370106</v>
      </c>
      <c r="BH23" s="95">
        <v>2.9323843416370106</v>
      </c>
      <c r="BI23" s="96" t="s">
        <v>326</v>
      </c>
      <c r="CA23"/>
      <c r="CB23"/>
      <c r="CC23"/>
      <c r="CD23" s="34"/>
      <c r="CE23" s="17" t="s">
        <v>467</v>
      </c>
      <c r="CF23" s="17" t="s">
        <v>78</v>
      </c>
      <c r="CG23" s="17">
        <f t="shared" si="1"/>
        <v>0</v>
      </c>
      <c r="CH23" s="34"/>
      <c r="CI23" s="34"/>
      <c r="CJ23" s="34"/>
      <c r="CK23" s="34"/>
      <c r="CL23" s="34"/>
      <c r="CM23" s="34"/>
      <c r="CN23" s="34"/>
      <c r="CO23" s="34"/>
      <c r="CP23" s="34"/>
      <c r="CQ23" s="34"/>
    </row>
    <row r="24" spans="2:95" x14ac:dyDescent="0.25">
      <c r="B24" s="34">
        <v>23</v>
      </c>
      <c r="C24" s="34">
        <v>2025</v>
      </c>
      <c r="D24" s="34" t="s">
        <v>109</v>
      </c>
      <c r="E24" s="34">
        <v>53</v>
      </c>
      <c r="F24" s="34" t="s">
        <v>80</v>
      </c>
      <c r="G24" s="34" t="s">
        <v>154</v>
      </c>
      <c r="H24" s="34" t="s">
        <v>151</v>
      </c>
      <c r="I24" s="34" t="s">
        <v>84</v>
      </c>
      <c r="J24" s="34" t="s">
        <v>88</v>
      </c>
      <c r="K24" s="34" t="s">
        <v>325</v>
      </c>
      <c r="L24" s="34" t="s">
        <v>171</v>
      </c>
      <c r="M24" s="34" t="s">
        <v>476</v>
      </c>
      <c r="N24" s="116">
        <v>0.33333333333333331</v>
      </c>
      <c r="O24" s="116">
        <v>0.35416666666666669</v>
      </c>
      <c r="P24" s="116" t="s">
        <v>60</v>
      </c>
      <c r="Q24" s="116">
        <v>0.75</v>
      </c>
      <c r="R24" s="116" t="s">
        <v>70</v>
      </c>
      <c r="S24" s="116">
        <v>0.78125</v>
      </c>
      <c r="T24" s="34" t="s">
        <v>28</v>
      </c>
      <c r="U24" s="34" t="s">
        <v>48</v>
      </c>
      <c r="V24" s="34" t="s">
        <v>43</v>
      </c>
      <c r="W24" s="34" t="s">
        <v>326</v>
      </c>
      <c r="X24" s="34" t="s">
        <v>326</v>
      </c>
      <c r="Y24" s="34" t="s">
        <v>326</v>
      </c>
      <c r="Z24" s="34" t="s">
        <v>28</v>
      </c>
      <c r="AA24" s="34" t="s">
        <v>43</v>
      </c>
      <c r="AB24" s="95">
        <v>0</v>
      </c>
      <c r="AC24" s="34" t="s">
        <v>28</v>
      </c>
      <c r="AD24" s="34" t="s">
        <v>43</v>
      </c>
      <c r="AE24" s="95">
        <v>0</v>
      </c>
      <c r="AF24" s="96">
        <v>9.5</v>
      </c>
      <c r="AG24" s="97">
        <v>0</v>
      </c>
      <c r="AH24" s="96">
        <v>0</v>
      </c>
      <c r="AI24" s="97" t="s">
        <v>326</v>
      </c>
      <c r="AJ24" s="96">
        <v>37.500000000000028</v>
      </c>
      <c r="AK24" s="96">
        <v>109.96441281138797</v>
      </c>
      <c r="AL24" s="96" t="s">
        <v>95</v>
      </c>
      <c r="AM24" s="95">
        <v>5.8647686832740211</v>
      </c>
      <c r="AN24" s="95">
        <v>0</v>
      </c>
      <c r="AO24" s="98" t="s">
        <v>326</v>
      </c>
      <c r="AP24" s="98">
        <v>0</v>
      </c>
      <c r="AQ24" s="98" t="s">
        <v>326</v>
      </c>
      <c r="AR24" s="98">
        <v>13.36750000000001</v>
      </c>
      <c r="AS24" s="98">
        <v>39.198647686832771</v>
      </c>
      <c r="AT24" s="99" t="s">
        <v>101</v>
      </c>
      <c r="AU24" s="98">
        <v>767.67886703846204</v>
      </c>
      <c r="AV24" s="98">
        <v>2251.1294891092266</v>
      </c>
      <c r="AW24" s="98">
        <v>100.7703846153847</v>
      </c>
      <c r="AX24" s="98">
        <v>295.49749794689319</v>
      </c>
      <c r="AY24" s="98">
        <v>12.760416666666677</v>
      </c>
      <c r="AZ24" s="98">
        <v>37.4184460260973</v>
      </c>
      <c r="BA24" s="100">
        <v>2013698.6301369863</v>
      </c>
      <c r="BB24" s="100">
        <v>5904938.3317895969</v>
      </c>
      <c r="BC24" s="101">
        <v>0.33561643835616439</v>
      </c>
      <c r="BD24" s="101">
        <v>0.98415638863159949</v>
      </c>
      <c r="BE24" s="96">
        <v>0</v>
      </c>
      <c r="BF24" s="96">
        <v>0</v>
      </c>
      <c r="BG24" s="95">
        <v>2.9323843416370106</v>
      </c>
      <c r="BH24" s="95">
        <v>2.9323843416370106</v>
      </c>
      <c r="BI24" s="96" t="s">
        <v>326</v>
      </c>
      <c r="CA24"/>
      <c r="CB24"/>
      <c r="CC24"/>
      <c r="CD24" s="34"/>
      <c r="CE24" s="17" t="s">
        <v>467</v>
      </c>
      <c r="CF24" s="17" t="s">
        <v>79</v>
      </c>
      <c r="CG24" s="17">
        <f t="shared" si="1"/>
        <v>0</v>
      </c>
      <c r="CH24" s="34"/>
      <c r="CI24" s="34"/>
      <c r="CJ24" s="34"/>
      <c r="CK24" s="34"/>
      <c r="CL24" s="34"/>
      <c r="CM24" s="34"/>
      <c r="CN24" s="34"/>
      <c r="CO24" s="34"/>
      <c r="CP24" s="34"/>
      <c r="CQ24" s="34"/>
    </row>
    <row r="25" spans="2:95" x14ac:dyDescent="0.25">
      <c r="B25" s="34">
        <v>24</v>
      </c>
      <c r="C25" s="34">
        <v>2025</v>
      </c>
      <c r="D25" s="34" t="s">
        <v>110</v>
      </c>
      <c r="E25" s="34">
        <v>35</v>
      </c>
      <c r="F25" s="34" t="s">
        <v>78</v>
      </c>
      <c r="G25" s="34" t="s">
        <v>152</v>
      </c>
      <c r="H25" s="34" t="s">
        <v>151</v>
      </c>
      <c r="I25" s="34" t="s">
        <v>83</v>
      </c>
      <c r="J25" s="34" t="s">
        <v>90</v>
      </c>
      <c r="K25" s="34" t="s">
        <v>325</v>
      </c>
      <c r="L25" s="34" t="s">
        <v>167</v>
      </c>
      <c r="M25" s="34" t="s">
        <v>476</v>
      </c>
      <c r="N25" s="116">
        <v>0.27777777777777779</v>
      </c>
      <c r="O25" s="116">
        <v>0.3125</v>
      </c>
      <c r="P25" s="116" t="s">
        <v>59</v>
      </c>
      <c r="Q25" s="116">
        <v>0.66666666666666663</v>
      </c>
      <c r="R25" s="116" t="s">
        <v>68</v>
      </c>
      <c r="S25" s="116">
        <v>0.75</v>
      </c>
      <c r="T25" s="34" t="s">
        <v>27</v>
      </c>
      <c r="U25" s="34" t="s">
        <v>326</v>
      </c>
      <c r="V25" s="34" t="s">
        <v>42</v>
      </c>
      <c r="W25" s="34" t="s">
        <v>149</v>
      </c>
      <c r="X25" s="34" t="s">
        <v>149</v>
      </c>
      <c r="Y25" s="34" t="s">
        <v>326</v>
      </c>
      <c r="Z25" s="34" t="s">
        <v>27</v>
      </c>
      <c r="AA25" s="34" t="s">
        <v>42</v>
      </c>
      <c r="AB25" s="95">
        <v>0</v>
      </c>
      <c r="AC25" s="34" t="s">
        <v>24</v>
      </c>
      <c r="AD25" s="34" t="s">
        <v>42</v>
      </c>
      <c r="AE25" s="95">
        <v>2.9323843416370106</v>
      </c>
      <c r="AF25" s="96">
        <v>8.5</v>
      </c>
      <c r="AG25" s="97">
        <v>10</v>
      </c>
      <c r="AH25" s="96">
        <v>29.323843416370106</v>
      </c>
      <c r="AI25" s="97" t="s">
        <v>148</v>
      </c>
      <c r="AJ25" s="96">
        <v>85.000000000000028</v>
      </c>
      <c r="AK25" s="96">
        <v>249.25266903914599</v>
      </c>
      <c r="AL25" s="96" t="s">
        <v>96</v>
      </c>
      <c r="AM25" s="95">
        <v>5.8647686832740211</v>
      </c>
      <c r="AN25" s="95">
        <v>5.8647686832740211</v>
      </c>
      <c r="AO25" s="98">
        <v>0.56666666666666665</v>
      </c>
      <c r="AP25" s="98">
        <v>1.6616844602609726</v>
      </c>
      <c r="AQ25" s="98" t="s">
        <v>106</v>
      </c>
      <c r="AR25" s="98">
        <v>14.541044343137255</v>
      </c>
      <c r="AS25" s="98">
        <v>42.639930742865118</v>
      </c>
      <c r="AT25" s="99" t="s">
        <v>101</v>
      </c>
      <c r="AU25" s="98">
        <v>402.86794161660868</v>
      </c>
      <c r="AV25" s="98">
        <v>1181.3636437440766</v>
      </c>
      <c r="AW25" s="98">
        <v>49.619167112105721</v>
      </c>
      <c r="AX25" s="98">
        <v>145.50246868460894</v>
      </c>
      <c r="AY25" s="98">
        <v>28.923611111111125</v>
      </c>
      <c r="AZ25" s="98">
        <v>84.815144325820526</v>
      </c>
      <c r="BA25" s="100">
        <v>3528000</v>
      </c>
      <c r="BB25" s="100">
        <v>10345451.957295373</v>
      </c>
      <c r="BC25" s="101">
        <v>7.3499999999999996E-2</v>
      </c>
      <c r="BD25" s="101">
        <v>0.21553024911032026</v>
      </c>
      <c r="BE25" s="96">
        <v>20</v>
      </c>
      <c r="BF25" s="96">
        <v>58.647686832740213</v>
      </c>
      <c r="BG25" s="95">
        <v>2.9323843416370106</v>
      </c>
      <c r="BH25" s="95">
        <v>2.9323843416370106</v>
      </c>
      <c r="BI25" s="96" t="s">
        <v>326</v>
      </c>
      <c r="CA25"/>
      <c r="CB25"/>
      <c r="CC25"/>
      <c r="CD25" s="34"/>
      <c r="CE25" s="17" t="s">
        <v>467</v>
      </c>
      <c r="CF25" s="17" t="s">
        <v>80</v>
      </c>
      <c r="CG25" s="17">
        <f t="shared" si="1"/>
        <v>0</v>
      </c>
      <c r="CH25" s="34"/>
      <c r="CI25" s="34"/>
      <c r="CJ25" s="34"/>
      <c r="CK25" s="34"/>
      <c r="CL25" s="34"/>
      <c r="CM25" s="34"/>
      <c r="CN25" s="34"/>
      <c r="CO25" s="34"/>
      <c r="CP25" s="34"/>
      <c r="CQ25" s="34"/>
    </row>
    <row r="26" spans="2:95" x14ac:dyDescent="0.25">
      <c r="B26" s="34">
        <v>25</v>
      </c>
      <c r="C26" s="34">
        <v>2025</v>
      </c>
      <c r="D26" s="34" t="s">
        <v>110</v>
      </c>
      <c r="E26" s="34">
        <v>40</v>
      </c>
      <c r="F26" s="34" t="s">
        <v>79</v>
      </c>
      <c r="G26" s="34" t="s">
        <v>152</v>
      </c>
      <c r="H26" s="34" t="s">
        <v>151</v>
      </c>
      <c r="I26" s="34" t="s">
        <v>83</v>
      </c>
      <c r="J26" s="34" t="s">
        <v>90</v>
      </c>
      <c r="K26" s="34" t="s">
        <v>325</v>
      </c>
      <c r="L26" s="34" t="s">
        <v>177</v>
      </c>
      <c r="M26" s="34" t="s">
        <v>475</v>
      </c>
      <c r="N26" s="116">
        <v>0.28125</v>
      </c>
      <c r="O26" s="116">
        <v>0.35416666666666669</v>
      </c>
      <c r="P26" s="116" t="s">
        <v>60</v>
      </c>
      <c r="Q26" s="116">
        <v>0.64583333333333337</v>
      </c>
      <c r="R26" s="116" t="s">
        <v>67</v>
      </c>
      <c r="S26" s="116">
        <v>0.70833333333333337</v>
      </c>
      <c r="T26" s="34" t="s">
        <v>24</v>
      </c>
      <c r="U26" s="34" t="s">
        <v>326</v>
      </c>
      <c r="V26" s="34" t="s">
        <v>42</v>
      </c>
      <c r="W26" s="34" t="s">
        <v>31</v>
      </c>
      <c r="X26" s="34" t="s">
        <v>42</v>
      </c>
      <c r="Y26" s="34" t="s">
        <v>326</v>
      </c>
      <c r="Z26" s="34" t="s">
        <v>24</v>
      </c>
      <c r="AA26" s="34" t="s">
        <v>42</v>
      </c>
      <c r="AB26" s="95">
        <v>0</v>
      </c>
      <c r="AC26" s="34" t="s">
        <v>28</v>
      </c>
      <c r="AD26" s="34" t="s">
        <v>43</v>
      </c>
      <c r="AE26" s="95">
        <v>2.9323843416370106</v>
      </c>
      <c r="AF26" s="96">
        <v>7</v>
      </c>
      <c r="AG26" s="97">
        <v>20</v>
      </c>
      <c r="AH26" s="96">
        <v>58.647686832740213</v>
      </c>
      <c r="AI26" s="97" t="s">
        <v>103</v>
      </c>
      <c r="AJ26" s="96">
        <v>97.500000000000014</v>
      </c>
      <c r="AK26" s="96">
        <v>285.90747330960858</v>
      </c>
      <c r="AL26" s="96" t="s">
        <v>96</v>
      </c>
      <c r="AM26" s="95">
        <v>5.8647686832740211</v>
      </c>
      <c r="AN26" s="95">
        <v>5.8647686832740211</v>
      </c>
      <c r="AO26" s="98">
        <v>5.43</v>
      </c>
      <c r="AP26" s="98">
        <v>15.922846975088966</v>
      </c>
      <c r="AQ26" s="98" t="s">
        <v>108</v>
      </c>
      <c r="AR26" s="98">
        <v>17.790991000000005</v>
      </c>
      <c r="AS26" s="98">
        <v>52.170023430604999</v>
      </c>
      <c r="AT26" s="99" t="s">
        <v>102</v>
      </c>
      <c r="AU26" s="98">
        <v>114.7981218686637</v>
      </c>
      <c r="AV26" s="98">
        <v>336.63221501700673</v>
      </c>
      <c r="AW26" s="98">
        <v>14.139092751584357</v>
      </c>
      <c r="AX26" s="98">
        <v>41.461254189699325</v>
      </c>
      <c r="AY26" s="98">
        <v>33.177083333333336</v>
      </c>
      <c r="AZ26" s="98">
        <v>97.287959667852903</v>
      </c>
      <c r="BA26" s="100">
        <v>2450000</v>
      </c>
      <c r="BB26" s="100">
        <v>7184341.6370106759</v>
      </c>
      <c r="BC26" s="101">
        <v>5.1041666666666666E-2</v>
      </c>
      <c r="BD26" s="101">
        <v>0.14967378410438908</v>
      </c>
      <c r="BE26" s="96">
        <v>40</v>
      </c>
      <c r="BF26" s="96">
        <v>117.29537366548043</v>
      </c>
      <c r="BG26" s="95">
        <v>0</v>
      </c>
      <c r="BH26" s="95">
        <v>2.9323843416370106</v>
      </c>
      <c r="BI26" s="96" t="s">
        <v>326</v>
      </c>
      <c r="CA26"/>
      <c r="CB26"/>
      <c r="CC26"/>
      <c r="CD26" s="34"/>
      <c r="CE26" s="17" t="s">
        <v>467</v>
      </c>
      <c r="CF26" s="17" t="s">
        <v>81</v>
      </c>
      <c r="CG26" s="17">
        <f t="shared" si="1"/>
        <v>0</v>
      </c>
      <c r="CH26" s="34"/>
      <c r="CI26" s="34"/>
      <c r="CJ26" s="34"/>
      <c r="CK26" s="34"/>
      <c r="CL26" s="34"/>
      <c r="CM26" s="34"/>
      <c r="CN26" s="34"/>
      <c r="CO26" s="34"/>
      <c r="CP26" s="34"/>
      <c r="CQ26" s="34"/>
    </row>
    <row r="27" spans="2:95" x14ac:dyDescent="0.25">
      <c r="B27" s="34">
        <v>26</v>
      </c>
      <c r="C27" s="34">
        <v>2025</v>
      </c>
      <c r="D27" s="34" t="s">
        <v>110</v>
      </c>
      <c r="E27" s="34">
        <v>29</v>
      </c>
      <c r="F27" s="34" t="s">
        <v>77</v>
      </c>
      <c r="G27" s="34" t="s">
        <v>152</v>
      </c>
      <c r="H27" s="34" t="s">
        <v>151</v>
      </c>
      <c r="I27" s="34" t="s">
        <v>82</v>
      </c>
      <c r="J27" s="34" t="s">
        <v>90</v>
      </c>
      <c r="K27" s="34" t="s">
        <v>325</v>
      </c>
      <c r="L27" s="34" t="s">
        <v>178</v>
      </c>
      <c r="M27" s="34" t="s">
        <v>253</v>
      </c>
      <c r="N27" s="116">
        <v>0.33333333333333331</v>
      </c>
      <c r="O27" s="116">
        <v>0.375</v>
      </c>
      <c r="P27" s="116" t="s">
        <v>61</v>
      </c>
      <c r="Q27" s="116">
        <v>0.70833333333333337</v>
      </c>
      <c r="R27" s="116" t="s">
        <v>69</v>
      </c>
      <c r="S27" s="116">
        <v>0.75</v>
      </c>
      <c r="T27" s="34" t="s">
        <v>28</v>
      </c>
      <c r="U27" s="34" t="s">
        <v>48</v>
      </c>
      <c r="V27" s="34" t="s">
        <v>43</v>
      </c>
      <c r="W27" s="34" t="s">
        <v>326</v>
      </c>
      <c r="X27" s="34" t="s">
        <v>326</v>
      </c>
      <c r="Y27" s="34" t="s">
        <v>326</v>
      </c>
      <c r="Z27" s="34" t="s">
        <v>28</v>
      </c>
      <c r="AA27" s="34" t="s">
        <v>43</v>
      </c>
      <c r="AB27" s="95">
        <v>0</v>
      </c>
      <c r="AC27" s="34" t="s">
        <v>28</v>
      </c>
      <c r="AD27" s="34" t="s">
        <v>43</v>
      </c>
      <c r="AE27" s="95">
        <v>0</v>
      </c>
      <c r="AF27" s="96">
        <v>8</v>
      </c>
      <c r="AG27" s="97">
        <v>0</v>
      </c>
      <c r="AH27" s="96">
        <v>0</v>
      </c>
      <c r="AI27" s="97" t="s">
        <v>326</v>
      </c>
      <c r="AJ27" s="96">
        <v>59.999999999999986</v>
      </c>
      <c r="AK27" s="96">
        <v>175.9430604982206</v>
      </c>
      <c r="AL27" s="96" t="s">
        <v>95</v>
      </c>
      <c r="AM27" s="95">
        <v>5.8647686832740211</v>
      </c>
      <c r="AN27" s="95">
        <v>0</v>
      </c>
      <c r="AO27" s="98" t="s">
        <v>326</v>
      </c>
      <c r="AP27" s="98">
        <v>0</v>
      </c>
      <c r="AQ27" s="98" t="s">
        <v>326</v>
      </c>
      <c r="AR27" s="98">
        <v>17.393367000000012</v>
      </c>
      <c r="AS27" s="98">
        <v>51.004037039145942</v>
      </c>
      <c r="AT27" s="99" t="s">
        <v>102</v>
      </c>
      <c r="AU27" s="98">
        <v>1997.758783997632</v>
      </c>
      <c r="AV27" s="98">
        <v>5858.1965765624509</v>
      </c>
      <c r="AW27" s="98">
        <v>262.2384563076925</v>
      </c>
      <c r="AX27" s="98">
        <v>768.98394305173883</v>
      </c>
      <c r="AY27" s="98">
        <v>20.416666666666661</v>
      </c>
      <c r="AZ27" s="98">
        <v>59.869513641755617</v>
      </c>
      <c r="BA27" s="100">
        <v>4474438.3561643837</v>
      </c>
      <c r="BB27" s="100">
        <v>13120772.973236484</v>
      </c>
      <c r="BC27" s="101">
        <v>9.3217465753424655E-2</v>
      </c>
      <c r="BD27" s="101">
        <v>0.27334943694242675</v>
      </c>
      <c r="BE27" s="96">
        <v>0</v>
      </c>
      <c r="BF27" s="96">
        <v>0</v>
      </c>
      <c r="BG27" s="95">
        <v>2.9323843416370106</v>
      </c>
      <c r="BH27" s="95">
        <v>2.9323843416370106</v>
      </c>
      <c r="BI27" s="96" t="s">
        <v>326</v>
      </c>
      <c r="CA27"/>
      <c r="CB27"/>
      <c r="CC27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</row>
    <row r="28" spans="2:95" x14ac:dyDescent="0.25">
      <c r="B28" s="34">
        <v>27</v>
      </c>
      <c r="C28" s="34">
        <v>2025</v>
      </c>
      <c r="D28" s="34" t="s">
        <v>110</v>
      </c>
      <c r="E28" s="34">
        <v>35</v>
      </c>
      <c r="F28" s="34" t="s">
        <v>78</v>
      </c>
      <c r="G28" s="34" t="s">
        <v>152</v>
      </c>
      <c r="H28" s="34" t="s">
        <v>151</v>
      </c>
      <c r="I28" s="34" t="s">
        <v>84</v>
      </c>
      <c r="J28" s="34" t="s">
        <v>89</v>
      </c>
      <c r="K28" s="34" t="s">
        <v>328</v>
      </c>
      <c r="L28" s="34" t="s">
        <v>170</v>
      </c>
      <c r="M28" s="34" t="s">
        <v>475</v>
      </c>
      <c r="N28" s="116">
        <v>0.25</v>
      </c>
      <c r="O28" s="116">
        <v>0.35416666666666669</v>
      </c>
      <c r="P28" s="116" t="s">
        <v>60</v>
      </c>
      <c r="Q28" s="116">
        <v>0.66666666666666663</v>
      </c>
      <c r="R28" s="116" t="s">
        <v>68</v>
      </c>
      <c r="S28" s="116">
        <v>0.79166666666666663</v>
      </c>
      <c r="T28" s="34" t="s">
        <v>33</v>
      </c>
      <c r="U28" s="34" t="s">
        <v>326</v>
      </c>
      <c r="V28" s="34" t="s">
        <v>42</v>
      </c>
      <c r="W28" s="34" t="s">
        <v>27</v>
      </c>
      <c r="X28" s="34" t="s">
        <v>42</v>
      </c>
      <c r="Y28" s="34" t="s">
        <v>326</v>
      </c>
      <c r="Z28" s="34" t="s">
        <v>33</v>
      </c>
      <c r="AA28" s="34" t="s">
        <v>42</v>
      </c>
      <c r="AB28" s="95">
        <v>0</v>
      </c>
      <c r="AC28" s="34" t="s">
        <v>33</v>
      </c>
      <c r="AD28" s="34" t="s">
        <v>42</v>
      </c>
      <c r="AE28" s="95">
        <v>0</v>
      </c>
      <c r="AF28" s="96">
        <v>7.4999999999999982</v>
      </c>
      <c r="AG28" s="97">
        <v>20</v>
      </c>
      <c r="AH28" s="96">
        <v>58.647686832740213</v>
      </c>
      <c r="AI28" s="97" t="s">
        <v>103</v>
      </c>
      <c r="AJ28" s="96">
        <v>165</v>
      </c>
      <c r="AK28" s="96">
        <v>483.84341637010675</v>
      </c>
      <c r="AL28" s="96" t="s">
        <v>97</v>
      </c>
      <c r="AM28" s="95">
        <v>5.8647686832740211</v>
      </c>
      <c r="AN28" s="95">
        <v>5.8647686832740211</v>
      </c>
      <c r="AO28" s="98">
        <v>5.5333333333333332</v>
      </c>
      <c r="AP28" s="98">
        <v>16.225860023724792</v>
      </c>
      <c r="AQ28" s="98" t="s">
        <v>108</v>
      </c>
      <c r="AR28" s="98">
        <v>20.056475000000006</v>
      </c>
      <c r="AS28" s="98">
        <v>58.813293238434177</v>
      </c>
      <c r="AT28" s="99" t="s">
        <v>102</v>
      </c>
      <c r="AU28" s="98">
        <v>289.10449489782616</v>
      </c>
      <c r="AV28" s="98">
        <v>847.76549393526238</v>
      </c>
      <c r="AW28" s="98">
        <v>35.607509963768123</v>
      </c>
      <c r="AX28" s="98">
        <v>104.41490466243748</v>
      </c>
      <c r="AY28" s="98">
        <v>56.145833333333336</v>
      </c>
      <c r="AZ28" s="98">
        <v>164.64116251482798</v>
      </c>
      <c r="BA28" s="100">
        <v>2557800</v>
      </c>
      <c r="BB28" s="100">
        <v>7500452.669039146</v>
      </c>
      <c r="BC28" s="101">
        <v>0.106575</v>
      </c>
      <c r="BD28" s="101">
        <v>0.31251886120996442</v>
      </c>
      <c r="BE28" s="96">
        <v>0</v>
      </c>
      <c r="BF28" s="96">
        <v>0</v>
      </c>
      <c r="BG28" s="95">
        <v>2.9323843416370106</v>
      </c>
      <c r="BH28" s="95">
        <v>2.9323843416370106</v>
      </c>
      <c r="BI28" s="96" t="s">
        <v>326</v>
      </c>
      <c r="CA28" s="42" t="s">
        <v>113</v>
      </c>
      <c r="CB28" s="42" t="s">
        <v>260</v>
      </c>
      <c r="CC28" t="s">
        <v>307</v>
      </c>
      <c r="CD28" s="35"/>
      <c r="CE28" s="18" t="s">
        <v>113</v>
      </c>
      <c r="CF28" s="18" t="s">
        <v>260</v>
      </c>
      <c r="CG28" s="18" t="s">
        <v>4</v>
      </c>
      <c r="CH28" s="34"/>
      <c r="CI28" s="18" t="s">
        <v>113</v>
      </c>
      <c r="CJ28" s="18" t="s">
        <v>4</v>
      </c>
      <c r="CK28" s="34"/>
      <c r="CL28" s="34"/>
      <c r="CM28" s="34"/>
      <c r="CN28" s="34"/>
      <c r="CO28" s="34"/>
      <c r="CP28" s="34"/>
      <c r="CQ28" s="34"/>
    </row>
    <row r="29" spans="2:95" x14ac:dyDescent="0.25">
      <c r="B29" s="34">
        <v>28</v>
      </c>
      <c r="C29" s="34">
        <v>2025</v>
      </c>
      <c r="D29" s="34" t="s">
        <v>109</v>
      </c>
      <c r="E29" s="34">
        <v>54</v>
      </c>
      <c r="F29" s="34" t="s">
        <v>80</v>
      </c>
      <c r="G29" s="34" t="s">
        <v>152</v>
      </c>
      <c r="H29" s="34" t="s">
        <v>151</v>
      </c>
      <c r="I29" s="34" t="s">
        <v>84</v>
      </c>
      <c r="J29" s="34" t="s">
        <v>92</v>
      </c>
      <c r="K29" s="34" t="s">
        <v>325</v>
      </c>
      <c r="L29" s="34" t="s">
        <v>168</v>
      </c>
      <c r="M29" s="34" t="s">
        <v>475</v>
      </c>
      <c r="N29" s="116">
        <v>0.27083333333333331</v>
      </c>
      <c r="O29" s="116">
        <v>0.32291666666666669</v>
      </c>
      <c r="P29" s="116" t="s">
        <v>59</v>
      </c>
      <c r="Q29" s="116">
        <v>0.60416666666666663</v>
      </c>
      <c r="R29" s="116" t="s">
        <v>66</v>
      </c>
      <c r="S29" s="116">
        <v>0.625</v>
      </c>
      <c r="T29" s="34" t="s">
        <v>30</v>
      </c>
      <c r="U29" s="34" t="s">
        <v>48</v>
      </c>
      <c r="V29" s="34" t="s">
        <v>44</v>
      </c>
      <c r="W29" s="34" t="s">
        <v>326</v>
      </c>
      <c r="X29" s="34" t="s">
        <v>326</v>
      </c>
      <c r="Y29" s="34" t="s">
        <v>326</v>
      </c>
      <c r="Z29" s="34" t="s">
        <v>26</v>
      </c>
      <c r="AA29" s="34" t="s">
        <v>43</v>
      </c>
      <c r="AB29" s="95">
        <v>2.9323843416370106</v>
      </c>
      <c r="AC29" s="34" t="s">
        <v>26</v>
      </c>
      <c r="AD29" s="34" t="s">
        <v>43</v>
      </c>
      <c r="AE29" s="95">
        <v>2.9323843416370106</v>
      </c>
      <c r="AF29" s="96">
        <v>6.7499999999999982</v>
      </c>
      <c r="AG29" s="97">
        <v>0</v>
      </c>
      <c r="AH29" s="96">
        <v>0</v>
      </c>
      <c r="AI29" s="97" t="s">
        <v>326</v>
      </c>
      <c r="AJ29" s="96">
        <v>52.500000000000057</v>
      </c>
      <c r="AK29" s="96">
        <v>153.95017793594323</v>
      </c>
      <c r="AL29" s="96" t="s">
        <v>95</v>
      </c>
      <c r="AM29" s="95">
        <v>5.8647686832740211</v>
      </c>
      <c r="AN29" s="95">
        <v>0</v>
      </c>
      <c r="AO29" s="98" t="s">
        <v>326</v>
      </c>
      <c r="AP29" s="98">
        <v>0</v>
      </c>
      <c r="AQ29" s="98" t="s">
        <v>326</v>
      </c>
      <c r="AR29" s="98">
        <v>13.267500000000011</v>
      </c>
      <c r="AS29" s="98">
        <v>38.905409252669067</v>
      </c>
      <c r="AT29" s="99" t="s">
        <v>101</v>
      </c>
      <c r="AU29" s="98">
        <v>471.6746615000003</v>
      </c>
      <c r="AV29" s="98">
        <v>1383.1313917295381</v>
      </c>
      <c r="AW29" s="98">
        <v>61.915000000000042</v>
      </c>
      <c r="AX29" s="98">
        <v>181.55857651245563</v>
      </c>
      <c r="AY29" s="98">
        <v>17.864583333333353</v>
      </c>
      <c r="AZ29" s="98">
        <v>52.38582443653624</v>
      </c>
      <c r="BA29" s="100">
        <v>2450000</v>
      </c>
      <c r="BB29" s="100">
        <v>7184341.6370106759</v>
      </c>
      <c r="BC29" s="101">
        <v>2.2685185185185187E-2</v>
      </c>
      <c r="BD29" s="101">
        <v>6.6521681824172924E-2</v>
      </c>
      <c r="BE29" s="96">
        <v>0</v>
      </c>
      <c r="BF29" s="96">
        <v>0</v>
      </c>
      <c r="BG29" s="95">
        <v>2.9323843416370106</v>
      </c>
      <c r="BH29" s="95">
        <v>2.9323843416370106</v>
      </c>
      <c r="BI29" s="96" t="s">
        <v>326</v>
      </c>
      <c r="CA29" t="s">
        <v>82</v>
      </c>
      <c r="CB29"/>
      <c r="CC29" s="44">
        <v>117.29537366548035</v>
      </c>
      <c r="CD29" s="34"/>
      <c r="CE29" s="17" t="s">
        <v>82</v>
      </c>
      <c r="CF29" s="17" t="s">
        <v>88</v>
      </c>
      <c r="CG29" s="17">
        <f>IFERROR(GETPIVOTDATA("Colaboradores",$CA$28,"Estrato",CE29,"Ingresos",CF29),0)</f>
        <v>20.526690391459073</v>
      </c>
      <c r="CH29" s="34"/>
      <c r="CI29" s="17" t="s">
        <v>82</v>
      </c>
      <c r="CJ29" s="17">
        <f t="shared" ref="CJ29:CJ34" si="5">SUMIFS($CG$29:$CG$64,$CE$29:$CE$64,CI29)</f>
        <v>117.29537366548035</v>
      </c>
      <c r="CK29" s="34"/>
      <c r="CL29" s="34"/>
      <c r="CM29" s="34"/>
      <c r="CN29" s="34"/>
      <c r="CO29" s="34"/>
      <c r="CP29" s="34"/>
      <c r="CQ29" s="34"/>
    </row>
    <row r="30" spans="2:95" x14ac:dyDescent="0.25">
      <c r="B30" s="34">
        <v>29</v>
      </c>
      <c r="C30" s="34">
        <v>2025</v>
      </c>
      <c r="D30" s="34" t="s">
        <v>109</v>
      </c>
      <c r="E30" s="34">
        <v>43</v>
      </c>
      <c r="F30" s="34" t="s">
        <v>79</v>
      </c>
      <c r="G30" s="34" t="s">
        <v>152</v>
      </c>
      <c r="H30" s="34" t="s">
        <v>151</v>
      </c>
      <c r="I30" s="34" t="s">
        <v>84</v>
      </c>
      <c r="J30" s="34" t="s">
        <v>91</v>
      </c>
      <c r="K30" s="34" t="s">
        <v>325</v>
      </c>
      <c r="L30" s="34" t="s">
        <v>169</v>
      </c>
      <c r="M30" s="34" t="s">
        <v>475</v>
      </c>
      <c r="N30" s="116">
        <v>0.25</v>
      </c>
      <c r="O30" s="116">
        <v>0.30208333333333331</v>
      </c>
      <c r="P30" s="116" t="s">
        <v>59</v>
      </c>
      <c r="Q30" s="116">
        <v>0.6875</v>
      </c>
      <c r="R30" s="116" t="s">
        <v>68</v>
      </c>
      <c r="S30" s="116">
        <v>0.75</v>
      </c>
      <c r="T30" s="34" t="s">
        <v>24</v>
      </c>
      <c r="U30" s="34" t="s">
        <v>326</v>
      </c>
      <c r="V30" s="34" t="s">
        <v>42</v>
      </c>
      <c r="W30" s="34" t="s">
        <v>31</v>
      </c>
      <c r="X30" s="34" t="s">
        <v>42</v>
      </c>
      <c r="Y30" s="34" t="s">
        <v>326</v>
      </c>
      <c r="Z30" s="34" t="s">
        <v>24</v>
      </c>
      <c r="AA30" s="34" t="s">
        <v>42</v>
      </c>
      <c r="AB30" s="95">
        <v>0</v>
      </c>
      <c r="AC30" s="34" t="s">
        <v>24</v>
      </c>
      <c r="AD30" s="34" t="s">
        <v>42</v>
      </c>
      <c r="AE30" s="95">
        <v>0</v>
      </c>
      <c r="AF30" s="96">
        <v>9.25</v>
      </c>
      <c r="AG30" s="97">
        <v>15</v>
      </c>
      <c r="AH30" s="96">
        <v>43.985765124555158</v>
      </c>
      <c r="AI30" s="97" t="s">
        <v>103</v>
      </c>
      <c r="AJ30" s="96">
        <v>82.499999999999986</v>
      </c>
      <c r="AK30" s="96">
        <v>241.92170818505332</v>
      </c>
      <c r="AL30" s="96" t="s">
        <v>96</v>
      </c>
      <c r="AM30" s="95">
        <v>5.8647686832740211</v>
      </c>
      <c r="AN30" s="95">
        <v>5.8647686832740211</v>
      </c>
      <c r="AO30" s="98">
        <v>4.0724999999999998</v>
      </c>
      <c r="AP30" s="98">
        <v>11.942135231316724</v>
      </c>
      <c r="AQ30" s="98" t="s">
        <v>99</v>
      </c>
      <c r="AR30" s="98">
        <v>14.006523000000001</v>
      </c>
      <c r="AS30" s="98">
        <v>41.072508725978651</v>
      </c>
      <c r="AT30" s="99" t="s">
        <v>101</v>
      </c>
      <c r="AU30" s="98">
        <v>90.063130860088521</v>
      </c>
      <c r="AV30" s="98">
        <v>264.09971469292861</v>
      </c>
      <c r="AW30" s="98">
        <v>11.092611446951489</v>
      </c>
      <c r="AX30" s="98">
        <v>32.527800114904011</v>
      </c>
      <c r="AY30" s="98">
        <v>28.072916666666661</v>
      </c>
      <c r="AZ30" s="98">
        <v>82.320581257413977</v>
      </c>
      <c r="BA30" s="100">
        <v>1568000</v>
      </c>
      <c r="BB30" s="100">
        <v>4597978.6476868326</v>
      </c>
      <c r="BC30" s="101">
        <v>2.0102564102564103E-2</v>
      </c>
      <c r="BD30" s="101">
        <v>5.894844420111324E-2</v>
      </c>
      <c r="BE30" s="96">
        <v>30</v>
      </c>
      <c r="BF30" s="96">
        <v>87.971530249110316</v>
      </c>
      <c r="BG30" s="95">
        <v>0</v>
      </c>
      <c r="BH30" s="95">
        <v>2.9323843416370106</v>
      </c>
      <c r="BI30" s="96" t="s">
        <v>326</v>
      </c>
      <c r="CA30"/>
      <c r="CB30" t="s">
        <v>89</v>
      </c>
      <c r="CC30" s="44">
        <v>90.903914590747263</v>
      </c>
      <c r="CD30" s="34"/>
      <c r="CE30" s="17" t="s">
        <v>82</v>
      </c>
      <c r="CF30" s="17" t="s">
        <v>89</v>
      </c>
      <c r="CG30" s="17">
        <f t="shared" ref="CG30:CG64" si="6">IFERROR(GETPIVOTDATA("Colaboradores",$CA$28,"Estrato",CE30,"Ingresos",CF30),0)</f>
        <v>90.903914590747263</v>
      </c>
      <c r="CH30" s="34"/>
      <c r="CI30" s="17" t="s">
        <v>83</v>
      </c>
      <c r="CJ30" s="17">
        <f t="shared" si="5"/>
        <v>307.90035587188578</v>
      </c>
      <c r="CK30" s="34"/>
      <c r="CL30" s="34"/>
      <c r="CM30" s="34"/>
      <c r="CN30" s="34"/>
      <c r="CO30" s="34"/>
      <c r="CP30" s="34"/>
      <c r="CQ30" s="34"/>
    </row>
    <row r="31" spans="2:95" x14ac:dyDescent="0.25">
      <c r="B31" s="34">
        <v>31</v>
      </c>
      <c r="C31" s="34">
        <v>2025</v>
      </c>
      <c r="D31" s="34" t="s">
        <v>110</v>
      </c>
      <c r="E31" s="34">
        <v>47</v>
      </c>
      <c r="F31" s="34" t="s">
        <v>79</v>
      </c>
      <c r="G31" s="34" t="s">
        <v>153</v>
      </c>
      <c r="H31" s="34" t="s">
        <v>151</v>
      </c>
      <c r="I31" s="34" t="s">
        <v>83</v>
      </c>
      <c r="J31" s="34" t="s">
        <v>90</v>
      </c>
      <c r="K31" s="34" t="s">
        <v>325</v>
      </c>
      <c r="L31" s="34" t="s">
        <v>177</v>
      </c>
      <c r="M31" s="34" t="s">
        <v>253</v>
      </c>
      <c r="N31" s="116">
        <v>0.29166666666666669</v>
      </c>
      <c r="O31" s="116">
        <v>0.39583333333333331</v>
      </c>
      <c r="P31" s="116" t="s">
        <v>61</v>
      </c>
      <c r="Q31" s="116">
        <v>0.66666666666666663</v>
      </c>
      <c r="R31" s="116" t="s">
        <v>68</v>
      </c>
      <c r="S31" s="116">
        <v>0.79166666666666663</v>
      </c>
      <c r="T31" s="34" t="s">
        <v>24</v>
      </c>
      <c r="U31" s="34" t="s">
        <v>326</v>
      </c>
      <c r="V31" s="34" t="s">
        <v>42</v>
      </c>
      <c r="W31" s="34" t="s">
        <v>27</v>
      </c>
      <c r="X31" s="34" t="s">
        <v>42</v>
      </c>
      <c r="Y31" s="34" t="s">
        <v>326</v>
      </c>
      <c r="Z31" s="34" t="s">
        <v>24</v>
      </c>
      <c r="AA31" s="34" t="s">
        <v>42</v>
      </c>
      <c r="AB31" s="95">
        <v>0</v>
      </c>
      <c r="AC31" s="34" t="s">
        <v>24</v>
      </c>
      <c r="AD31" s="34" t="s">
        <v>42</v>
      </c>
      <c r="AE31" s="95">
        <v>0</v>
      </c>
      <c r="AF31" s="96">
        <v>6.5</v>
      </c>
      <c r="AG31" s="97">
        <v>30</v>
      </c>
      <c r="AH31" s="96">
        <v>87.971530249110316</v>
      </c>
      <c r="AI31" s="97" t="s">
        <v>95</v>
      </c>
      <c r="AJ31" s="96">
        <v>164.99999999999997</v>
      </c>
      <c r="AK31" s="96">
        <v>483.84341637010664</v>
      </c>
      <c r="AL31" s="96" t="s">
        <v>97</v>
      </c>
      <c r="AM31" s="95">
        <v>5.8647686832740211</v>
      </c>
      <c r="AN31" s="95">
        <v>5.8647686832740211</v>
      </c>
      <c r="AO31" s="98">
        <v>8.3000000000000007</v>
      </c>
      <c r="AP31" s="98">
        <v>24.338790035587191</v>
      </c>
      <c r="AQ31" s="98" t="s">
        <v>108</v>
      </c>
      <c r="AR31" s="98">
        <v>14.202759000000015</v>
      </c>
      <c r="AS31" s="98">
        <v>41.647948099644168</v>
      </c>
      <c r="AT31" s="99" t="s">
        <v>101</v>
      </c>
      <c r="AU31" s="98">
        <v>281.61925250599324</v>
      </c>
      <c r="AV31" s="98">
        <v>825.81588635209403</v>
      </c>
      <c r="AW31" s="98">
        <v>34.685591253570948</v>
      </c>
      <c r="AX31" s="98">
        <v>101.7114846723931</v>
      </c>
      <c r="AY31" s="98">
        <v>56.145833333333321</v>
      </c>
      <c r="AZ31" s="98">
        <v>164.64116251482795</v>
      </c>
      <c r="BA31" s="100">
        <v>3763200</v>
      </c>
      <c r="BB31" s="100">
        <v>11035148.754448399</v>
      </c>
      <c r="BC31" s="101">
        <v>7.8399999999999997E-2</v>
      </c>
      <c r="BD31" s="101">
        <v>0.22989893238434161</v>
      </c>
      <c r="BE31" s="96">
        <v>0</v>
      </c>
      <c r="BF31" s="96">
        <v>0</v>
      </c>
      <c r="BG31" s="95">
        <v>2.9323843416370106</v>
      </c>
      <c r="BH31" s="95">
        <v>2.9323843416370106</v>
      </c>
      <c r="BI31" s="96" t="s">
        <v>326</v>
      </c>
      <c r="CA31"/>
      <c r="CB31" t="s">
        <v>90</v>
      </c>
      <c r="CC31" s="44">
        <v>5.8647686832740211</v>
      </c>
      <c r="CD31" s="34"/>
      <c r="CE31" s="17" t="s">
        <v>82</v>
      </c>
      <c r="CF31" s="17" t="s">
        <v>90</v>
      </c>
      <c r="CG31" s="17">
        <f t="shared" si="6"/>
        <v>5.8647686832740211</v>
      </c>
      <c r="CH31" s="34"/>
      <c r="CI31" s="17" t="s">
        <v>84</v>
      </c>
      <c r="CJ31" s="17">
        <f t="shared" si="5"/>
        <v>260.98220640569377</v>
      </c>
      <c r="CK31" s="34"/>
      <c r="CL31" s="34"/>
      <c r="CM31" s="34"/>
      <c r="CN31" s="34"/>
      <c r="CO31" s="34"/>
      <c r="CP31" s="34"/>
      <c r="CQ31" s="34"/>
    </row>
    <row r="32" spans="2:95" x14ac:dyDescent="0.25">
      <c r="B32" s="34">
        <v>32</v>
      </c>
      <c r="C32" s="34">
        <v>2025</v>
      </c>
      <c r="D32" s="34" t="s">
        <v>109</v>
      </c>
      <c r="E32" s="34">
        <v>39</v>
      </c>
      <c r="F32" s="34" t="s">
        <v>78</v>
      </c>
      <c r="G32" s="34" t="s">
        <v>152</v>
      </c>
      <c r="H32" s="34" t="s">
        <v>151</v>
      </c>
      <c r="I32" s="34" t="s">
        <v>84</v>
      </c>
      <c r="J32" s="34" t="s">
        <v>90</v>
      </c>
      <c r="K32" s="34" t="s">
        <v>325</v>
      </c>
      <c r="L32" s="34" t="s">
        <v>180</v>
      </c>
      <c r="M32" s="34" t="s">
        <v>253</v>
      </c>
      <c r="N32" s="116">
        <v>0.29166666666666669</v>
      </c>
      <c r="O32" s="116">
        <v>0.35416666666666669</v>
      </c>
      <c r="P32" s="116" t="s">
        <v>60</v>
      </c>
      <c r="Q32" s="116">
        <v>0.6875</v>
      </c>
      <c r="R32" s="116" t="s">
        <v>68</v>
      </c>
      <c r="S32" s="116">
        <v>0.76041666666666663</v>
      </c>
      <c r="T32" s="34" t="s">
        <v>24</v>
      </c>
      <c r="U32" s="34" t="s">
        <v>326</v>
      </c>
      <c r="V32" s="34" t="s">
        <v>42</v>
      </c>
      <c r="W32" s="34" t="s">
        <v>31</v>
      </c>
      <c r="X32" s="34" t="s">
        <v>42</v>
      </c>
      <c r="Y32" s="34" t="s">
        <v>326</v>
      </c>
      <c r="Z32" s="34" t="s">
        <v>24</v>
      </c>
      <c r="AA32" s="34" t="s">
        <v>42</v>
      </c>
      <c r="AB32" s="95">
        <v>0</v>
      </c>
      <c r="AC32" s="34" t="s">
        <v>24</v>
      </c>
      <c r="AD32" s="34" t="s">
        <v>42</v>
      </c>
      <c r="AE32" s="95">
        <v>0</v>
      </c>
      <c r="AF32" s="96">
        <v>8</v>
      </c>
      <c r="AG32" s="97">
        <v>10</v>
      </c>
      <c r="AH32" s="96">
        <v>29.323843416370106</v>
      </c>
      <c r="AI32" s="97" t="s">
        <v>148</v>
      </c>
      <c r="AJ32" s="96">
        <v>97.499999999999972</v>
      </c>
      <c r="AK32" s="96">
        <v>285.90747330960846</v>
      </c>
      <c r="AL32" s="96" t="s">
        <v>96</v>
      </c>
      <c r="AM32" s="95">
        <v>5.8647686832740211</v>
      </c>
      <c r="AN32" s="95">
        <v>5.8647686832740211</v>
      </c>
      <c r="AO32" s="98">
        <v>2.7149999999999994</v>
      </c>
      <c r="AP32" s="98">
        <v>7.961423487544482</v>
      </c>
      <c r="AQ32" s="98" t="s">
        <v>107</v>
      </c>
      <c r="AR32" s="98">
        <v>14.914435999999995</v>
      </c>
      <c r="AS32" s="98">
        <v>43.734858590747315</v>
      </c>
      <c r="AT32" s="99" t="s">
        <v>101</v>
      </c>
      <c r="AU32" s="98">
        <v>112.05038941336883</v>
      </c>
      <c r="AV32" s="98">
        <v>328.57480739009225</v>
      </c>
      <c r="AW32" s="98">
        <v>13.800668712849648</v>
      </c>
      <c r="AX32" s="98">
        <v>40.468864837680101</v>
      </c>
      <c r="AY32" s="98">
        <v>33.177083333333321</v>
      </c>
      <c r="AZ32" s="98">
        <v>97.287959667852874</v>
      </c>
      <c r="BA32" s="100">
        <v>2058000</v>
      </c>
      <c r="BB32" s="100">
        <v>6034846.9750889679</v>
      </c>
      <c r="BC32" s="101">
        <v>4.2875000000000003E-2</v>
      </c>
      <c r="BD32" s="101">
        <v>0.12572597864768684</v>
      </c>
      <c r="BE32" s="96">
        <v>20</v>
      </c>
      <c r="BF32" s="96">
        <v>58.647686832740213</v>
      </c>
      <c r="BG32" s="95">
        <v>2.9323843416370106</v>
      </c>
      <c r="BH32" s="95">
        <v>2.9323843416370106</v>
      </c>
      <c r="BI32" s="96" t="s">
        <v>326</v>
      </c>
      <c r="CA32"/>
      <c r="CB32" t="s">
        <v>88</v>
      </c>
      <c r="CC32" s="44">
        <v>20.526690391459073</v>
      </c>
      <c r="CD32" s="34"/>
      <c r="CE32" s="17" t="s">
        <v>82</v>
      </c>
      <c r="CF32" s="17" t="s">
        <v>91</v>
      </c>
      <c r="CG32" s="17">
        <f t="shared" si="6"/>
        <v>0</v>
      </c>
      <c r="CH32" s="34"/>
      <c r="CI32" s="17" t="s">
        <v>85</v>
      </c>
      <c r="CJ32" s="17">
        <f t="shared" si="5"/>
        <v>108.49822064056939</v>
      </c>
      <c r="CK32" s="34"/>
      <c r="CL32" s="34"/>
      <c r="CM32" s="34"/>
      <c r="CN32" s="34"/>
      <c r="CO32" s="34"/>
      <c r="CP32" s="34"/>
      <c r="CQ32" s="34"/>
    </row>
    <row r="33" spans="2:95" x14ac:dyDescent="0.25">
      <c r="B33" s="34">
        <v>33</v>
      </c>
      <c r="C33" s="34">
        <v>2025</v>
      </c>
      <c r="D33" s="34" t="s">
        <v>109</v>
      </c>
      <c r="E33" s="34">
        <v>40</v>
      </c>
      <c r="F33" s="34" t="s">
        <v>79</v>
      </c>
      <c r="G33" s="34" t="s">
        <v>152</v>
      </c>
      <c r="H33" s="34" t="s">
        <v>151</v>
      </c>
      <c r="I33" s="34" t="s">
        <v>84</v>
      </c>
      <c r="J33" s="34" t="s">
        <v>90</v>
      </c>
      <c r="K33" s="34" t="s">
        <v>325</v>
      </c>
      <c r="L33" s="34" t="s">
        <v>176</v>
      </c>
      <c r="M33" s="34" t="s">
        <v>476</v>
      </c>
      <c r="N33" s="116">
        <v>0.29166666666666669</v>
      </c>
      <c r="O33" s="116">
        <v>0.33333333333333331</v>
      </c>
      <c r="P33" s="116" t="s">
        <v>60</v>
      </c>
      <c r="Q33" s="116">
        <v>0.70833333333333337</v>
      </c>
      <c r="R33" s="116" t="s">
        <v>69</v>
      </c>
      <c r="S33" s="116">
        <v>0.79166666666666663</v>
      </c>
      <c r="T33" s="34" t="s">
        <v>27</v>
      </c>
      <c r="U33" s="34" t="s">
        <v>326</v>
      </c>
      <c r="V33" s="34" t="s">
        <v>42</v>
      </c>
      <c r="W33" s="34" t="s">
        <v>149</v>
      </c>
      <c r="X33" s="34" t="s">
        <v>149</v>
      </c>
      <c r="Y33" s="34" t="s">
        <v>326</v>
      </c>
      <c r="Z33" s="34" t="s">
        <v>27</v>
      </c>
      <c r="AA33" s="34" t="s">
        <v>42</v>
      </c>
      <c r="AB33" s="95">
        <v>0</v>
      </c>
      <c r="AC33" s="34" t="s">
        <v>27</v>
      </c>
      <c r="AD33" s="34" t="s">
        <v>42</v>
      </c>
      <c r="AE33" s="95">
        <v>0</v>
      </c>
      <c r="AF33" s="96">
        <v>9.0000000000000018</v>
      </c>
      <c r="AG33" s="97">
        <v>15</v>
      </c>
      <c r="AH33" s="96">
        <v>43.985765124555158</v>
      </c>
      <c r="AI33" s="97" t="s">
        <v>103</v>
      </c>
      <c r="AJ33" s="96">
        <v>89.999999999999915</v>
      </c>
      <c r="AK33" s="96">
        <v>263.91459074733069</v>
      </c>
      <c r="AL33" s="96" t="s">
        <v>96</v>
      </c>
      <c r="AM33" s="95">
        <v>5.8647686832740211</v>
      </c>
      <c r="AN33" s="95">
        <v>5.8647686832740211</v>
      </c>
      <c r="AO33" s="98">
        <v>0.85</v>
      </c>
      <c r="AP33" s="98">
        <v>2.4925266903914589</v>
      </c>
      <c r="AQ33" s="98" t="s">
        <v>106</v>
      </c>
      <c r="AR33" s="98">
        <v>10.023296999999999</v>
      </c>
      <c r="AS33" s="98">
        <v>29.39215917437722</v>
      </c>
      <c r="AT33" s="99" t="s">
        <v>101</v>
      </c>
      <c r="AU33" s="98">
        <v>264.45737805199997</v>
      </c>
      <c r="AV33" s="98">
        <v>775.4906744300639</v>
      </c>
      <c r="AW33" s="98">
        <v>32.571851666666667</v>
      </c>
      <c r="AX33" s="98">
        <v>95.513187805456695</v>
      </c>
      <c r="AY33" s="98">
        <v>30.624999999999972</v>
      </c>
      <c r="AZ33" s="98">
        <v>89.804270462633369</v>
      </c>
      <c r="BA33" s="100">
        <v>1881600</v>
      </c>
      <c r="BB33" s="100">
        <v>5517574.3772241995</v>
      </c>
      <c r="BC33" s="101">
        <v>3.9199999999999999E-2</v>
      </c>
      <c r="BD33" s="101">
        <v>0.11494946619217081</v>
      </c>
      <c r="BE33" s="96">
        <v>30</v>
      </c>
      <c r="BF33" s="96">
        <v>87.971530249110316</v>
      </c>
      <c r="BG33" s="95">
        <v>0</v>
      </c>
      <c r="BH33" s="95">
        <v>2.9323843416370106</v>
      </c>
      <c r="BI33" s="96" t="s">
        <v>326</v>
      </c>
      <c r="CA33" t="s">
        <v>83</v>
      </c>
      <c r="CB33"/>
      <c r="CC33" s="44">
        <v>307.90035587188578</v>
      </c>
      <c r="CD33" s="34"/>
      <c r="CE33" s="17" t="s">
        <v>82</v>
      </c>
      <c r="CF33" s="17" t="s">
        <v>92</v>
      </c>
      <c r="CG33" s="17">
        <f t="shared" si="6"/>
        <v>0</v>
      </c>
      <c r="CH33" s="34"/>
      <c r="CI33" s="17" t="s">
        <v>86</v>
      </c>
      <c r="CJ33" s="17">
        <f t="shared" si="5"/>
        <v>17.594306049822062</v>
      </c>
      <c r="CK33" s="34"/>
      <c r="CL33" s="34"/>
      <c r="CM33" s="34"/>
      <c r="CN33" s="34"/>
      <c r="CO33" s="34"/>
      <c r="CP33" s="34"/>
      <c r="CQ33" s="34"/>
    </row>
    <row r="34" spans="2:95" x14ac:dyDescent="0.25">
      <c r="B34" s="34">
        <v>34</v>
      </c>
      <c r="C34" s="34">
        <v>2025</v>
      </c>
      <c r="D34" s="34" t="s">
        <v>109</v>
      </c>
      <c r="E34" s="34">
        <v>32</v>
      </c>
      <c r="F34" s="34" t="s">
        <v>78</v>
      </c>
      <c r="G34" s="34" t="s">
        <v>152</v>
      </c>
      <c r="H34" s="34" t="s">
        <v>151</v>
      </c>
      <c r="I34" s="34" t="s">
        <v>84</v>
      </c>
      <c r="J34" s="34" t="s">
        <v>90</v>
      </c>
      <c r="K34" s="34" t="s">
        <v>325</v>
      </c>
      <c r="L34" s="34" t="s">
        <v>172</v>
      </c>
      <c r="M34" s="34" t="s">
        <v>253</v>
      </c>
      <c r="N34" s="116">
        <v>0.25</v>
      </c>
      <c r="O34" s="116">
        <v>0.33333333333333331</v>
      </c>
      <c r="P34" s="116" t="s">
        <v>60</v>
      </c>
      <c r="Q34" s="116">
        <v>0.625</v>
      </c>
      <c r="R34" s="116" t="s">
        <v>67</v>
      </c>
      <c r="S34" s="116">
        <v>0.66666666666666663</v>
      </c>
      <c r="T34" s="34" t="s">
        <v>24</v>
      </c>
      <c r="U34" s="34" t="s">
        <v>326</v>
      </c>
      <c r="V34" s="34" t="s">
        <v>42</v>
      </c>
      <c r="W34" s="34" t="s">
        <v>31</v>
      </c>
      <c r="X34" s="34" t="s">
        <v>42</v>
      </c>
      <c r="Y34" s="34" t="s">
        <v>326</v>
      </c>
      <c r="Z34" s="34" t="s">
        <v>24</v>
      </c>
      <c r="AA34" s="34" t="s">
        <v>42</v>
      </c>
      <c r="AB34" s="95">
        <v>0</v>
      </c>
      <c r="AC34" s="34" t="s">
        <v>24</v>
      </c>
      <c r="AD34" s="34" t="s">
        <v>42</v>
      </c>
      <c r="AE34" s="95">
        <v>0</v>
      </c>
      <c r="AF34" s="96">
        <v>7</v>
      </c>
      <c r="AG34" s="97">
        <v>15</v>
      </c>
      <c r="AH34" s="96">
        <v>43.985765124555158</v>
      </c>
      <c r="AI34" s="97" t="s">
        <v>103</v>
      </c>
      <c r="AJ34" s="96">
        <v>89.999999999999957</v>
      </c>
      <c r="AK34" s="96">
        <v>263.91459074733081</v>
      </c>
      <c r="AL34" s="96" t="s">
        <v>96</v>
      </c>
      <c r="AM34" s="95">
        <v>5.8647686832740211</v>
      </c>
      <c r="AN34" s="95">
        <v>5.8647686832740211</v>
      </c>
      <c r="AO34" s="98">
        <v>4.0724999999999998</v>
      </c>
      <c r="AP34" s="98">
        <v>11.942135231316724</v>
      </c>
      <c r="AQ34" s="98" t="s">
        <v>99</v>
      </c>
      <c r="AR34" s="98">
        <v>14</v>
      </c>
      <c r="AS34" s="98">
        <v>41.053380782918147</v>
      </c>
      <c r="AT34" s="99" t="s">
        <v>101</v>
      </c>
      <c r="AU34" s="98">
        <v>108.02897009331294</v>
      </c>
      <c r="AV34" s="98">
        <v>316.78246034480378</v>
      </c>
      <c r="AW34" s="98">
        <v>13.30537123033217</v>
      </c>
      <c r="AX34" s="98">
        <v>39.016462255493622</v>
      </c>
      <c r="AY34" s="98">
        <v>30.624999999999986</v>
      </c>
      <c r="AZ34" s="98">
        <v>89.804270462633411</v>
      </c>
      <c r="BA34" s="100">
        <v>3675000</v>
      </c>
      <c r="BB34" s="100">
        <v>10776512.455516014</v>
      </c>
      <c r="BC34" s="101">
        <v>7.6562500000000006E-2</v>
      </c>
      <c r="BD34" s="101">
        <v>0.22451067615658363</v>
      </c>
      <c r="BE34" s="96">
        <v>30</v>
      </c>
      <c r="BF34" s="96">
        <v>87.971530249110316</v>
      </c>
      <c r="BG34" s="95">
        <v>0</v>
      </c>
      <c r="BH34" s="95">
        <v>2.9323843416370106</v>
      </c>
      <c r="BI34" s="96" t="s">
        <v>326</v>
      </c>
      <c r="CA34"/>
      <c r="CB34" t="s">
        <v>89</v>
      </c>
      <c r="CC34" s="44">
        <v>260.98220640569355</v>
      </c>
      <c r="CD34" s="34"/>
      <c r="CE34" s="17" t="s">
        <v>82</v>
      </c>
      <c r="CF34" s="17" t="s">
        <v>93</v>
      </c>
      <c r="CG34" s="17">
        <f t="shared" si="6"/>
        <v>0</v>
      </c>
      <c r="CH34" s="34"/>
      <c r="CI34" s="17" t="s">
        <v>87</v>
      </c>
      <c r="CJ34" s="17">
        <f t="shared" si="5"/>
        <v>11.729537366548042</v>
      </c>
      <c r="CK34" s="34"/>
      <c r="CL34" s="34"/>
      <c r="CM34" s="34"/>
      <c r="CN34" s="34"/>
      <c r="CO34" s="34"/>
      <c r="CP34" s="34"/>
      <c r="CQ34" s="34"/>
    </row>
    <row r="35" spans="2:95" x14ac:dyDescent="0.25">
      <c r="B35" s="34">
        <v>35</v>
      </c>
      <c r="C35" s="34">
        <v>2025</v>
      </c>
      <c r="D35" s="34" t="s">
        <v>110</v>
      </c>
      <c r="E35" s="34">
        <v>25</v>
      </c>
      <c r="F35" s="34" t="s">
        <v>77</v>
      </c>
      <c r="G35" s="34" t="s">
        <v>152</v>
      </c>
      <c r="H35" s="34" t="s">
        <v>151</v>
      </c>
      <c r="I35" s="34" t="s">
        <v>84</v>
      </c>
      <c r="J35" s="34" t="s">
        <v>90</v>
      </c>
      <c r="K35" s="34" t="s">
        <v>325</v>
      </c>
      <c r="L35" s="34" t="s">
        <v>178</v>
      </c>
      <c r="M35" s="34" t="s">
        <v>253</v>
      </c>
      <c r="N35" s="116">
        <v>0.25</v>
      </c>
      <c r="O35" s="116">
        <v>0.33333333333333331</v>
      </c>
      <c r="P35" s="116" t="s">
        <v>60</v>
      </c>
      <c r="Q35" s="116">
        <v>0.77083333333333337</v>
      </c>
      <c r="R35" s="116" t="s">
        <v>70</v>
      </c>
      <c r="S35" s="116">
        <v>0.83333333333333337</v>
      </c>
      <c r="T35" s="34" t="s">
        <v>27</v>
      </c>
      <c r="U35" s="34" t="s">
        <v>326</v>
      </c>
      <c r="V35" s="34" t="s">
        <v>42</v>
      </c>
      <c r="W35" s="34" t="s">
        <v>326</v>
      </c>
      <c r="X35" s="34" t="s">
        <v>326</v>
      </c>
      <c r="Y35" s="34" t="s">
        <v>326</v>
      </c>
      <c r="Z35" s="34" t="s">
        <v>27</v>
      </c>
      <c r="AA35" s="34" t="s">
        <v>42</v>
      </c>
      <c r="AB35" s="95">
        <v>0</v>
      </c>
      <c r="AC35" s="34" t="s">
        <v>24</v>
      </c>
      <c r="AD35" s="34" t="s">
        <v>42</v>
      </c>
      <c r="AE35" s="95">
        <v>2.9323843416370106</v>
      </c>
      <c r="AF35" s="96">
        <v>10.500000000000002</v>
      </c>
      <c r="AG35" s="97">
        <v>0</v>
      </c>
      <c r="AH35" s="96">
        <v>0</v>
      </c>
      <c r="AI35" s="97" t="s">
        <v>326</v>
      </c>
      <c r="AJ35" s="96">
        <v>104.99999999999999</v>
      </c>
      <c r="AK35" s="96">
        <v>307.90035587188606</v>
      </c>
      <c r="AL35" s="96" t="s">
        <v>96</v>
      </c>
      <c r="AM35" s="95">
        <v>5.8647686832740211</v>
      </c>
      <c r="AN35" s="95">
        <v>0</v>
      </c>
      <c r="AO35" s="98" t="s">
        <v>326</v>
      </c>
      <c r="AP35" s="98">
        <v>0</v>
      </c>
      <c r="AQ35" s="98" t="s">
        <v>326</v>
      </c>
      <c r="AR35" s="98">
        <v>25.598660000000002</v>
      </c>
      <c r="AS35" s="98">
        <v>75.06510975088969</v>
      </c>
      <c r="AT35" s="99" t="s">
        <v>102</v>
      </c>
      <c r="AU35" s="98">
        <v>737.98488212521738</v>
      </c>
      <c r="AV35" s="98">
        <v>2164.0553127088224</v>
      </c>
      <c r="AW35" s="98">
        <v>90.893792753623202</v>
      </c>
      <c r="AX35" s="98">
        <v>266.53553462272424</v>
      </c>
      <c r="AY35" s="98">
        <v>35.729166666666664</v>
      </c>
      <c r="AZ35" s="98">
        <v>104.77164887307235</v>
      </c>
      <c r="BA35" s="100">
        <v>3116400</v>
      </c>
      <c r="BB35" s="100">
        <v>9138482.5622775797</v>
      </c>
      <c r="BC35" s="101">
        <v>6.4924999999999997E-2</v>
      </c>
      <c r="BD35" s="101">
        <v>0.1903850533807829</v>
      </c>
      <c r="BE35" s="96">
        <v>0</v>
      </c>
      <c r="BF35" s="96">
        <v>0</v>
      </c>
      <c r="BG35" s="95">
        <v>2.9323843416370106</v>
      </c>
      <c r="BH35" s="95">
        <v>2.9323843416370106</v>
      </c>
      <c r="BI35" s="96" t="s">
        <v>326</v>
      </c>
      <c r="CA35"/>
      <c r="CB35" t="s">
        <v>90</v>
      </c>
      <c r="CC35" s="44">
        <v>17.594306049822062</v>
      </c>
      <c r="CD35" s="34"/>
      <c r="CE35" s="17" t="s">
        <v>83</v>
      </c>
      <c r="CF35" s="17" t="s">
        <v>88</v>
      </c>
      <c r="CG35" s="17">
        <f t="shared" si="6"/>
        <v>26.391459074733095</v>
      </c>
      <c r="CH35" s="34"/>
      <c r="CI35" s="34"/>
      <c r="CJ35" s="34"/>
      <c r="CK35" s="34"/>
      <c r="CL35" s="34"/>
      <c r="CM35" s="34"/>
      <c r="CN35" s="34"/>
      <c r="CO35" s="34"/>
      <c r="CP35" s="34"/>
      <c r="CQ35" s="34"/>
    </row>
    <row r="36" spans="2:95" x14ac:dyDescent="0.25">
      <c r="B36" s="34">
        <v>36</v>
      </c>
      <c r="C36" s="34">
        <v>2025</v>
      </c>
      <c r="D36" s="34" t="s">
        <v>110</v>
      </c>
      <c r="E36" s="34">
        <v>30</v>
      </c>
      <c r="F36" s="34" t="s">
        <v>78</v>
      </c>
      <c r="G36" s="34" t="s">
        <v>152</v>
      </c>
      <c r="H36" s="34" t="s">
        <v>151</v>
      </c>
      <c r="I36" s="34" t="s">
        <v>84</v>
      </c>
      <c r="J36" s="34" t="s">
        <v>88</v>
      </c>
      <c r="K36" s="34" t="s">
        <v>325</v>
      </c>
      <c r="L36" s="34" t="s">
        <v>180</v>
      </c>
      <c r="M36" s="34" t="s">
        <v>475</v>
      </c>
      <c r="N36" s="116">
        <v>0.28472222222222221</v>
      </c>
      <c r="O36" s="116">
        <v>0.33333333333333331</v>
      </c>
      <c r="P36" s="116" t="s">
        <v>60</v>
      </c>
      <c r="Q36" s="116">
        <v>0.6875</v>
      </c>
      <c r="R36" s="116" t="s">
        <v>68</v>
      </c>
      <c r="S36" s="116">
        <v>0.74305555555555558</v>
      </c>
      <c r="T36" s="34" t="s">
        <v>24</v>
      </c>
      <c r="U36" s="34" t="s">
        <v>326</v>
      </c>
      <c r="V36" s="34" t="s">
        <v>42</v>
      </c>
      <c r="W36" s="34" t="s">
        <v>149</v>
      </c>
      <c r="X36" s="34" t="s">
        <v>149</v>
      </c>
      <c r="Y36" s="34" t="s">
        <v>326</v>
      </c>
      <c r="Z36" s="34" t="s">
        <v>24</v>
      </c>
      <c r="AA36" s="34" t="s">
        <v>42</v>
      </c>
      <c r="AB36" s="95">
        <v>0</v>
      </c>
      <c r="AC36" s="34" t="s">
        <v>24</v>
      </c>
      <c r="AD36" s="34" t="s">
        <v>42</v>
      </c>
      <c r="AE36" s="95">
        <v>0</v>
      </c>
      <c r="AF36" s="96">
        <v>8.5</v>
      </c>
      <c r="AG36" s="97">
        <v>10</v>
      </c>
      <c r="AH36" s="96">
        <v>29.323843416370106</v>
      </c>
      <c r="AI36" s="97" t="s">
        <v>148</v>
      </c>
      <c r="AJ36" s="96">
        <v>75</v>
      </c>
      <c r="AK36" s="96">
        <v>219.9288256227758</v>
      </c>
      <c r="AL36" s="96" t="s">
        <v>96</v>
      </c>
      <c r="AM36" s="95">
        <v>5.8647686832740211</v>
      </c>
      <c r="AN36" s="95">
        <v>5.8647686832740211</v>
      </c>
      <c r="AO36" s="98">
        <v>0.56666666666666665</v>
      </c>
      <c r="AP36" s="98">
        <v>1.6616844602609726</v>
      </c>
      <c r="AQ36" s="98" t="s">
        <v>106</v>
      </c>
      <c r="AR36" s="98">
        <v>14.914435999999995</v>
      </c>
      <c r="AS36" s="98">
        <v>43.734858590747315</v>
      </c>
      <c r="AT36" s="99" t="s">
        <v>101</v>
      </c>
      <c r="AU36" s="98">
        <v>85.759135062932671</v>
      </c>
      <c r="AV36" s="98">
        <v>251.47874481087729</v>
      </c>
      <c r="AW36" s="98">
        <v>10.562510476762817</v>
      </c>
      <c r="AX36" s="98">
        <v>30.973340330436159</v>
      </c>
      <c r="AY36" s="98">
        <v>25.520833333333332</v>
      </c>
      <c r="AZ36" s="98">
        <v>74.836892052194543</v>
      </c>
      <c r="BA36" s="100">
        <v>1568000</v>
      </c>
      <c r="BB36" s="100">
        <v>4597978.6476868326</v>
      </c>
      <c r="BC36" s="101">
        <v>0.26133333333333331</v>
      </c>
      <c r="BD36" s="101">
        <v>0.76632977461447205</v>
      </c>
      <c r="BE36" s="96">
        <v>20</v>
      </c>
      <c r="BF36" s="96">
        <v>58.647686832740213</v>
      </c>
      <c r="BG36" s="95">
        <v>2.9323843416370106</v>
      </c>
      <c r="BH36" s="95">
        <v>2.9323843416370106</v>
      </c>
      <c r="BI36" s="96" t="s">
        <v>326</v>
      </c>
      <c r="CA36"/>
      <c r="CB36" t="s">
        <v>91</v>
      </c>
      <c r="CC36" s="44">
        <v>2.9323843416370106</v>
      </c>
      <c r="CD36" s="34"/>
      <c r="CE36" s="17" t="s">
        <v>83</v>
      </c>
      <c r="CF36" s="17" t="s">
        <v>89</v>
      </c>
      <c r="CG36" s="17">
        <f t="shared" si="6"/>
        <v>260.98220640569355</v>
      </c>
      <c r="CH36" s="34"/>
      <c r="CI36" s="18" t="s">
        <v>259</v>
      </c>
      <c r="CJ36" s="18" t="s">
        <v>4</v>
      </c>
      <c r="CK36" s="34"/>
      <c r="CL36" s="34"/>
      <c r="CM36" s="34"/>
      <c r="CN36" s="34"/>
      <c r="CO36" s="34"/>
      <c r="CP36" s="34"/>
      <c r="CQ36" s="34"/>
    </row>
    <row r="37" spans="2:95" x14ac:dyDescent="0.25">
      <c r="B37" s="34">
        <v>37</v>
      </c>
      <c r="C37" s="34">
        <v>2025</v>
      </c>
      <c r="D37" s="34" t="s">
        <v>110</v>
      </c>
      <c r="E37" s="34">
        <v>37</v>
      </c>
      <c r="F37" s="34" t="s">
        <v>78</v>
      </c>
      <c r="G37" s="34" t="s">
        <v>153</v>
      </c>
      <c r="H37" s="34" t="s">
        <v>151</v>
      </c>
      <c r="I37" s="34" t="s">
        <v>83</v>
      </c>
      <c r="J37" s="34" t="s">
        <v>89</v>
      </c>
      <c r="K37" s="34" t="s">
        <v>325</v>
      </c>
      <c r="L37" s="34" t="s">
        <v>167</v>
      </c>
      <c r="M37" s="34" t="s">
        <v>475</v>
      </c>
      <c r="N37" s="116">
        <v>0.27083333333333331</v>
      </c>
      <c r="O37" s="116">
        <v>0.39583333333333331</v>
      </c>
      <c r="P37" s="116" t="s">
        <v>61</v>
      </c>
      <c r="Q37" s="116">
        <v>0.6875</v>
      </c>
      <c r="R37" s="116" t="s">
        <v>68</v>
      </c>
      <c r="S37" s="116">
        <v>0.77083333333333337</v>
      </c>
      <c r="T37" s="34" t="s">
        <v>27</v>
      </c>
      <c r="U37" s="34" t="s">
        <v>326</v>
      </c>
      <c r="V37" s="34" t="s">
        <v>42</v>
      </c>
      <c r="W37" s="34" t="s">
        <v>149</v>
      </c>
      <c r="X37" s="34" t="s">
        <v>149</v>
      </c>
      <c r="Y37" s="34" t="s">
        <v>326</v>
      </c>
      <c r="Z37" s="34" t="s">
        <v>24</v>
      </c>
      <c r="AA37" s="34" t="s">
        <v>42</v>
      </c>
      <c r="AB37" s="95">
        <v>2.9323843416370106</v>
      </c>
      <c r="AC37" s="34" t="s">
        <v>28</v>
      </c>
      <c r="AD37" s="34" t="s">
        <v>43</v>
      </c>
      <c r="AE37" s="95">
        <v>2.9323843416370106</v>
      </c>
      <c r="AF37" s="96">
        <v>7</v>
      </c>
      <c r="AG37" s="97">
        <v>20</v>
      </c>
      <c r="AH37" s="96">
        <v>58.647686832740213</v>
      </c>
      <c r="AI37" s="97" t="s">
        <v>103</v>
      </c>
      <c r="AJ37" s="96">
        <v>150.00000000000003</v>
      </c>
      <c r="AK37" s="96">
        <v>439.85765124555166</v>
      </c>
      <c r="AL37" s="96" t="s">
        <v>97</v>
      </c>
      <c r="AM37" s="95">
        <v>5.8647686832740211</v>
      </c>
      <c r="AN37" s="95">
        <v>5.8647686832740211</v>
      </c>
      <c r="AO37" s="98">
        <v>1.1333333333333333</v>
      </c>
      <c r="AP37" s="98">
        <v>3.3233689205219452</v>
      </c>
      <c r="AQ37" s="98" t="s">
        <v>107</v>
      </c>
      <c r="AR37" s="98">
        <v>11.012028000000001</v>
      </c>
      <c r="AS37" s="98">
        <v>32.291498476868327</v>
      </c>
      <c r="AT37" s="99" t="s">
        <v>101</v>
      </c>
      <c r="AU37" s="98">
        <v>237.32776504483093</v>
      </c>
      <c r="AV37" s="98">
        <v>695.93622205316967</v>
      </c>
      <c r="AW37" s="98">
        <v>29.230437117552341</v>
      </c>
      <c r="AX37" s="98">
        <v>85.714876102715763</v>
      </c>
      <c r="AY37" s="98">
        <v>51.041666666666679</v>
      </c>
      <c r="AZ37" s="98">
        <v>149.67378410438911</v>
      </c>
      <c r="BA37" s="100">
        <v>1666000</v>
      </c>
      <c r="BB37" s="100">
        <v>4885352.31316726</v>
      </c>
      <c r="BC37" s="101">
        <v>6.9416666666666668E-2</v>
      </c>
      <c r="BD37" s="101">
        <v>0.20355634638196915</v>
      </c>
      <c r="BE37" s="96">
        <v>40</v>
      </c>
      <c r="BF37" s="96">
        <v>117.29537366548043</v>
      </c>
      <c r="BG37" s="95">
        <v>0</v>
      </c>
      <c r="BH37" s="95">
        <v>2.9323843416370106</v>
      </c>
      <c r="BI37" s="96" t="s">
        <v>326</v>
      </c>
      <c r="CA37"/>
      <c r="CB37" t="s">
        <v>88</v>
      </c>
      <c r="CC37" s="44">
        <v>26.391459074733095</v>
      </c>
      <c r="CD37" s="34"/>
      <c r="CE37" s="17" t="s">
        <v>83</v>
      </c>
      <c r="CF37" s="17" t="s">
        <v>90</v>
      </c>
      <c r="CG37" s="17">
        <f t="shared" si="6"/>
        <v>17.594306049822062</v>
      </c>
      <c r="CH37" s="34"/>
      <c r="CI37" s="17" t="s">
        <v>88</v>
      </c>
      <c r="CJ37" s="17">
        <f t="shared" ref="CJ37:CJ42" si="7">SUMIFS($CG$29:$CG$64,$CF$29:$CF$64,CI37)</f>
        <v>64.512455516014228</v>
      </c>
      <c r="CK37" s="34"/>
      <c r="CL37" s="34"/>
      <c r="CM37" s="34"/>
      <c r="CN37" s="34"/>
      <c r="CO37" s="34"/>
      <c r="CP37" s="34"/>
      <c r="CQ37" s="34"/>
    </row>
    <row r="38" spans="2:95" x14ac:dyDescent="0.25">
      <c r="B38" s="34">
        <v>38</v>
      </c>
      <c r="C38" s="34">
        <v>2025</v>
      </c>
      <c r="D38" s="34" t="s">
        <v>110</v>
      </c>
      <c r="E38" s="34">
        <v>40</v>
      </c>
      <c r="F38" s="34" t="s">
        <v>79</v>
      </c>
      <c r="G38" s="34" t="s">
        <v>153</v>
      </c>
      <c r="H38" s="34" t="s">
        <v>151</v>
      </c>
      <c r="I38" s="34" t="s">
        <v>86</v>
      </c>
      <c r="J38" s="34" t="s">
        <v>91</v>
      </c>
      <c r="K38" s="34" t="s">
        <v>325</v>
      </c>
      <c r="L38" s="34" t="s">
        <v>169</v>
      </c>
      <c r="M38" s="34" t="s">
        <v>475</v>
      </c>
      <c r="N38" s="116">
        <v>0.29166666666666669</v>
      </c>
      <c r="O38" s="116">
        <v>0.35416666666666669</v>
      </c>
      <c r="P38" s="116" t="s">
        <v>60</v>
      </c>
      <c r="Q38" s="116">
        <v>0.69791666666666663</v>
      </c>
      <c r="R38" s="116" t="s">
        <v>68</v>
      </c>
      <c r="S38" s="116">
        <v>0.8125</v>
      </c>
      <c r="T38" s="34" t="s">
        <v>24</v>
      </c>
      <c r="U38" s="34" t="s">
        <v>326</v>
      </c>
      <c r="V38" s="34" t="s">
        <v>42</v>
      </c>
      <c r="W38" s="34" t="s">
        <v>326</v>
      </c>
      <c r="X38" s="34" t="s">
        <v>326</v>
      </c>
      <c r="Y38" s="34" t="s">
        <v>326</v>
      </c>
      <c r="Z38" s="34" t="s">
        <v>24</v>
      </c>
      <c r="AA38" s="34" t="s">
        <v>42</v>
      </c>
      <c r="AB38" s="95">
        <v>0</v>
      </c>
      <c r="AC38" s="34" t="s">
        <v>24</v>
      </c>
      <c r="AD38" s="34" t="s">
        <v>42</v>
      </c>
      <c r="AE38" s="95">
        <v>0</v>
      </c>
      <c r="AF38" s="96">
        <v>8.2499999999999982</v>
      </c>
      <c r="AG38" s="97">
        <v>0</v>
      </c>
      <c r="AH38" s="96">
        <v>0</v>
      </c>
      <c r="AI38" s="97" t="s">
        <v>326</v>
      </c>
      <c r="AJ38" s="96">
        <v>127.50000000000003</v>
      </c>
      <c r="AK38" s="96">
        <v>373.87900355871892</v>
      </c>
      <c r="AL38" s="96" t="s">
        <v>97</v>
      </c>
      <c r="AM38" s="95">
        <v>5.8647686832740211</v>
      </c>
      <c r="AN38" s="95">
        <v>0</v>
      </c>
      <c r="AO38" s="98" t="s">
        <v>326</v>
      </c>
      <c r="AP38" s="98">
        <v>0</v>
      </c>
      <c r="AQ38" s="98" t="s">
        <v>326</v>
      </c>
      <c r="AR38" s="98">
        <v>14.006523000000001</v>
      </c>
      <c r="AS38" s="98">
        <v>41.072508725978651</v>
      </c>
      <c r="AT38" s="99" t="s">
        <v>101</v>
      </c>
      <c r="AU38" s="98">
        <v>66.975556677144226</v>
      </c>
      <c r="AV38" s="98">
        <v>196.39807367247985</v>
      </c>
      <c r="AW38" s="98">
        <v>8.2490339783653859</v>
      </c>
      <c r="AX38" s="98">
        <v>24.189338071790313</v>
      </c>
      <c r="AY38" s="98">
        <v>43.385416666666679</v>
      </c>
      <c r="AZ38" s="98">
        <v>127.22271648873075</v>
      </c>
      <c r="BA38" s="100">
        <v>1372000</v>
      </c>
      <c r="BB38" s="100">
        <v>4023231.3167259786</v>
      </c>
      <c r="BC38" s="101">
        <v>1.7589743589743589E-2</v>
      </c>
      <c r="BD38" s="101">
        <v>5.157988867597408E-2</v>
      </c>
      <c r="BE38" s="96">
        <v>0</v>
      </c>
      <c r="BF38" s="96">
        <v>0</v>
      </c>
      <c r="BG38" s="95">
        <v>2.9323843416370106</v>
      </c>
      <c r="BH38" s="95">
        <v>2.9323843416370106</v>
      </c>
      <c r="BI38" s="96" t="s">
        <v>326</v>
      </c>
      <c r="CA38" t="s">
        <v>84</v>
      </c>
      <c r="CB38"/>
      <c r="CC38" s="44">
        <v>260.98220640569377</v>
      </c>
      <c r="CD38" s="34"/>
      <c r="CE38" s="17" t="s">
        <v>83</v>
      </c>
      <c r="CF38" s="17" t="s">
        <v>91</v>
      </c>
      <c r="CG38" s="17">
        <f t="shared" si="6"/>
        <v>2.9323843416370106</v>
      </c>
      <c r="CH38" s="34"/>
      <c r="CI38" s="17" t="s">
        <v>89</v>
      </c>
      <c r="CJ38" s="17">
        <f t="shared" si="7"/>
        <v>477.97864768683218</v>
      </c>
      <c r="CK38" s="34"/>
      <c r="CL38" s="34"/>
      <c r="CM38" s="34"/>
      <c r="CN38" s="34"/>
      <c r="CO38" s="34"/>
      <c r="CP38" s="34"/>
      <c r="CQ38" s="34"/>
    </row>
    <row r="39" spans="2:95" x14ac:dyDescent="0.25">
      <c r="B39" s="34">
        <v>39</v>
      </c>
      <c r="C39" s="34">
        <v>2025</v>
      </c>
      <c r="D39" s="34" t="s">
        <v>110</v>
      </c>
      <c r="E39" s="34">
        <v>50</v>
      </c>
      <c r="F39" s="34" t="s">
        <v>80</v>
      </c>
      <c r="G39" s="34" t="s">
        <v>152</v>
      </c>
      <c r="H39" s="34" t="s">
        <v>151</v>
      </c>
      <c r="I39" s="34" t="s">
        <v>85</v>
      </c>
      <c r="J39" s="34" t="s">
        <v>89</v>
      </c>
      <c r="K39" s="34" t="s">
        <v>325</v>
      </c>
      <c r="L39" s="34" t="s">
        <v>171</v>
      </c>
      <c r="M39" s="34" t="s">
        <v>475</v>
      </c>
      <c r="N39" s="116">
        <v>0.27083333333333331</v>
      </c>
      <c r="O39" s="116">
        <v>0.31944444444444442</v>
      </c>
      <c r="P39" s="116" t="s">
        <v>59</v>
      </c>
      <c r="Q39" s="116">
        <v>0.69444444444444442</v>
      </c>
      <c r="R39" s="116" t="s">
        <v>68</v>
      </c>
      <c r="S39" s="116">
        <v>0.75</v>
      </c>
      <c r="T39" s="34" t="s">
        <v>30</v>
      </c>
      <c r="U39" s="34" t="s">
        <v>48</v>
      </c>
      <c r="V39" s="34" t="s">
        <v>44</v>
      </c>
      <c r="W39" s="34" t="s">
        <v>149</v>
      </c>
      <c r="X39" s="34" t="s">
        <v>149</v>
      </c>
      <c r="Y39" s="34" t="s">
        <v>326</v>
      </c>
      <c r="Z39" s="34" t="s">
        <v>35</v>
      </c>
      <c r="AA39" s="34" t="s">
        <v>2</v>
      </c>
      <c r="AB39" s="95">
        <v>2.9323843416370106</v>
      </c>
      <c r="AC39" s="34" t="s">
        <v>26</v>
      </c>
      <c r="AD39" s="34" t="s">
        <v>43</v>
      </c>
      <c r="AE39" s="95">
        <v>2.9323843416370106</v>
      </c>
      <c r="AF39" s="96">
        <v>9</v>
      </c>
      <c r="AG39" s="97">
        <v>10</v>
      </c>
      <c r="AH39" s="96">
        <v>29.323843416370106</v>
      </c>
      <c r="AI39" s="97" t="s">
        <v>148</v>
      </c>
      <c r="AJ39" s="96">
        <v>75</v>
      </c>
      <c r="AK39" s="96">
        <v>219.9288256227758</v>
      </c>
      <c r="AL39" s="96" t="s">
        <v>96</v>
      </c>
      <c r="AM39" s="95">
        <v>5.8647686832740211</v>
      </c>
      <c r="AN39" s="95">
        <v>5.8647686832740211</v>
      </c>
      <c r="AO39" s="98">
        <v>0.56666666666666665</v>
      </c>
      <c r="AP39" s="98">
        <v>1.6616844602609726</v>
      </c>
      <c r="AQ39" s="98" t="s">
        <v>106</v>
      </c>
      <c r="AR39" s="98">
        <v>5.5308449999999993</v>
      </c>
      <c r="AS39" s="98">
        <v>16.218563274021349</v>
      </c>
      <c r="AT39" s="99" t="s">
        <v>100</v>
      </c>
      <c r="AU39" s="98">
        <v>176.48216581877776</v>
      </c>
      <c r="AV39" s="98">
        <v>517.51353962517032</v>
      </c>
      <c r="AW39" s="98">
        <v>23.166165555555555</v>
      </c>
      <c r="AX39" s="98">
        <v>67.932101130881762</v>
      </c>
      <c r="AY39" s="98">
        <v>25.520833333333332</v>
      </c>
      <c r="AZ39" s="98">
        <v>74.836892052194543</v>
      </c>
      <c r="BA39" s="100">
        <v>9800000</v>
      </c>
      <c r="BB39" s="100">
        <v>28737366.548042703</v>
      </c>
      <c r="BC39" s="101">
        <v>0.40833333333333333</v>
      </c>
      <c r="BD39" s="101">
        <v>1.1973902728351127</v>
      </c>
      <c r="BE39" s="96">
        <v>20</v>
      </c>
      <c r="BF39" s="96">
        <v>58.647686832740213</v>
      </c>
      <c r="BG39" s="95">
        <v>2.9323843416370106</v>
      </c>
      <c r="BH39" s="95">
        <v>2.9323843416370106</v>
      </c>
      <c r="BI39" s="96" t="s">
        <v>326</v>
      </c>
      <c r="CA39"/>
      <c r="CB39" t="s">
        <v>89</v>
      </c>
      <c r="CC39" s="44">
        <v>111.43060498220629</v>
      </c>
      <c r="CD39" s="34"/>
      <c r="CE39" s="17" t="s">
        <v>83</v>
      </c>
      <c r="CF39" s="17" t="s">
        <v>92</v>
      </c>
      <c r="CG39" s="17">
        <f t="shared" si="6"/>
        <v>0</v>
      </c>
      <c r="CH39" s="34"/>
      <c r="CI39" s="17" t="s">
        <v>90</v>
      </c>
      <c r="CJ39" s="17">
        <f t="shared" si="7"/>
        <v>149.55160142348748</v>
      </c>
      <c r="CK39" s="34"/>
      <c r="CL39" s="34"/>
      <c r="CM39" s="34"/>
      <c r="CN39" s="34"/>
      <c r="CO39" s="34"/>
      <c r="CP39" s="34"/>
      <c r="CQ39" s="34"/>
    </row>
    <row r="40" spans="2:95" x14ac:dyDescent="0.25">
      <c r="B40" s="34">
        <v>42</v>
      </c>
      <c r="C40" s="34">
        <v>2025</v>
      </c>
      <c r="D40" s="34" t="s">
        <v>110</v>
      </c>
      <c r="E40" s="34">
        <v>43</v>
      </c>
      <c r="F40" s="34" t="s">
        <v>79</v>
      </c>
      <c r="G40" s="34" t="s">
        <v>153</v>
      </c>
      <c r="H40" s="34" t="s">
        <v>151</v>
      </c>
      <c r="I40" s="34" t="s">
        <v>84</v>
      </c>
      <c r="J40" s="34" t="s">
        <v>90</v>
      </c>
      <c r="K40" s="34" t="s">
        <v>325</v>
      </c>
      <c r="L40" s="34" t="s">
        <v>167</v>
      </c>
      <c r="M40" s="34" t="s">
        <v>475</v>
      </c>
      <c r="N40" s="116">
        <v>0.22916666666666666</v>
      </c>
      <c r="O40" s="116">
        <v>0.29166666666666669</v>
      </c>
      <c r="P40" s="116" t="s">
        <v>59</v>
      </c>
      <c r="Q40" s="116">
        <v>0.77083333333333337</v>
      </c>
      <c r="R40" s="116" t="s">
        <v>70</v>
      </c>
      <c r="S40" s="116">
        <v>0.83333333333333337</v>
      </c>
      <c r="T40" s="34" t="s">
        <v>24</v>
      </c>
      <c r="U40" s="34" t="s">
        <v>326</v>
      </c>
      <c r="V40" s="34" t="s">
        <v>42</v>
      </c>
      <c r="W40" s="34" t="s">
        <v>31</v>
      </c>
      <c r="X40" s="34" t="s">
        <v>42</v>
      </c>
      <c r="Y40" s="34" t="s">
        <v>326</v>
      </c>
      <c r="Z40" s="34" t="s">
        <v>24</v>
      </c>
      <c r="AA40" s="34" t="s">
        <v>42</v>
      </c>
      <c r="AB40" s="95">
        <v>0</v>
      </c>
      <c r="AC40" s="34" t="s">
        <v>24</v>
      </c>
      <c r="AD40" s="34" t="s">
        <v>42</v>
      </c>
      <c r="AE40" s="95">
        <v>0</v>
      </c>
      <c r="AF40" s="96">
        <v>11.5</v>
      </c>
      <c r="AG40" s="97">
        <v>30</v>
      </c>
      <c r="AH40" s="96">
        <v>87.971530249110316</v>
      </c>
      <c r="AI40" s="97" t="s">
        <v>95</v>
      </c>
      <c r="AJ40" s="96">
        <v>90.000000000000028</v>
      </c>
      <c r="AK40" s="96">
        <v>263.91459074733103</v>
      </c>
      <c r="AL40" s="96" t="s">
        <v>96</v>
      </c>
      <c r="AM40" s="95">
        <v>5.8647686832740211</v>
      </c>
      <c r="AN40" s="95">
        <v>5.8647686832740211</v>
      </c>
      <c r="AO40" s="98">
        <v>8.1449999999999996</v>
      </c>
      <c r="AP40" s="98">
        <v>23.884270462633449</v>
      </c>
      <c r="AQ40" s="98" t="s">
        <v>108</v>
      </c>
      <c r="AR40" s="98">
        <v>11.012028000000001</v>
      </c>
      <c r="AS40" s="98">
        <v>32.291498476868327</v>
      </c>
      <c r="AT40" s="99" t="s">
        <v>101</v>
      </c>
      <c r="AU40" s="98">
        <v>31.403277512984264</v>
      </c>
      <c r="AV40" s="98">
        <v>92.086479255156704</v>
      </c>
      <c r="AW40" s="98">
        <v>3.8677797705419588</v>
      </c>
      <c r="AX40" s="98">
        <v>11.34181683603763</v>
      </c>
      <c r="AY40" s="98">
        <v>30.625000000000011</v>
      </c>
      <c r="AZ40" s="98">
        <v>89.804270462633482</v>
      </c>
      <c r="BA40" s="100">
        <v>980000</v>
      </c>
      <c r="BB40" s="100">
        <v>2873736.6548042702</v>
      </c>
      <c r="BC40" s="101">
        <v>2.0416666666666666E-2</v>
      </c>
      <c r="BD40" s="101">
        <v>5.9869513641755634E-2</v>
      </c>
      <c r="BE40" s="96">
        <v>60</v>
      </c>
      <c r="BF40" s="96">
        <v>175.94306049822063</v>
      </c>
      <c r="BG40" s="95">
        <v>0</v>
      </c>
      <c r="BH40" s="95">
        <v>2.9323843416370106</v>
      </c>
      <c r="BI40" s="96" t="s">
        <v>326</v>
      </c>
      <c r="CA40"/>
      <c r="CB40" t="s">
        <v>90</v>
      </c>
      <c r="CC40" s="44">
        <v>79.174377224199247</v>
      </c>
      <c r="CD40" s="34"/>
      <c r="CE40" s="17" t="s">
        <v>83</v>
      </c>
      <c r="CF40" s="17" t="s">
        <v>93</v>
      </c>
      <c r="CG40" s="17">
        <f t="shared" si="6"/>
        <v>0</v>
      </c>
      <c r="CH40" s="34"/>
      <c r="CI40" s="17" t="s">
        <v>91</v>
      </c>
      <c r="CJ40" s="17">
        <f t="shared" si="7"/>
        <v>99.701067615658346</v>
      </c>
      <c r="CK40" s="34"/>
      <c r="CL40" s="34"/>
      <c r="CM40" s="34"/>
      <c r="CN40" s="34"/>
      <c r="CO40" s="34"/>
      <c r="CP40" s="34"/>
      <c r="CQ40" s="34"/>
    </row>
    <row r="41" spans="2:95" x14ac:dyDescent="0.25">
      <c r="B41" s="34">
        <v>43</v>
      </c>
      <c r="C41" s="34">
        <v>2025</v>
      </c>
      <c r="D41" s="34" t="s">
        <v>110</v>
      </c>
      <c r="E41" s="34">
        <v>40</v>
      </c>
      <c r="F41" s="34" t="s">
        <v>79</v>
      </c>
      <c r="G41" s="34" t="s">
        <v>152</v>
      </c>
      <c r="H41" s="34" t="s">
        <v>151</v>
      </c>
      <c r="I41" s="34" t="s">
        <v>84</v>
      </c>
      <c r="J41" s="34" t="s">
        <v>91</v>
      </c>
      <c r="K41" s="34" t="s">
        <v>325</v>
      </c>
      <c r="L41" s="34" t="s">
        <v>172</v>
      </c>
      <c r="M41" s="34" t="s">
        <v>253</v>
      </c>
      <c r="N41" s="116">
        <v>0.29166666666666669</v>
      </c>
      <c r="O41" s="116">
        <v>0.41666666666666669</v>
      </c>
      <c r="P41" s="116" t="s">
        <v>62</v>
      </c>
      <c r="Q41" s="116">
        <v>0.66666666666666663</v>
      </c>
      <c r="R41" s="116" t="s">
        <v>68</v>
      </c>
      <c r="S41" s="116">
        <v>0.83333333333333337</v>
      </c>
      <c r="T41" s="34" t="s">
        <v>24</v>
      </c>
      <c r="U41" s="34" t="s">
        <v>326</v>
      </c>
      <c r="V41" s="34" t="s">
        <v>42</v>
      </c>
      <c r="W41" s="34" t="s">
        <v>27</v>
      </c>
      <c r="X41" s="34" t="s">
        <v>42</v>
      </c>
      <c r="Y41" s="34" t="s">
        <v>326</v>
      </c>
      <c r="Z41" s="34" t="s">
        <v>24</v>
      </c>
      <c r="AA41" s="34" t="s">
        <v>42</v>
      </c>
      <c r="AB41" s="95">
        <v>0</v>
      </c>
      <c r="AC41" s="34" t="s">
        <v>24</v>
      </c>
      <c r="AD41" s="34" t="s">
        <v>42</v>
      </c>
      <c r="AE41" s="95">
        <v>0</v>
      </c>
      <c r="AF41" s="96">
        <v>5.9999999999999982</v>
      </c>
      <c r="AG41" s="97">
        <v>15</v>
      </c>
      <c r="AH41" s="96">
        <v>43.985765124555158</v>
      </c>
      <c r="AI41" s="97" t="s">
        <v>103</v>
      </c>
      <c r="AJ41" s="96">
        <v>210.00000000000006</v>
      </c>
      <c r="AK41" s="96">
        <v>615.80071174377235</v>
      </c>
      <c r="AL41" s="96" t="s">
        <v>97</v>
      </c>
      <c r="AM41" s="95">
        <v>5.8647686832740211</v>
      </c>
      <c r="AN41" s="95">
        <v>5.8647686832740211</v>
      </c>
      <c r="AO41" s="98">
        <v>4.1500000000000004</v>
      </c>
      <c r="AP41" s="98">
        <v>12.169395017793596</v>
      </c>
      <c r="AQ41" s="98" t="s">
        <v>99</v>
      </c>
      <c r="AR41" s="98">
        <v>17.393367000000012</v>
      </c>
      <c r="AS41" s="98">
        <v>51.004037039145942</v>
      </c>
      <c r="AT41" s="99" t="s">
        <v>102</v>
      </c>
      <c r="AU41" s="98">
        <v>214.63004465305673</v>
      </c>
      <c r="AV41" s="98">
        <v>629.37778218547589</v>
      </c>
      <c r="AW41" s="98">
        <v>26.434875930271055</v>
      </c>
      <c r="AX41" s="98">
        <v>77.517216251043948</v>
      </c>
      <c r="AY41" s="98">
        <v>71.458333333333357</v>
      </c>
      <c r="AZ41" s="98">
        <v>209.54329774614479</v>
      </c>
      <c r="BA41" s="100">
        <v>3116400</v>
      </c>
      <c r="BB41" s="100">
        <v>9138482.5622775797</v>
      </c>
      <c r="BC41" s="101">
        <v>3.9953846153846152E-2</v>
      </c>
      <c r="BD41" s="101">
        <v>0.11716003284971256</v>
      </c>
      <c r="BE41" s="96">
        <v>0</v>
      </c>
      <c r="BF41" s="96">
        <v>0</v>
      </c>
      <c r="BG41" s="95">
        <v>2.9323843416370106</v>
      </c>
      <c r="BH41" s="95">
        <v>2.9323843416370106</v>
      </c>
      <c r="BI41" s="96" t="s">
        <v>326</v>
      </c>
      <c r="CA41"/>
      <c r="CB41" t="s">
        <v>91</v>
      </c>
      <c r="CC41" s="44">
        <v>46.918149466192169</v>
      </c>
      <c r="CD41" s="34"/>
      <c r="CE41" s="17" t="s">
        <v>84</v>
      </c>
      <c r="CF41" s="17" t="s">
        <v>88</v>
      </c>
      <c r="CG41" s="17">
        <f t="shared" si="6"/>
        <v>17.594306049822062</v>
      </c>
      <c r="CH41" s="34"/>
      <c r="CI41" s="17" t="s">
        <v>92</v>
      </c>
      <c r="CJ41" s="17">
        <f t="shared" si="7"/>
        <v>26.391459074733095</v>
      </c>
      <c r="CK41" s="34"/>
      <c r="CL41" s="34"/>
      <c r="CM41" s="34"/>
      <c r="CN41" s="34"/>
      <c r="CO41" s="34"/>
      <c r="CP41" s="34"/>
      <c r="CQ41" s="34"/>
    </row>
    <row r="42" spans="2:95" x14ac:dyDescent="0.25">
      <c r="B42" s="34">
        <v>44</v>
      </c>
      <c r="C42" s="34">
        <v>2025</v>
      </c>
      <c r="D42" s="34" t="s">
        <v>110</v>
      </c>
      <c r="E42" s="34">
        <v>31</v>
      </c>
      <c r="F42" s="34" t="s">
        <v>78</v>
      </c>
      <c r="G42" s="34" t="s">
        <v>152</v>
      </c>
      <c r="H42" s="34" t="s">
        <v>151</v>
      </c>
      <c r="I42" s="34" t="s">
        <v>83</v>
      </c>
      <c r="J42" s="34" t="s">
        <v>90</v>
      </c>
      <c r="K42" s="34" t="s">
        <v>325</v>
      </c>
      <c r="L42" s="34" t="s">
        <v>177</v>
      </c>
      <c r="M42" s="34" t="s">
        <v>476</v>
      </c>
      <c r="N42" s="116">
        <v>0.27083333333333331</v>
      </c>
      <c r="O42" s="116">
        <v>0.33333333333333331</v>
      </c>
      <c r="P42" s="116" t="s">
        <v>60</v>
      </c>
      <c r="Q42" s="116">
        <v>0.77083333333333337</v>
      </c>
      <c r="R42" s="116" t="s">
        <v>70</v>
      </c>
      <c r="S42" s="116">
        <v>0.85416666666666663</v>
      </c>
      <c r="T42" s="34" t="s">
        <v>27</v>
      </c>
      <c r="U42" s="34" t="s">
        <v>326</v>
      </c>
      <c r="V42" s="34" t="s">
        <v>42</v>
      </c>
      <c r="W42" s="34" t="s">
        <v>326</v>
      </c>
      <c r="X42" s="34" t="s">
        <v>326</v>
      </c>
      <c r="Y42" s="34" t="s">
        <v>326</v>
      </c>
      <c r="Z42" s="34" t="s">
        <v>27</v>
      </c>
      <c r="AA42" s="34" t="s">
        <v>42</v>
      </c>
      <c r="AB42" s="95">
        <v>0</v>
      </c>
      <c r="AC42" s="34" t="s">
        <v>28</v>
      </c>
      <c r="AD42" s="34" t="s">
        <v>43</v>
      </c>
      <c r="AE42" s="95">
        <v>2.9323843416370106</v>
      </c>
      <c r="AF42" s="96">
        <v>10.500000000000002</v>
      </c>
      <c r="AG42" s="97">
        <v>0</v>
      </c>
      <c r="AH42" s="96">
        <v>0</v>
      </c>
      <c r="AI42" s="97" t="s">
        <v>326</v>
      </c>
      <c r="AJ42" s="96">
        <v>104.99999999999994</v>
      </c>
      <c r="AK42" s="96">
        <v>307.90035587188595</v>
      </c>
      <c r="AL42" s="96" t="s">
        <v>96</v>
      </c>
      <c r="AM42" s="95">
        <v>5.8647686832740211</v>
      </c>
      <c r="AN42" s="95">
        <v>0</v>
      </c>
      <c r="AO42" s="98" t="s">
        <v>326</v>
      </c>
      <c r="AP42" s="98">
        <v>0</v>
      </c>
      <c r="AQ42" s="98" t="s">
        <v>326</v>
      </c>
      <c r="AR42" s="98">
        <v>12.260146000000006</v>
      </c>
      <c r="AS42" s="98">
        <v>35.951460156583643</v>
      </c>
      <c r="AT42" s="99" t="s">
        <v>101</v>
      </c>
      <c r="AU42" s="98">
        <v>353.44828208382626</v>
      </c>
      <c r="AV42" s="98">
        <v>1036.4462079611133</v>
      </c>
      <c r="AW42" s="98">
        <v>43.532402463768136</v>
      </c>
      <c r="AX42" s="98">
        <v>127.6537353385941</v>
      </c>
      <c r="AY42" s="98">
        <v>35.72916666666665</v>
      </c>
      <c r="AZ42" s="98">
        <v>104.77164887307231</v>
      </c>
      <c r="BA42" s="100">
        <v>1881600</v>
      </c>
      <c r="BB42" s="100">
        <v>5517574.3772241995</v>
      </c>
      <c r="BC42" s="101">
        <v>3.9199999999999999E-2</v>
      </c>
      <c r="BD42" s="101">
        <v>0.11494946619217081</v>
      </c>
      <c r="BE42" s="96">
        <v>0</v>
      </c>
      <c r="BF42" s="96">
        <v>0</v>
      </c>
      <c r="BG42" s="95">
        <v>2.9323843416370106</v>
      </c>
      <c r="BH42" s="95">
        <v>2.9323843416370106</v>
      </c>
      <c r="BI42" s="96" t="s">
        <v>326</v>
      </c>
      <c r="CA42"/>
      <c r="CB42" t="s">
        <v>92</v>
      </c>
      <c r="CC42" s="44">
        <v>5.8647686832740211</v>
      </c>
      <c r="CD42" s="34"/>
      <c r="CE42" s="17" t="s">
        <v>84</v>
      </c>
      <c r="CF42" s="17" t="s">
        <v>89</v>
      </c>
      <c r="CG42" s="17">
        <f t="shared" si="6"/>
        <v>111.43060498220629</v>
      </c>
      <c r="CH42" s="34"/>
      <c r="CI42" s="17" t="s">
        <v>93</v>
      </c>
      <c r="CJ42" s="17">
        <f t="shared" si="7"/>
        <v>5.8647686832740211</v>
      </c>
      <c r="CK42" s="34"/>
      <c r="CL42" s="34"/>
      <c r="CM42" s="34"/>
      <c r="CN42" s="34"/>
      <c r="CO42" s="34"/>
      <c r="CP42" s="34"/>
      <c r="CQ42" s="34"/>
    </row>
    <row r="43" spans="2:95" x14ac:dyDescent="0.25">
      <c r="B43" s="34">
        <v>45</v>
      </c>
      <c r="C43" s="34">
        <v>2025</v>
      </c>
      <c r="D43" s="34" t="s">
        <v>109</v>
      </c>
      <c r="E43" s="34">
        <v>37</v>
      </c>
      <c r="F43" s="34" t="s">
        <v>78</v>
      </c>
      <c r="G43" s="34" t="s">
        <v>152</v>
      </c>
      <c r="H43" s="34" t="s">
        <v>151</v>
      </c>
      <c r="I43" s="34" t="s">
        <v>83</v>
      </c>
      <c r="J43" s="34" t="s">
        <v>89</v>
      </c>
      <c r="K43" s="34" t="s">
        <v>325</v>
      </c>
      <c r="L43" s="34" t="s">
        <v>178</v>
      </c>
      <c r="M43" s="34" t="s">
        <v>476</v>
      </c>
      <c r="N43" s="116">
        <v>0.27083333333333331</v>
      </c>
      <c r="O43" s="116">
        <v>0.3125</v>
      </c>
      <c r="P43" s="116" t="s">
        <v>59</v>
      </c>
      <c r="Q43" s="116">
        <v>0.70833333333333337</v>
      </c>
      <c r="R43" s="116" t="s">
        <v>69</v>
      </c>
      <c r="S43" s="116">
        <v>0.76041666666666663</v>
      </c>
      <c r="T43" s="34" t="s">
        <v>32</v>
      </c>
      <c r="U43" s="34" t="s">
        <v>47</v>
      </c>
      <c r="V43" s="34" t="s">
        <v>45</v>
      </c>
      <c r="W43" s="34" t="s">
        <v>326</v>
      </c>
      <c r="X43" s="34" t="s">
        <v>326</v>
      </c>
      <c r="Y43" s="34" t="s">
        <v>326</v>
      </c>
      <c r="Z43" s="34" t="s">
        <v>32</v>
      </c>
      <c r="AA43" s="34" t="s">
        <v>45</v>
      </c>
      <c r="AB43" s="95">
        <v>0</v>
      </c>
      <c r="AC43" s="34" t="s">
        <v>32</v>
      </c>
      <c r="AD43" s="34" t="s">
        <v>45</v>
      </c>
      <c r="AE43" s="95">
        <v>0</v>
      </c>
      <c r="AF43" s="96">
        <v>9.5</v>
      </c>
      <c r="AG43" s="97">
        <v>0</v>
      </c>
      <c r="AH43" s="96">
        <v>0</v>
      </c>
      <c r="AI43" s="97" t="s">
        <v>326</v>
      </c>
      <c r="AJ43" s="96">
        <v>67.499999999999957</v>
      </c>
      <c r="AK43" s="96">
        <v>197.93594306049809</v>
      </c>
      <c r="AL43" s="96" t="s">
        <v>96</v>
      </c>
      <c r="AM43" s="95">
        <v>5.8647686832740211</v>
      </c>
      <c r="AN43" s="95">
        <v>0</v>
      </c>
      <c r="AO43" s="98" t="s">
        <v>326</v>
      </c>
      <c r="AP43" s="98">
        <v>0</v>
      </c>
      <c r="AQ43" s="98" t="s">
        <v>326</v>
      </c>
      <c r="AR43" s="98">
        <v>16.874999999999986</v>
      </c>
      <c r="AS43" s="98">
        <v>49.483985765124508</v>
      </c>
      <c r="AT43" s="99" t="s">
        <v>102</v>
      </c>
      <c r="AU43" s="98">
        <v>0</v>
      </c>
      <c r="AV43" s="98">
        <v>0</v>
      </c>
      <c r="AW43" s="98">
        <v>0</v>
      </c>
      <c r="AX43" s="98">
        <v>0</v>
      </c>
      <c r="AY43" s="98">
        <v>22.968749999999986</v>
      </c>
      <c r="AZ43" s="98">
        <v>67.353202846975051</v>
      </c>
      <c r="BA43" s="100">
        <v>0</v>
      </c>
      <c r="BB43" s="100">
        <v>0</v>
      </c>
      <c r="BC43" s="101">
        <v>0</v>
      </c>
      <c r="BD43" s="101">
        <v>0</v>
      </c>
      <c r="BE43" s="96">
        <v>134.99999999999991</v>
      </c>
      <c r="BF43" s="96">
        <v>395.87188612099618</v>
      </c>
      <c r="BG43" s="95">
        <v>0</v>
      </c>
      <c r="BH43" s="95">
        <v>2.9323843416370106</v>
      </c>
      <c r="BI43" s="96" t="s">
        <v>326</v>
      </c>
      <c r="CA43"/>
      <c r="CB43" t="s">
        <v>88</v>
      </c>
      <c r="CC43" s="44">
        <v>17.594306049822062</v>
      </c>
      <c r="CD43" s="34"/>
      <c r="CE43" s="17" t="s">
        <v>84</v>
      </c>
      <c r="CF43" s="17" t="s">
        <v>90</v>
      </c>
      <c r="CG43" s="17">
        <f t="shared" si="6"/>
        <v>79.174377224199247</v>
      </c>
      <c r="CH43" s="34"/>
      <c r="CI43" s="34"/>
      <c r="CJ43" s="34"/>
      <c r="CK43" s="34"/>
      <c r="CL43" s="34"/>
      <c r="CM43" s="34"/>
      <c r="CN43" s="34"/>
      <c r="CO43" s="34"/>
      <c r="CP43" s="34"/>
      <c r="CQ43" s="34"/>
    </row>
    <row r="44" spans="2:95" x14ac:dyDescent="0.25">
      <c r="B44" s="34">
        <v>46</v>
      </c>
      <c r="C44" s="34">
        <v>2025</v>
      </c>
      <c r="D44" s="34" t="s">
        <v>110</v>
      </c>
      <c r="E44" s="34">
        <v>46</v>
      </c>
      <c r="F44" s="34" t="s">
        <v>79</v>
      </c>
      <c r="G44" s="34" t="s">
        <v>154</v>
      </c>
      <c r="H44" s="34" t="s">
        <v>151</v>
      </c>
      <c r="I44" s="34" t="s">
        <v>84</v>
      </c>
      <c r="J44" s="34" t="s">
        <v>90</v>
      </c>
      <c r="K44" s="34" t="s">
        <v>327</v>
      </c>
      <c r="L44" s="34" t="s">
        <v>170</v>
      </c>
      <c r="M44" s="34" t="s">
        <v>476</v>
      </c>
      <c r="N44" s="116">
        <v>0.1875</v>
      </c>
      <c r="O44" s="116">
        <v>0.27083333333333331</v>
      </c>
      <c r="P44" s="116" t="s">
        <v>58</v>
      </c>
      <c r="Q44" s="116">
        <v>0.6875</v>
      </c>
      <c r="R44" s="116" t="s">
        <v>68</v>
      </c>
      <c r="S44" s="116">
        <v>0.77083333333333337</v>
      </c>
      <c r="T44" s="34" t="s">
        <v>24</v>
      </c>
      <c r="U44" s="34" t="s">
        <v>326</v>
      </c>
      <c r="V44" s="34" t="s">
        <v>42</v>
      </c>
      <c r="W44" s="34" t="s">
        <v>33</v>
      </c>
      <c r="X44" s="34" t="s">
        <v>42</v>
      </c>
      <c r="Y44" s="34" t="s">
        <v>326</v>
      </c>
      <c r="Z44" s="34" t="s">
        <v>24</v>
      </c>
      <c r="AA44" s="34" t="s">
        <v>42</v>
      </c>
      <c r="AB44" s="95">
        <v>0</v>
      </c>
      <c r="AC44" s="34" t="s">
        <v>24</v>
      </c>
      <c r="AD44" s="34" t="s">
        <v>42</v>
      </c>
      <c r="AE44" s="95">
        <v>0</v>
      </c>
      <c r="AF44" s="96">
        <v>10</v>
      </c>
      <c r="AG44" s="97">
        <v>15</v>
      </c>
      <c r="AH44" s="96">
        <v>43.985765124555158</v>
      </c>
      <c r="AI44" s="97" t="s">
        <v>103</v>
      </c>
      <c r="AJ44" s="96">
        <v>120.00000000000001</v>
      </c>
      <c r="AK44" s="96">
        <v>351.88612099644132</v>
      </c>
      <c r="AL44" s="96" t="s">
        <v>97</v>
      </c>
      <c r="AM44" s="95">
        <v>5.8647686832740211</v>
      </c>
      <c r="AN44" s="95">
        <v>5.8647686832740211</v>
      </c>
      <c r="AO44" s="98">
        <v>4.25</v>
      </c>
      <c r="AP44" s="98">
        <v>12.462633451957295</v>
      </c>
      <c r="AQ44" s="98" t="s">
        <v>99</v>
      </c>
      <c r="AR44" s="98">
        <v>28.977255</v>
      </c>
      <c r="AS44" s="98">
        <v>84.972448825622777</v>
      </c>
      <c r="AT44" s="99" t="s">
        <v>102</v>
      </c>
      <c r="AU44" s="98">
        <v>149.94120276694136</v>
      </c>
      <c r="AV44" s="98">
        <v>439.68523515999885</v>
      </c>
      <c r="AW44" s="98">
        <v>18.467484822019582</v>
      </c>
      <c r="AX44" s="98">
        <v>54.153763321509381</v>
      </c>
      <c r="AY44" s="98">
        <v>40.833333333333343</v>
      </c>
      <c r="AZ44" s="98">
        <v>119.73902728351129</v>
      </c>
      <c r="BA44" s="100">
        <v>1764000</v>
      </c>
      <c r="BB44" s="100">
        <v>5172725.9786476865</v>
      </c>
      <c r="BC44" s="101">
        <v>3.6749999999999998E-2</v>
      </c>
      <c r="BD44" s="101">
        <v>0.10776512455516013</v>
      </c>
      <c r="BE44" s="96">
        <v>0</v>
      </c>
      <c r="BF44" s="96">
        <v>0</v>
      </c>
      <c r="BG44" s="95">
        <v>2.9323843416370106</v>
      </c>
      <c r="BH44" s="95">
        <v>2.9323843416370106</v>
      </c>
      <c r="BI44" s="96" t="s">
        <v>326</v>
      </c>
      <c r="CA44" t="s">
        <v>85</v>
      </c>
      <c r="CB44"/>
      <c r="CC44" s="44">
        <v>108.49822064056939</v>
      </c>
      <c r="CD44" s="34"/>
      <c r="CE44" s="17" t="s">
        <v>84</v>
      </c>
      <c r="CF44" s="17" t="s">
        <v>91</v>
      </c>
      <c r="CG44" s="17">
        <f t="shared" si="6"/>
        <v>46.918149466192169</v>
      </c>
      <c r="CH44" s="34"/>
      <c r="CI44" s="34"/>
      <c r="CJ44" s="34"/>
      <c r="CK44" s="34"/>
      <c r="CL44" s="34"/>
      <c r="CM44" s="34"/>
      <c r="CN44" s="34"/>
      <c r="CO44" s="34"/>
      <c r="CP44" s="34"/>
      <c r="CQ44" s="34"/>
    </row>
    <row r="45" spans="2:95" x14ac:dyDescent="0.25">
      <c r="B45" s="34">
        <v>47</v>
      </c>
      <c r="C45" s="34">
        <v>2025</v>
      </c>
      <c r="D45" s="34" t="s">
        <v>110</v>
      </c>
      <c r="E45" s="34">
        <v>59</v>
      </c>
      <c r="F45" s="34" t="s">
        <v>80</v>
      </c>
      <c r="G45" s="34" t="s">
        <v>154</v>
      </c>
      <c r="H45" s="34" t="s">
        <v>151</v>
      </c>
      <c r="I45" s="34" t="s">
        <v>84</v>
      </c>
      <c r="J45" s="34" t="s">
        <v>89</v>
      </c>
      <c r="K45" s="34" t="s">
        <v>325</v>
      </c>
      <c r="L45" s="34" t="s">
        <v>172</v>
      </c>
      <c r="M45" s="34" t="s">
        <v>476</v>
      </c>
      <c r="N45" s="116">
        <v>0.25</v>
      </c>
      <c r="O45" s="116">
        <v>0.375</v>
      </c>
      <c r="P45" s="116" t="s">
        <v>61</v>
      </c>
      <c r="Q45" s="116">
        <v>0.6875</v>
      </c>
      <c r="R45" s="116" t="s">
        <v>68</v>
      </c>
      <c r="S45" s="116">
        <v>0.77083333333333337</v>
      </c>
      <c r="T45" s="34" t="s">
        <v>27</v>
      </c>
      <c r="U45" s="34" t="s">
        <v>326</v>
      </c>
      <c r="V45" s="34" t="s">
        <v>42</v>
      </c>
      <c r="W45" s="34" t="s">
        <v>149</v>
      </c>
      <c r="X45" s="34" t="s">
        <v>149</v>
      </c>
      <c r="Y45" s="34" t="s">
        <v>326</v>
      </c>
      <c r="Z45" s="34" t="s">
        <v>27</v>
      </c>
      <c r="AA45" s="34" t="s">
        <v>42</v>
      </c>
      <c r="AB45" s="95">
        <v>0</v>
      </c>
      <c r="AC45" s="34" t="s">
        <v>27</v>
      </c>
      <c r="AD45" s="34" t="s">
        <v>42</v>
      </c>
      <c r="AE45" s="95">
        <v>0</v>
      </c>
      <c r="AF45" s="96">
        <v>7.5</v>
      </c>
      <c r="AG45" s="97">
        <v>10</v>
      </c>
      <c r="AH45" s="96">
        <v>29.323843416370106</v>
      </c>
      <c r="AI45" s="97" t="s">
        <v>148</v>
      </c>
      <c r="AJ45" s="96">
        <v>150.00000000000003</v>
      </c>
      <c r="AK45" s="96">
        <v>439.85765124555166</v>
      </c>
      <c r="AL45" s="96" t="s">
        <v>97</v>
      </c>
      <c r="AM45" s="95">
        <v>5.8647686832740211</v>
      </c>
      <c r="AN45" s="95">
        <v>5.8647686832740211</v>
      </c>
      <c r="AO45" s="98">
        <v>0.56666666666666665</v>
      </c>
      <c r="AP45" s="98">
        <v>1.6616844602609726</v>
      </c>
      <c r="AQ45" s="98" t="s">
        <v>106</v>
      </c>
      <c r="AR45" s="98">
        <v>6.6812049999999914</v>
      </c>
      <c r="AS45" s="98">
        <v>19.591860925266879</v>
      </c>
      <c r="AT45" s="99" t="s">
        <v>100</v>
      </c>
      <c r="AU45" s="98">
        <v>146.89690955096594</v>
      </c>
      <c r="AV45" s="98">
        <v>430.75819740212074</v>
      </c>
      <c r="AW45" s="98">
        <v>18.092534923510446</v>
      </c>
      <c r="AX45" s="98">
        <v>53.054266110222798</v>
      </c>
      <c r="AY45" s="98">
        <v>51.041666666666679</v>
      </c>
      <c r="AZ45" s="98">
        <v>149.67378410438911</v>
      </c>
      <c r="BA45" s="100">
        <v>2548000</v>
      </c>
      <c r="BB45" s="100">
        <v>7471715.3024911033</v>
      </c>
      <c r="BC45" s="101">
        <v>0.10616666666666667</v>
      </c>
      <c r="BD45" s="101">
        <v>0.31132147093712931</v>
      </c>
      <c r="BE45" s="96">
        <v>20</v>
      </c>
      <c r="BF45" s="96">
        <v>58.647686832740213</v>
      </c>
      <c r="BG45" s="95">
        <v>2.9323843416370106</v>
      </c>
      <c r="BH45" s="95">
        <v>2.9323843416370106</v>
      </c>
      <c r="BI45" s="96" t="s">
        <v>326</v>
      </c>
      <c r="CA45"/>
      <c r="CB45" t="s">
        <v>89</v>
      </c>
      <c r="CC45" s="44">
        <v>14.661921708185053</v>
      </c>
      <c r="CD45" s="34"/>
      <c r="CE45" s="17" t="s">
        <v>84</v>
      </c>
      <c r="CF45" s="17" t="s">
        <v>92</v>
      </c>
      <c r="CG45" s="17">
        <f t="shared" si="6"/>
        <v>5.8647686832740211</v>
      </c>
      <c r="CH45" s="34"/>
      <c r="CI45" s="34"/>
      <c r="CJ45" s="34"/>
      <c r="CK45" s="34"/>
      <c r="CL45" s="34"/>
      <c r="CM45" s="34"/>
      <c r="CN45" s="34"/>
      <c r="CO45" s="34"/>
      <c r="CP45" s="34"/>
      <c r="CQ45" s="34"/>
    </row>
    <row r="46" spans="2:95" x14ac:dyDescent="0.25">
      <c r="B46" s="34">
        <v>48</v>
      </c>
      <c r="C46" s="34">
        <v>2025</v>
      </c>
      <c r="D46" s="34" t="s">
        <v>109</v>
      </c>
      <c r="E46" s="34">
        <v>35</v>
      </c>
      <c r="F46" s="34" t="s">
        <v>78</v>
      </c>
      <c r="G46" s="34" t="s">
        <v>152</v>
      </c>
      <c r="H46" s="34" t="s">
        <v>151</v>
      </c>
      <c r="I46" s="34" t="s">
        <v>84</v>
      </c>
      <c r="J46" s="34" t="s">
        <v>91</v>
      </c>
      <c r="K46" s="34" t="s">
        <v>325</v>
      </c>
      <c r="L46" s="34" t="s">
        <v>168</v>
      </c>
      <c r="M46" s="34" t="s">
        <v>254</v>
      </c>
      <c r="N46" s="116">
        <v>0</v>
      </c>
      <c r="O46" s="116">
        <v>0</v>
      </c>
      <c r="P46" s="116" t="s">
        <v>59</v>
      </c>
      <c r="Q46" s="116">
        <v>0</v>
      </c>
      <c r="R46" s="116" t="s">
        <v>70</v>
      </c>
      <c r="S46" s="116">
        <v>0</v>
      </c>
      <c r="T46" s="34" t="s">
        <v>35</v>
      </c>
      <c r="U46" s="34" t="s">
        <v>326</v>
      </c>
      <c r="V46" s="34" t="s">
        <v>2</v>
      </c>
      <c r="W46" s="34" t="s">
        <v>326</v>
      </c>
      <c r="X46" s="34" t="s">
        <v>326</v>
      </c>
      <c r="Y46" s="34" t="s">
        <v>326</v>
      </c>
      <c r="Z46" s="34" t="s">
        <v>35</v>
      </c>
      <c r="AA46" s="34" t="s">
        <v>2</v>
      </c>
      <c r="AB46" s="95">
        <v>2.9323843416370106</v>
      </c>
      <c r="AC46" s="34" t="s">
        <v>35</v>
      </c>
      <c r="AD46" s="34" t="s">
        <v>2</v>
      </c>
      <c r="AE46" s="95">
        <v>2.9323843416370106</v>
      </c>
      <c r="AF46" s="96">
        <v>10.25</v>
      </c>
      <c r="AG46" s="97">
        <v>0</v>
      </c>
      <c r="AH46" s="96">
        <v>0</v>
      </c>
      <c r="AI46" s="97" t="s">
        <v>326</v>
      </c>
      <c r="AJ46" s="96">
        <v>0</v>
      </c>
      <c r="AK46" s="96">
        <v>0</v>
      </c>
      <c r="AL46" s="96" t="s">
        <v>94</v>
      </c>
      <c r="AM46" s="95">
        <v>0</v>
      </c>
      <c r="AN46" s="95">
        <v>0</v>
      </c>
      <c r="AO46" s="98" t="s">
        <v>326</v>
      </c>
      <c r="AP46" s="98">
        <v>0</v>
      </c>
      <c r="AQ46" s="98" t="s">
        <v>326</v>
      </c>
      <c r="AR46" s="98">
        <v>0</v>
      </c>
      <c r="AS46" s="98">
        <v>0</v>
      </c>
      <c r="AT46" s="99" t="s">
        <v>98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100">
        <v>0</v>
      </c>
      <c r="BB46" s="100">
        <v>0</v>
      </c>
      <c r="BC46" s="101">
        <v>0</v>
      </c>
      <c r="BD46" s="101">
        <v>0</v>
      </c>
      <c r="BE46" s="96">
        <v>0</v>
      </c>
      <c r="BF46" s="96">
        <v>0</v>
      </c>
      <c r="BG46" s="95">
        <v>2.9323843416370106</v>
      </c>
      <c r="BH46" s="95">
        <v>2.9323843416370106</v>
      </c>
      <c r="BI46" s="96" t="s">
        <v>326</v>
      </c>
      <c r="CA46"/>
      <c r="CB46" t="s">
        <v>90</v>
      </c>
      <c r="CC46" s="44">
        <v>38.120996441281136</v>
      </c>
      <c r="CD46" s="34"/>
      <c r="CE46" s="17" t="s">
        <v>84</v>
      </c>
      <c r="CF46" s="17" t="s">
        <v>93</v>
      </c>
      <c r="CG46" s="17">
        <f t="shared" si="6"/>
        <v>0</v>
      </c>
      <c r="CH46" s="34"/>
      <c r="CI46" s="34"/>
      <c r="CJ46" s="34"/>
      <c r="CK46" s="34"/>
      <c r="CL46" s="34"/>
      <c r="CM46" s="34"/>
      <c r="CN46" s="34"/>
      <c r="CO46" s="34"/>
      <c r="CP46" s="34"/>
      <c r="CQ46" s="34"/>
    </row>
    <row r="47" spans="2:95" x14ac:dyDescent="0.25">
      <c r="B47" s="34">
        <v>49</v>
      </c>
      <c r="C47" s="34">
        <v>2025</v>
      </c>
      <c r="D47" s="34" t="s">
        <v>110</v>
      </c>
      <c r="E47" s="34">
        <v>43</v>
      </c>
      <c r="F47" s="34" t="s">
        <v>79</v>
      </c>
      <c r="G47" s="34" t="s">
        <v>152</v>
      </c>
      <c r="H47" s="34" t="s">
        <v>151</v>
      </c>
      <c r="I47" s="34" t="s">
        <v>84</v>
      </c>
      <c r="J47" s="34" t="s">
        <v>89</v>
      </c>
      <c r="K47" s="34" t="s">
        <v>325</v>
      </c>
      <c r="L47" s="34" t="s">
        <v>172</v>
      </c>
      <c r="M47" s="34" t="s">
        <v>476</v>
      </c>
      <c r="N47" s="116">
        <v>0.29166666666666669</v>
      </c>
      <c r="O47" s="116">
        <v>0.375</v>
      </c>
      <c r="P47" s="116" t="s">
        <v>61</v>
      </c>
      <c r="Q47" s="116">
        <v>0.70833333333333337</v>
      </c>
      <c r="R47" s="116" t="s">
        <v>69</v>
      </c>
      <c r="S47" s="116">
        <v>0.75</v>
      </c>
      <c r="T47" s="34" t="s">
        <v>27</v>
      </c>
      <c r="U47" s="34" t="s">
        <v>326</v>
      </c>
      <c r="V47" s="34" t="s">
        <v>42</v>
      </c>
      <c r="W47" s="34" t="s">
        <v>326</v>
      </c>
      <c r="X47" s="34" t="s">
        <v>326</v>
      </c>
      <c r="Y47" s="34" t="s">
        <v>326</v>
      </c>
      <c r="Z47" s="34" t="s">
        <v>27</v>
      </c>
      <c r="AA47" s="34" t="s">
        <v>42</v>
      </c>
      <c r="AB47" s="95">
        <v>0</v>
      </c>
      <c r="AC47" s="34" t="s">
        <v>27</v>
      </c>
      <c r="AD47" s="34" t="s">
        <v>42</v>
      </c>
      <c r="AE47" s="95">
        <v>0</v>
      </c>
      <c r="AF47" s="96">
        <v>8</v>
      </c>
      <c r="AG47" s="97">
        <v>0</v>
      </c>
      <c r="AH47" s="96">
        <v>0</v>
      </c>
      <c r="AI47" s="97" t="s">
        <v>326</v>
      </c>
      <c r="AJ47" s="96">
        <v>89.999999999999957</v>
      </c>
      <c r="AK47" s="96">
        <v>263.91459074733081</v>
      </c>
      <c r="AL47" s="96" t="s">
        <v>96</v>
      </c>
      <c r="AM47" s="95">
        <v>5.8647686832740211</v>
      </c>
      <c r="AN47" s="95">
        <v>0</v>
      </c>
      <c r="AO47" s="98" t="s">
        <v>326</v>
      </c>
      <c r="AP47" s="98">
        <v>0</v>
      </c>
      <c r="AQ47" s="98" t="s">
        <v>326</v>
      </c>
      <c r="AR47" s="98">
        <v>6.6812049999999914</v>
      </c>
      <c r="AS47" s="98">
        <v>19.591860925266879</v>
      </c>
      <c r="AT47" s="99" t="s">
        <v>100</v>
      </c>
      <c r="AU47" s="98">
        <v>128.40849962144912</v>
      </c>
      <c r="AV47" s="98">
        <v>376.54307362303939</v>
      </c>
      <c r="AW47" s="98">
        <v>15.815412801932348</v>
      </c>
      <c r="AX47" s="98">
        <v>46.37686885691194</v>
      </c>
      <c r="AY47" s="98">
        <v>30.624999999999986</v>
      </c>
      <c r="AZ47" s="98">
        <v>89.804270462633411</v>
      </c>
      <c r="BA47" s="100">
        <v>1372000</v>
      </c>
      <c r="BB47" s="100">
        <v>4023231.3167259786</v>
      </c>
      <c r="BC47" s="101">
        <v>5.7166666666666664E-2</v>
      </c>
      <c r="BD47" s="101">
        <v>0.16763463819691576</v>
      </c>
      <c r="BE47" s="96">
        <v>0</v>
      </c>
      <c r="BF47" s="96">
        <v>0</v>
      </c>
      <c r="BG47" s="95">
        <v>2.9323843416370106</v>
      </c>
      <c r="BH47" s="95">
        <v>2.9323843416370106</v>
      </c>
      <c r="BI47" s="96" t="s">
        <v>326</v>
      </c>
      <c r="CA47"/>
      <c r="CB47" t="s">
        <v>91</v>
      </c>
      <c r="CC47" s="44">
        <v>41.053380782918147</v>
      </c>
      <c r="CD47" s="34"/>
      <c r="CE47" s="17" t="s">
        <v>85</v>
      </c>
      <c r="CF47" s="17" t="s">
        <v>88</v>
      </c>
      <c r="CG47" s="17">
        <f t="shared" si="6"/>
        <v>0</v>
      </c>
      <c r="CH47" s="34"/>
      <c r="CI47" s="34"/>
      <c r="CJ47" s="34"/>
      <c r="CK47" s="34"/>
      <c r="CL47" s="34"/>
      <c r="CM47" s="34"/>
      <c r="CN47" s="34"/>
      <c r="CO47" s="34"/>
      <c r="CP47" s="34"/>
      <c r="CQ47" s="34"/>
    </row>
    <row r="48" spans="2:95" x14ac:dyDescent="0.25">
      <c r="B48" s="34">
        <v>50</v>
      </c>
      <c r="C48" s="34">
        <v>2025</v>
      </c>
      <c r="D48" s="34" t="s">
        <v>109</v>
      </c>
      <c r="E48" s="34">
        <v>44</v>
      </c>
      <c r="F48" s="34" t="s">
        <v>79</v>
      </c>
      <c r="G48" s="34" t="s">
        <v>153</v>
      </c>
      <c r="H48" s="34" t="s">
        <v>151</v>
      </c>
      <c r="I48" s="34" t="s">
        <v>85</v>
      </c>
      <c r="J48" s="34" t="s">
        <v>91</v>
      </c>
      <c r="K48" s="34" t="s">
        <v>328</v>
      </c>
      <c r="L48" s="34" t="s">
        <v>170</v>
      </c>
      <c r="M48" s="34" t="s">
        <v>475</v>
      </c>
      <c r="N48" s="116">
        <v>0.20833333333333334</v>
      </c>
      <c r="O48" s="116">
        <v>0.27083333333333331</v>
      </c>
      <c r="P48" s="116" t="s">
        <v>58</v>
      </c>
      <c r="Q48" s="116">
        <v>0.6875</v>
      </c>
      <c r="R48" s="116" t="s">
        <v>68</v>
      </c>
      <c r="S48" s="116">
        <v>0.75</v>
      </c>
      <c r="T48" s="34" t="s">
        <v>24</v>
      </c>
      <c r="U48" s="34" t="s">
        <v>326</v>
      </c>
      <c r="V48" s="34" t="s">
        <v>42</v>
      </c>
      <c r="W48" s="34" t="s">
        <v>40</v>
      </c>
      <c r="X48" s="34" t="s">
        <v>42</v>
      </c>
      <c r="Y48" s="34" t="s">
        <v>326</v>
      </c>
      <c r="Z48" s="34" t="s">
        <v>24</v>
      </c>
      <c r="AA48" s="34" t="s">
        <v>42</v>
      </c>
      <c r="AB48" s="95">
        <v>0</v>
      </c>
      <c r="AC48" s="34" t="s">
        <v>24</v>
      </c>
      <c r="AD48" s="34" t="s">
        <v>42</v>
      </c>
      <c r="AE48" s="95">
        <v>0</v>
      </c>
      <c r="AF48" s="96">
        <v>10</v>
      </c>
      <c r="AG48" s="97">
        <v>20</v>
      </c>
      <c r="AH48" s="96">
        <v>58.647686832740213</v>
      </c>
      <c r="AI48" s="97" t="s">
        <v>103</v>
      </c>
      <c r="AJ48" s="96">
        <v>89.999999999999972</v>
      </c>
      <c r="AK48" s="96">
        <v>263.91459074733086</v>
      </c>
      <c r="AL48" s="96" t="s">
        <v>96</v>
      </c>
      <c r="AM48" s="95">
        <v>5.8647686832740211</v>
      </c>
      <c r="AN48" s="95">
        <v>5.8647686832740211</v>
      </c>
      <c r="AO48" s="98">
        <v>5.6666666666666679</v>
      </c>
      <c r="AP48" s="98">
        <v>16.616844602609731</v>
      </c>
      <c r="AQ48" s="98" t="s">
        <v>108</v>
      </c>
      <c r="AR48" s="98">
        <v>20.056475000000006</v>
      </c>
      <c r="AS48" s="98">
        <v>58.813293238434177</v>
      </c>
      <c r="AT48" s="99" t="s">
        <v>102</v>
      </c>
      <c r="AU48" s="98">
        <v>165.15154130958874</v>
      </c>
      <c r="AV48" s="98">
        <v>484.28779373345594</v>
      </c>
      <c r="AW48" s="98">
        <v>20.340863793180205</v>
      </c>
      <c r="AX48" s="98">
        <v>59.647230482492837</v>
      </c>
      <c r="AY48" s="98">
        <v>30.624999999999989</v>
      </c>
      <c r="AZ48" s="98">
        <v>89.804270462633411</v>
      </c>
      <c r="BA48" s="100">
        <v>3332000</v>
      </c>
      <c r="BB48" s="100">
        <v>9770704.6263345201</v>
      </c>
      <c r="BC48" s="101">
        <v>4.271794871794872E-2</v>
      </c>
      <c r="BD48" s="101">
        <v>0.12526544392736563</v>
      </c>
      <c r="BE48" s="96">
        <v>0</v>
      </c>
      <c r="BF48" s="96">
        <v>0</v>
      </c>
      <c r="BG48" s="95">
        <v>2.9323843416370106</v>
      </c>
      <c r="BH48" s="95">
        <v>2.9323843416370106</v>
      </c>
      <c r="BI48" s="96" t="s">
        <v>326</v>
      </c>
      <c r="CA48"/>
      <c r="CB48" t="s">
        <v>92</v>
      </c>
      <c r="CC48" s="44">
        <v>11.729537366548042</v>
      </c>
      <c r="CD48" s="34"/>
      <c r="CE48" s="17" t="s">
        <v>85</v>
      </c>
      <c r="CF48" s="17" t="s">
        <v>89</v>
      </c>
      <c r="CG48" s="17">
        <f t="shared" si="6"/>
        <v>14.661921708185053</v>
      </c>
      <c r="CH48" s="34"/>
      <c r="CI48" s="34"/>
      <c r="CJ48" s="34"/>
      <c r="CK48" s="34"/>
      <c r="CL48" s="34"/>
      <c r="CM48" s="34"/>
      <c r="CN48" s="34"/>
      <c r="CO48" s="34"/>
      <c r="CP48" s="34"/>
      <c r="CQ48" s="34"/>
    </row>
    <row r="49" spans="2:95" x14ac:dyDescent="0.25">
      <c r="B49" s="34">
        <v>51</v>
      </c>
      <c r="C49" s="34">
        <v>2025</v>
      </c>
      <c r="D49" s="34" t="s">
        <v>110</v>
      </c>
      <c r="E49" s="34">
        <v>31</v>
      </c>
      <c r="F49" s="34" t="s">
        <v>78</v>
      </c>
      <c r="G49" s="34" t="s">
        <v>152</v>
      </c>
      <c r="H49" s="34" t="s">
        <v>151</v>
      </c>
      <c r="I49" s="34" t="s">
        <v>84</v>
      </c>
      <c r="J49" s="34" t="s">
        <v>90</v>
      </c>
      <c r="K49" s="34" t="s">
        <v>325</v>
      </c>
      <c r="L49" s="34" t="s">
        <v>169</v>
      </c>
      <c r="M49" s="34" t="s">
        <v>478</v>
      </c>
      <c r="N49" s="116">
        <v>0.29166666666666669</v>
      </c>
      <c r="O49" s="116">
        <v>0.33333333333333331</v>
      </c>
      <c r="P49" s="116" t="s">
        <v>60</v>
      </c>
      <c r="Q49" s="116">
        <v>0.70833333333333337</v>
      </c>
      <c r="R49" s="116" t="s">
        <v>69</v>
      </c>
      <c r="S49" s="116">
        <v>0.75</v>
      </c>
      <c r="T49" s="34" t="s">
        <v>24</v>
      </c>
      <c r="U49" s="34" t="s">
        <v>326</v>
      </c>
      <c r="V49" s="34" t="s">
        <v>42</v>
      </c>
      <c r="W49" s="34" t="s">
        <v>27</v>
      </c>
      <c r="X49" s="34" t="s">
        <v>42</v>
      </c>
      <c r="Y49" s="34" t="s">
        <v>326</v>
      </c>
      <c r="Z49" s="34" t="s">
        <v>24</v>
      </c>
      <c r="AA49" s="34" t="s">
        <v>42</v>
      </c>
      <c r="AB49" s="95">
        <v>0</v>
      </c>
      <c r="AC49" s="34" t="s">
        <v>24</v>
      </c>
      <c r="AD49" s="34" t="s">
        <v>42</v>
      </c>
      <c r="AE49" s="95">
        <v>0</v>
      </c>
      <c r="AF49" s="96">
        <v>9.0000000000000018</v>
      </c>
      <c r="AG49" s="97">
        <v>15</v>
      </c>
      <c r="AH49" s="96">
        <v>43.985765124555158</v>
      </c>
      <c r="AI49" s="97" t="s">
        <v>103</v>
      </c>
      <c r="AJ49" s="96">
        <v>59.999999999999943</v>
      </c>
      <c r="AK49" s="96">
        <v>175.94306049822046</v>
      </c>
      <c r="AL49" s="96" t="s">
        <v>95</v>
      </c>
      <c r="AM49" s="95">
        <v>5.8647686832740211</v>
      </c>
      <c r="AN49" s="95">
        <v>5.8647686832740211</v>
      </c>
      <c r="AO49" s="98">
        <v>4.1500000000000004</v>
      </c>
      <c r="AP49" s="98">
        <v>12.169395017793596</v>
      </c>
      <c r="AQ49" s="98" t="s">
        <v>99</v>
      </c>
      <c r="AR49" s="98">
        <v>24.654999999999973</v>
      </c>
      <c r="AS49" s="98">
        <v>72.297935943060409</v>
      </c>
      <c r="AT49" s="99" t="s">
        <v>102</v>
      </c>
      <c r="AU49" s="98">
        <v>266.7149103145901</v>
      </c>
      <c r="AV49" s="98">
        <v>782.11062668762361</v>
      </c>
      <c r="AW49" s="98">
        <v>32.84990027522295</v>
      </c>
      <c r="AX49" s="98">
        <v>96.328533191401107</v>
      </c>
      <c r="AY49" s="98">
        <v>20.416666666666647</v>
      </c>
      <c r="AZ49" s="98">
        <v>59.869513641755574</v>
      </c>
      <c r="BA49" s="100">
        <v>2646000</v>
      </c>
      <c r="BB49" s="100">
        <v>7759088.9679715298</v>
      </c>
      <c r="BC49" s="101">
        <v>5.5125E-2</v>
      </c>
      <c r="BD49" s="101">
        <v>0.1616476868327402</v>
      </c>
      <c r="BE49" s="96">
        <v>0</v>
      </c>
      <c r="BF49" s="96">
        <v>0</v>
      </c>
      <c r="BG49" s="95">
        <v>2.9323843416370106</v>
      </c>
      <c r="BH49" s="95">
        <v>2.9323843416370106</v>
      </c>
      <c r="BI49" s="96" t="s">
        <v>326</v>
      </c>
      <c r="CA49"/>
      <c r="CB49" t="s">
        <v>93</v>
      </c>
      <c r="CC49" s="44">
        <v>2.9323843416370106</v>
      </c>
      <c r="CD49" s="34"/>
      <c r="CE49" s="17" t="s">
        <v>85</v>
      </c>
      <c r="CF49" s="17" t="s">
        <v>90</v>
      </c>
      <c r="CG49" s="17">
        <f t="shared" si="6"/>
        <v>38.120996441281136</v>
      </c>
      <c r="CH49" s="34"/>
      <c r="CI49" s="34"/>
      <c r="CJ49" s="34"/>
      <c r="CK49" s="34"/>
      <c r="CL49" s="34"/>
      <c r="CM49" s="34"/>
      <c r="CN49" s="34"/>
      <c r="CO49" s="34"/>
      <c r="CP49" s="34"/>
      <c r="CQ49" s="34"/>
    </row>
    <row r="50" spans="2:95" x14ac:dyDescent="0.25">
      <c r="B50" s="34">
        <v>52</v>
      </c>
      <c r="C50" s="34">
        <v>2025</v>
      </c>
      <c r="D50" s="34" t="s">
        <v>110</v>
      </c>
      <c r="E50" s="34">
        <v>50</v>
      </c>
      <c r="F50" s="34" t="s">
        <v>80</v>
      </c>
      <c r="G50" s="34" t="s">
        <v>152</v>
      </c>
      <c r="H50" s="34" t="s">
        <v>151</v>
      </c>
      <c r="I50" s="34" t="s">
        <v>85</v>
      </c>
      <c r="J50" s="34" t="s">
        <v>92</v>
      </c>
      <c r="K50" s="34" t="s">
        <v>479</v>
      </c>
      <c r="L50" s="34" t="s">
        <v>170</v>
      </c>
      <c r="M50" s="34" t="s">
        <v>254</v>
      </c>
      <c r="N50" s="116">
        <v>0</v>
      </c>
      <c r="O50" s="116">
        <v>0</v>
      </c>
      <c r="P50" s="116" t="s">
        <v>60</v>
      </c>
      <c r="Q50" s="116">
        <v>0</v>
      </c>
      <c r="R50" s="116" t="s">
        <v>72</v>
      </c>
      <c r="S50" s="116">
        <v>0</v>
      </c>
      <c r="T50" s="34" t="s">
        <v>35</v>
      </c>
      <c r="U50" s="34" t="s">
        <v>326</v>
      </c>
      <c r="V50" s="34" t="s">
        <v>2</v>
      </c>
      <c r="W50" s="34" t="s">
        <v>326</v>
      </c>
      <c r="X50" s="34" t="s">
        <v>326</v>
      </c>
      <c r="Y50" s="34" t="s">
        <v>326</v>
      </c>
      <c r="Z50" s="34" t="s">
        <v>35</v>
      </c>
      <c r="AA50" s="34" t="s">
        <v>2</v>
      </c>
      <c r="AB50" s="95">
        <v>2.9323843416370106</v>
      </c>
      <c r="AC50" s="34" t="s">
        <v>35</v>
      </c>
      <c r="AD50" s="34" t="s">
        <v>2</v>
      </c>
      <c r="AE50" s="95">
        <v>2.9323843416370106</v>
      </c>
      <c r="AF50" s="96">
        <v>12</v>
      </c>
      <c r="AG50" s="97">
        <v>0</v>
      </c>
      <c r="AH50" s="96">
        <v>0</v>
      </c>
      <c r="AI50" s="97" t="s">
        <v>326</v>
      </c>
      <c r="AJ50" s="96">
        <v>0</v>
      </c>
      <c r="AK50" s="96">
        <v>0</v>
      </c>
      <c r="AL50" s="96" t="s">
        <v>94</v>
      </c>
      <c r="AM50" s="95">
        <v>0</v>
      </c>
      <c r="AN50" s="95">
        <v>0</v>
      </c>
      <c r="AO50" s="98" t="s">
        <v>326</v>
      </c>
      <c r="AP50" s="98">
        <v>0</v>
      </c>
      <c r="AQ50" s="98" t="s">
        <v>326</v>
      </c>
      <c r="AR50" s="98">
        <v>0</v>
      </c>
      <c r="AS50" s="98">
        <v>0</v>
      </c>
      <c r="AT50" s="99" t="s">
        <v>98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100">
        <v>0</v>
      </c>
      <c r="BB50" s="100">
        <v>0</v>
      </c>
      <c r="BC50" s="101">
        <v>0</v>
      </c>
      <c r="BD50" s="101">
        <v>0</v>
      </c>
      <c r="BE50" s="96">
        <v>0</v>
      </c>
      <c r="BF50" s="96">
        <v>0</v>
      </c>
      <c r="BG50" s="95">
        <v>2.9323843416370106</v>
      </c>
      <c r="BH50" s="95">
        <v>2.9323843416370106</v>
      </c>
      <c r="BI50" s="96" t="s">
        <v>326</v>
      </c>
      <c r="CA50" t="s">
        <v>86</v>
      </c>
      <c r="CB50"/>
      <c r="CC50" s="44">
        <v>17.594306049822062</v>
      </c>
      <c r="CD50" s="34"/>
      <c r="CE50" s="17" t="s">
        <v>85</v>
      </c>
      <c r="CF50" s="17" t="s">
        <v>91</v>
      </c>
      <c r="CG50" s="17">
        <f t="shared" si="6"/>
        <v>41.053380782918147</v>
      </c>
      <c r="CH50" s="34"/>
      <c r="CI50" s="34"/>
      <c r="CJ50" s="34"/>
      <c r="CK50" s="34"/>
      <c r="CL50" s="34"/>
      <c r="CM50" s="34"/>
      <c r="CN50" s="34"/>
      <c r="CO50" s="34"/>
      <c r="CP50" s="34"/>
      <c r="CQ50" s="34"/>
    </row>
    <row r="51" spans="2:95" x14ac:dyDescent="0.25">
      <c r="B51" s="34">
        <v>53</v>
      </c>
      <c r="C51" s="34">
        <v>2025</v>
      </c>
      <c r="D51" s="34" t="s">
        <v>110</v>
      </c>
      <c r="E51" s="34">
        <v>45</v>
      </c>
      <c r="F51" s="34" t="s">
        <v>79</v>
      </c>
      <c r="G51" s="34" t="s">
        <v>152</v>
      </c>
      <c r="H51" s="34" t="s">
        <v>151</v>
      </c>
      <c r="I51" s="34" t="s">
        <v>85</v>
      </c>
      <c r="J51" s="34" t="s">
        <v>92</v>
      </c>
      <c r="K51" s="34" t="s">
        <v>325</v>
      </c>
      <c r="L51" s="34" t="s">
        <v>174</v>
      </c>
      <c r="M51" s="34" t="s">
        <v>475</v>
      </c>
      <c r="N51" s="116">
        <v>0.35416666666666669</v>
      </c>
      <c r="O51" s="116">
        <v>0.36458333333333331</v>
      </c>
      <c r="P51" s="116" t="s">
        <v>60</v>
      </c>
      <c r="Q51" s="116">
        <v>0.54166666666666663</v>
      </c>
      <c r="R51" s="116" t="s">
        <v>65</v>
      </c>
      <c r="S51" s="116">
        <v>0.55208333333333337</v>
      </c>
      <c r="T51" s="34" t="s">
        <v>29</v>
      </c>
      <c r="U51" s="34" t="s">
        <v>326</v>
      </c>
      <c r="V51" s="34" t="s">
        <v>42</v>
      </c>
      <c r="W51" s="34" t="s">
        <v>326</v>
      </c>
      <c r="X51" s="34" t="s">
        <v>326</v>
      </c>
      <c r="Y51" s="34" t="s">
        <v>326</v>
      </c>
      <c r="Z51" s="34" t="s">
        <v>29</v>
      </c>
      <c r="AA51" s="34" t="s">
        <v>42</v>
      </c>
      <c r="AB51" s="95">
        <v>0</v>
      </c>
      <c r="AC51" s="34" t="s">
        <v>29</v>
      </c>
      <c r="AD51" s="34" t="s">
        <v>42</v>
      </c>
      <c r="AE51" s="95">
        <v>0</v>
      </c>
      <c r="AF51" s="96">
        <v>4.25</v>
      </c>
      <c r="AG51" s="97">
        <v>0</v>
      </c>
      <c r="AH51" s="96">
        <v>0</v>
      </c>
      <c r="AI51" s="97" t="s">
        <v>326</v>
      </c>
      <c r="AJ51" s="96">
        <v>15.000000000000027</v>
      </c>
      <c r="AK51" s="96">
        <v>43.985765124555236</v>
      </c>
      <c r="AL51" s="96" t="s">
        <v>94</v>
      </c>
      <c r="AM51" s="95">
        <v>5.8647686832740211</v>
      </c>
      <c r="AN51" s="95">
        <v>0</v>
      </c>
      <c r="AO51" s="98" t="s">
        <v>326</v>
      </c>
      <c r="AP51" s="98">
        <v>0</v>
      </c>
      <c r="AQ51" s="98" t="s">
        <v>326</v>
      </c>
      <c r="AR51" s="98">
        <v>6.0675000000000106</v>
      </c>
      <c r="AS51" s="98">
        <v>17.792241992882591</v>
      </c>
      <c r="AT51" s="99" t="s">
        <v>100</v>
      </c>
      <c r="AU51" s="98">
        <v>377.48637762500067</v>
      </c>
      <c r="AV51" s="98">
        <v>1106.9351429288276</v>
      </c>
      <c r="AW51" s="98">
        <v>49.551250000000088</v>
      </c>
      <c r="AX51" s="98">
        <v>145.30330960854118</v>
      </c>
      <c r="AY51" s="98">
        <v>5.1041666666666758</v>
      </c>
      <c r="AZ51" s="98">
        <v>14.967378410438934</v>
      </c>
      <c r="BA51" s="100">
        <v>1274000</v>
      </c>
      <c r="BB51" s="100">
        <v>3735857.6512455516</v>
      </c>
      <c r="BC51" s="101">
        <v>1.1796296296296296E-2</v>
      </c>
      <c r="BD51" s="101">
        <v>3.4591274548569917E-2</v>
      </c>
      <c r="BE51" s="96">
        <v>0</v>
      </c>
      <c r="BF51" s="96">
        <v>0</v>
      </c>
      <c r="BG51" s="95">
        <v>2.9323843416370106</v>
      </c>
      <c r="BH51" s="95">
        <v>2.9323843416370106</v>
      </c>
      <c r="BI51" s="96" t="s">
        <v>326</v>
      </c>
      <c r="CA51"/>
      <c r="CB51" t="s">
        <v>90</v>
      </c>
      <c r="CC51" s="44">
        <v>5.8647686832740211</v>
      </c>
      <c r="CD51" s="34"/>
      <c r="CE51" s="17" t="s">
        <v>85</v>
      </c>
      <c r="CF51" s="17" t="s">
        <v>92</v>
      </c>
      <c r="CG51" s="17">
        <f t="shared" si="6"/>
        <v>11.729537366548042</v>
      </c>
      <c r="CH51" s="34"/>
      <c r="CI51" s="34"/>
      <c r="CJ51" s="34"/>
      <c r="CK51" s="34"/>
      <c r="CL51" s="34"/>
      <c r="CM51" s="34"/>
      <c r="CN51" s="34"/>
      <c r="CO51" s="34"/>
      <c r="CP51" s="34"/>
      <c r="CQ51" s="34"/>
    </row>
    <row r="52" spans="2:95" x14ac:dyDescent="0.25">
      <c r="B52" s="34">
        <v>55</v>
      </c>
      <c r="C52" s="34">
        <v>2025</v>
      </c>
      <c r="D52" s="34" t="s">
        <v>109</v>
      </c>
      <c r="E52" s="34">
        <v>50</v>
      </c>
      <c r="F52" s="34" t="s">
        <v>80</v>
      </c>
      <c r="G52" s="34" t="s">
        <v>152</v>
      </c>
      <c r="H52" s="34" t="s">
        <v>151</v>
      </c>
      <c r="I52" s="34" t="s">
        <v>84</v>
      </c>
      <c r="J52" s="34" t="s">
        <v>89</v>
      </c>
      <c r="K52" s="34" t="s">
        <v>325</v>
      </c>
      <c r="L52" s="34" t="s">
        <v>176</v>
      </c>
      <c r="M52" s="34" t="s">
        <v>475</v>
      </c>
      <c r="N52" s="116">
        <v>0.25</v>
      </c>
      <c r="O52" s="116">
        <v>0.29166666666666669</v>
      </c>
      <c r="P52" s="116" t="s">
        <v>59</v>
      </c>
      <c r="Q52" s="116">
        <v>0.70833333333333337</v>
      </c>
      <c r="R52" s="116" t="s">
        <v>69</v>
      </c>
      <c r="S52" s="116">
        <v>0.75</v>
      </c>
      <c r="T52" s="34" t="s">
        <v>149</v>
      </c>
      <c r="U52" s="34" t="s">
        <v>326</v>
      </c>
      <c r="V52" s="34" t="s">
        <v>149</v>
      </c>
      <c r="W52" s="34" t="s">
        <v>326</v>
      </c>
      <c r="X52" s="34" t="s">
        <v>326</v>
      </c>
      <c r="Y52" s="34" t="s">
        <v>326</v>
      </c>
      <c r="Z52" s="34" t="s">
        <v>149</v>
      </c>
      <c r="AA52" s="34" t="s">
        <v>149</v>
      </c>
      <c r="AB52" s="95">
        <v>0</v>
      </c>
      <c r="AC52" s="34" t="s">
        <v>149</v>
      </c>
      <c r="AD52" s="34" t="s">
        <v>149</v>
      </c>
      <c r="AE52" s="95">
        <v>0</v>
      </c>
      <c r="AF52" s="96">
        <v>10</v>
      </c>
      <c r="AG52" s="97">
        <v>0</v>
      </c>
      <c r="AH52" s="96">
        <v>0</v>
      </c>
      <c r="AI52" s="97" t="s">
        <v>326</v>
      </c>
      <c r="AJ52" s="96">
        <v>59.999999999999986</v>
      </c>
      <c r="AK52" s="96">
        <v>175.9430604982206</v>
      </c>
      <c r="AL52" s="96" t="s">
        <v>95</v>
      </c>
      <c r="AM52" s="95">
        <v>5.8647686832740211</v>
      </c>
      <c r="AN52" s="95">
        <v>0</v>
      </c>
      <c r="AO52" s="98" t="s">
        <v>326</v>
      </c>
      <c r="AP52" s="98">
        <v>0</v>
      </c>
      <c r="AQ52" s="98" t="s">
        <v>326</v>
      </c>
      <c r="AR52" s="98">
        <v>3.399999999999999</v>
      </c>
      <c r="AS52" s="98">
        <v>9.9701067615658339</v>
      </c>
      <c r="AT52" s="99" t="s">
        <v>99</v>
      </c>
      <c r="AU52" s="98">
        <v>0</v>
      </c>
      <c r="AV52" s="98">
        <v>0</v>
      </c>
      <c r="AW52" s="98">
        <v>0</v>
      </c>
      <c r="AX52" s="98">
        <v>0</v>
      </c>
      <c r="AY52" s="98">
        <v>20.416666666666661</v>
      </c>
      <c r="AZ52" s="98">
        <v>59.869513641755617</v>
      </c>
      <c r="BA52" s="100">
        <v>0</v>
      </c>
      <c r="BB52" s="100">
        <v>0</v>
      </c>
      <c r="BC52" s="101">
        <v>0</v>
      </c>
      <c r="BD52" s="101">
        <v>0</v>
      </c>
      <c r="BE52" s="96">
        <v>119.99999999999997</v>
      </c>
      <c r="BF52" s="96">
        <v>351.88612099644121</v>
      </c>
      <c r="BG52" s="95">
        <v>0</v>
      </c>
      <c r="BH52" s="95">
        <v>2.9323843416370106</v>
      </c>
      <c r="BI52" s="96" t="s">
        <v>326</v>
      </c>
      <c r="CA52"/>
      <c r="CB52" t="s">
        <v>91</v>
      </c>
      <c r="CC52" s="44">
        <v>5.8647686832740211</v>
      </c>
      <c r="CD52" s="34"/>
      <c r="CE52" s="17" t="s">
        <v>85</v>
      </c>
      <c r="CF52" s="17" t="s">
        <v>93</v>
      </c>
      <c r="CG52" s="17">
        <f t="shared" si="6"/>
        <v>2.9323843416370106</v>
      </c>
      <c r="CH52" s="34"/>
      <c r="CI52" s="34"/>
      <c r="CJ52" s="34"/>
      <c r="CK52" s="34"/>
      <c r="CL52" s="34"/>
      <c r="CM52" s="34"/>
      <c r="CN52" s="34"/>
      <c r="CO52" s="34"/>
      <c r="CP52" s="34"/>
      <c r="CQ52" s="34"/>
    </row>
    <row r="53" spans="2:95" x14ac:dyDescent="0.25">
      <c r="B53" s="34">
        <v>56</v>
      </c>
      <c r="C53" s="34">
        <v>2025</v>
      </c>
      <c r="D53" s="34" t="s">
        <v>110</v>
      </c>
      <c r="E53" s="34">
        <v>50</v>
      </c>
      <c r="F53" s="34" t="s">
        <v>80</v>
      </c>
      <c r="G53" s="34" t="s">
        <v>152</v>
      </c>
      <c r="H53" s="34" t="s">
        <v>151</v>
      </c>
      <c r="I53" s="34" t="s">
        <v>85</v>
      </c>
      <c r="J53" s="34" t="s">
        <v>90</v>
      </c>
      <c r="K53" s="34" t="s">
        <v>325</v>
      </c>
      <c r="L53" s="34" t="s">
        <v>171</v>
      </c>
      <c r="M53" s="34" t="s">
        <v>475</v>
      </c>
      <c r="N53" s="116">
        <v>0.25</v>
      </c>
      <c r="O53" s="116">
        <v>0.32291666666666669</v>
      </c>
      <c r="P53" s="116" t="s">
        <v>59</v>
      </c>
      <c r="Q53" s="116">
        <v>0.70833333333333337</v>
      </c>
      <c r="R53" s="116" t="s">
        <v>69</v>
      </c>
      <c r="S53" s="116">
        <v>0.77083333333333337</v>
      </c>
      <c r="T53" s="34" t="s">
        <v>27</v>
      </c>
      <c r="U53" s="34" t="s">
        <v>326</v>
      </c>
      <c r="V53" s="34" t="s">
        <v>42</v>
      </c>
      <c r="W53" s="34" t="s">
        <v>149</v>
      </c>
      <c r="X53" s="34" t="s">
        <v>149</v>
      </c>
      <c r="Y53" s="34" t="s">
        <v>326</v>
      </c>
      <c r="Z53" s="34" t="s">
        <v>26</v>
      </c>
      <c r="AA53" s="34" t="s">
        <v>43</v>
      </c>
      <c r="AB53" s="95">
        <v>2.9323843416370106</v>
      </c>
      <c r="AC53" s="34" t="s">
        <v>30</v>
      </c>
      <c r="AD53" s="34" t="s">
        <v>44</v>
      </c>
      <c r="AE53" s="95">
        <v>2.9323843416370106</v>
      </c>
      <c r="AF53" s="96">
        <v>9.25</v>
      </c>
      <c r="AG53" s="97">
        <v>7.5</v>
      </c>
      <c r="AH53" s="96">
        <v>21.992882562277579</v>
      </c>
      <c r="AI53" s="97" t="s">
        <v>148</v>
      </c>
      <c r="AJ53" s="96">
        <v>97.500000000000014</v>
      </c>
      <c r="AK53" s="96">
        <v>285.90747330960858</v>
      </c>
      <c r="AL53" s="96" t="s">
        <v>96</v>
      </c>
      <c r="AM53" s="95">
        <v>5.8647686832740211</v>
      </c>
      <c r="AN53" s="95">
        <v>5.8647686832740211</v>
      </c>
      <c r="AO53" s="98">
        <v>0.42500000000000004</v>
      </c>
      <c r="AP53" s="98">
        <v>1.2462633451957297</v>
      </c>
      <c r="AQ53" s="98" t="s">
        <v>105</v>
      </c>
      <c r="AR53" s="98">
        <v>5.5308449999999993</v>
      </c>
      <c r="AS53" s="98">
        <v>16.218563274021349</v>
      </c>
      <c r="AT53" s="99" t="s">
        <v>100</v>
      </c>
      <c r="AU53" s="98">
        <v>122.66385624855072</v>
      </c>
      <c r="AV53" s="98">
        <v>359.69757134806332</v>
      </c>
      <c r="AW53" s="98">
        <v>15.107874698067631</v>
      </c>
      <c r="AX53" s="98">
        <v>44.302095200027502</v>
      </c>
      <c r="AY53" s="98">
        <v>33.177083333333336</v>
      </c>
      <c r="AZ53" s="98">
        <v>97.287959667852903</v>
      </c>
      <c r="BA53" s="100">
        <v>4900000</v>
      </c>
      <c r="BB53" s="100">
        <v>14368683.274021352</v>
      </c>
      <c r="BC53" s="101">
        <v>0.10208333333333333</v>
      </c>
      <c r="BD53" s="101">
        <v>0.29934756820877817</v>
      </c>
      <c r="BE53" s="96">
        <v>15</v>
      </c>
      <c r="BF53" s="96">
        <v>43.985765124555158</v>
      </c>
      <c r="BG53" s="95">
        <v>2.9323843416370106</v>
      </c>
      <c r="BH53" s="95">
        <v>2.9323843416370106</v>
      </c>
      <c r="BI53" s="96" t="s">
        <v>326</v>
      </c>
      <c r="CA53"/>
      <c r="CB53" t="s">
        <v>92</v>
      </c>
      <c r="CC53" s="44">
        <v>5.8647686832740211</v>
      </c>
      <c r="CD53" s="34"/>
      <c r="CE53" s="17" t="s">
        <v>86</v>
      </c>
      <c r="CF53" s="17" t="s">
        <v>88</v>
      </c>
      <c r="CG53" s="17">
        <f t="shared" si="6"/>
        <v>0</v>
      </c>
      <c r="CH53" s="34"/>
      <c r="CI53" s="34"/>
      <c r="CJ53" s="34"/>
      <c r="CK53" s="34"/>
      <c r="CL53" s="34"/>
      <c r="CM53" s="34"/>
      <c r="CN53" s="34"/>
      <c r="CO53" s="34"/>
      <c r="CP53" s="34"/>
      <c r="CQ53" s="34"/>
    </row>
    <row r="54" spans="2:95" x14ac:dyDescent="0.25">
      <c r="B54" s="34">
        <v>57</v>
      </c>
      <c r="C54" s="34">
        <v>2025</v>
      </c>
      <c r="D54" s="34" t="s">
        <v>110</v>
      </c>
      <c r="E54" s="34">
        <v>29</v>
      </c>
      <c r="F54" s="34" t="s">
        <v>77</v>
      </c>
      <c r="G54" s="34" t="s">
        <v>152</v>
      </c>
      <c r="H54" s="34" t="s">
        <v>151</v>
      </c>
      <c r="I54" s="34" t="s">
        <v>83</v>
      </c>
      <c r="J54" s="34" t="s">
        <v>89</v>
      </c>
      <c r="K54" s="34" t="s">
        <v>325</v>
      </c>
      <c r="L54" s="34" t="s">
        <v>171</v>
      </c>
      <c r="M54" s="34" t="s">
        <v>477</v>
      </c>
      <c r="N54" s="116">
        <v>0.25</v>
      </c>
      <c r="O54" s="116">
        <v>0.29166666666666669</v>
      </c>
      <c r="P54" s="116" t="s">
        <v>59</v>
      </c>
      <c r="Q54" s="116">
        <v>0.66666666666666663</v>
      </c>
      <c r="R54" s="116" t="s">
        <v>68</v>
      </c>
      <c r="S54" s="116">
        <v>0.72916666666666663</v>
      </c>
      <c r="T54" s="34" t="s">
        <v>28</v>
      </c>
      <c r="U54" s="34" t="s">
        <v>48</v>
      </c>
      <c r="V54" s="34" t="s">
        <v>43</v>
      </c>
      <c r="W54" s="34" t="s">
        <v>326</v>
      </c>
      <c r="X54" s="34" t="s">
        <v>326</v>
      </c>
      <c r="Y54" s="34" t="s">
        <v>326</v>
      </c>
      <c r="Z54" s="34" t="s">
        <v>28</v>
      </c>
      <c r="AA54" s="34" t="s">
        <v>43</v>
      </c>
      <c r="AB54" s="95">
        <v>0</v>
      </c>
      <c r="AC54" s="34" t="s">
        <v>28</v>
      </c>
      <c r="AD54" s="34" t="s">
        <v>43</v>
      </c>
      <c r="AE54" s="95">
        <v>0</v>
      </c>
      <c r="AF54" s="96">
        <v>8.9999999999999982</v>
      </c>
      <c r="AG54" s="97">
        <v>0</v>
      </c>
      <c r="AH54" s="96">
        <v>0</v>
      </c>
      <c r="AI54" s="97" t="s">
        <v>326</v>
      </c>
      <c r="AJ54" s="96">
        <v>75.000000000000014</v>
      </c>
      <c r="AK54" s="96">
        <v>219.92882562277583</v>
      </c>
      <c r="AL54" s="96" t="s">
        <v>96</v>
      </c>
      <c r="AM54" s="95">
        <v>5.8647686832740211</v>
      </c>
      <c r="AN54" s="95">
        <v>0</v>
      </c>
      <c r="AO54" s="98" t="s">
        <v>326</v>
      </c>
      <c r="AP54" s="98">
        <v>0</v>
      </c>
      <c r="AQ54" s="98" t="s">
        <v>326</v>
      </c>
      <c r="AR54" s="98">
        <v>24.074572000000003</v>
      </c>
      <c r="AS54" s="98">
        <v>70.595897964412814</v>
      </c>
      <c r="AT54" s="99" t="s">
        <v>102</v>
      </c>
      <c r="AU54" s="98">
        <v>2765.1453386790158</v>
      </c>
      <c r="AV54" s="98">
        <v>8108.4688934929145</v>
      </c>
      <c r="AW54" s="98">
        <v>362.97047015384618</v>
      </c>
      <c r="AX54" s="98">
        <v>1064.3689231557623</v>
      </c>
      <c r="AY54" s="98">
        <v>25.520833333333339</v>
      </c>
      <c r="AZ54" s="98">
        <v>74.836892052194557</v>
      </c>
      <c r="BA54" s="100">
        <v>1491479.4520547946</v>
      </c>
      <c r="BB54" s="100">
        <v>4373590.9910788285</v>
      </c>
      <c r="BC54" s="101">
        <v>6.2144977168949775E-2</v>
      </c>
      <c r="BD54" s="101">
        <v>0.18223295796161784</v>
      </c>
      <c r="BE54" s="96">
        <v>0</v>
      </c>
      <c r="BF54" s="96">
        <v>0</v>
      </c>
      <c r="BG54" s="95">
        <v>2.9323843416370106</v>
      </c>
      <c r="BH54" s="95">
        <v>2.9323843416370106</v>
      </c>
      <c r="BI54" s="96" t="s">
        <v>326</v>
      </c>
      <c r="CA54" t="s">
        <v>87</v>
      </c>
      <c r="CB54"/>
      <c r="CC54" s="44">
        <v>11.729537366548042</v>
      </c>
      <c r="CD54" s="34"/>
      <c r="CE54" s="17" t="s">
        <v>86</v>
      </c>
      <c r="CF54" s="17" t="s">
        <v>89</v>
      </c>
      <c r="CG54" s="17">
        <f t="shared" si="6"/>
        <v>0</v>
      </c>
      <c r="CH54" s="34"/>
      <c r="CI54" s="34"/>
      <c r="CJ54" s="34"/>
      <c r="CK54" s="34"/>
      <c r="CL54" s="34"/>
      <c r="CM54" s="34"/>
      <c r="CN54" s="34"/>
      <c r="CO54" s="34"/>
      <c r="CP54" s="34"/>
      <c r="CQ54" s="34"/>
    </row>
    <row r="55" spans="2:95" x14ac:dyDescent="0.25">
      <c r="B55" s="34">
        <v>59</v>
      </c>
      <c r="C55" s="34">
        <v>2025</v>
      </c>
      <c r="D55" s="34" t="s">
        <v>110</v>
      </c>
      <c r="E55" s="34">
        <v>30</v>
      </c>
      <c r="F55" s="34" t="s">
        <v>78</v>
      </c>
      <c r="G55" s="34" t="s">
        <v>152</v>
      </c>
      <c r="H55" s="34" t="s">
        <v>151</v>
      </c>
      <c r="I55" s="34" t="s">
        <v>84</v>
      </c>
      <c r="J55" s="34" t="s">
        <v>90</v>
      </c>
      <c r="K55" s="34" t="s">
        <v>325</v>
      </c>
      <c r="L55" s="34" t="s">
        <v>172</v>
      </c>
      <c r="M55" s="34" t="s">
        <v>476</v>
      </c>
      <c r="N55" s="116">
        <v>0.3125</v>
      </c>
      <c r="O55" s="116">
        <v>0.375</v>
      </c>
      <c r="P55" s="116" t="s">
        <v>61</v>
      </c>
      <c r="Q55" s="116">
        <v>0.70833333333333337</v>
      </c>
      <c r="R55" s="116" t="s">
        <v>69</v>
      </c>
      <c r="S55" s="116">
        <v>0.79166666666666663</v>
      </c>
      <c r="T55" s="34" t="s">
        <v>27</v>
      </c>
      <c r="U55" s="34" t="s">
        <v>326</v>
      </c>
      <c r="V55" s="34" t="s">
        <v>42</v>
      </c>
      <c r="W55" s="34" t="s">
        <v>31</v>
      </c>
      <c r="X55" s="34" t="s">
        <v>42</v>
      </c>
      <c r="Y55" s="34" t="s">
        <v>326</v>
      </c>
      <c r="Z55" s="34" t="s">
        <v>24</v>
      </c>
      <c r="AA55" s="34" t="s">
        <v>42</v>
      </c>
      <c r="AB55" s="95">
        <v>2.9323843416370106</v>
      </c>
      <c r="AC55" s="34" t="s">
        <v>28</v>
      </c>
      <c r="AD55" s="34" t="s">
        <v>43</v>
      </c>
      <c r="AE55" s="95">
        <v>2.9323843416370106</v>
      </c>
      <c r="AF55" s="96">
        <v>8</v>
      </c>
      <c r="AG55" s="97">
        <v>20</v>
      </c>
      <c r="AH55" s="96">
        <v>58.647686832740213</v>
      </c>
      <c r="AI55" s="97" t="s">
        <v>103</v>
      </c>
      <c r="AJ55" s="96">
        <v>104.99999999999994</v>
      </c>
      <c r="AK55" s="96">
        <v>307.90035587188595</v>
      </c>
      <c r="AL55" s="96" t="s">
        <v>96</v>
      </c>
      <c r="AM55" s="95">
        <v>5.8647686832740211</v>
      </c>
      <c r="AN55" s="95">
        <v>5.8647686832740211</v>
      </c>
      <c r="AO55" s="98">
        <v>5.43</v>
      </c>
      <c r="AP55" s="98">
        <v>15.922846975088966</v>
      </c>
      <c r="AQ55" s="98" t="s">
        <v>108</v>
      </c>
      <c r="AR55" s="98">
        <v>6.6812049999999914</v>
      </c>
      <c r="AS55" s="98">
        <v>19.591860925266879</v>
      </c>
      <c r="AT55" s="99" t="s">
        <v>100</v>
      </c>
      <c r="AU55" s="98">
        <v>85.168214799762609</v>
      </c>
      <c r="AV55" s="98">
        <v>249.74593948400138</v>
      </c>
      <c r="AW55" s="98">
        <v>10.48972987483528</v>
      </c>
      <c r="AX55" s="98">
        <v>30.759919632968934</v>
      </c>
      <c r="AY55" s="98">
        <v>35.72916666666665</v>
      </c>
      <c r="AZ55" s="98">
        <v>104.77164887307231</v>
      </c>
      <c r="BA55" s="100">
        <v>5880000</v>
      </c>
      <c r="BB55" s="100">
        <v>17242419.928825621</v>
      </c>
      <c r="BC55" s="101">
        <v>0.1225</v>
      </c>
      <c r="BD55" s="101">
        <v>0.3592170818505338</v>
      </c>
      <c r="BE55" s="96">
        <v>40</v>
      </c>
      <c r="BF55" s="96">
        <v>117.29537366548043</v>
      </c>
      <c r="BG55" s="95">
        <v>0</v>
      </c>
      <c r="BH55" s="95">
        <v>2.9323843416370106</v>
      </c>
      <c r="BI55" s="96" t="s">
        <v>326</v>
      </c>
      <c r="CA55"/>
      <c r="CB55" t="s">
        <v>90</v>
      </c>
      <c r="CC55" s="44">
        <v>2.9323843416370106</v>
      </c>
      <c r="CD55" s="34"/>
      <c r="CE55" s="17" t="s">
        <v>86</v>
      </c>
      <c r="CF55" s="17" t="s">
        <v>90</v>
      </c>
      <c r="CG55" s="17">
        <f t="shared" si="6"/>
        <v>5.8647686832740211</v>
      </c>
      <c r="CH55" s="34"/>
      <c r="CI55" s="34"/>
      <c r="CJ55" s="34"/>
      <c r="CK55" s="34"/>
      <c r="CL55" s="34"/>
      <c r="CM55" s="34"/>
      <c r="CN55" s="34"/>
      <c r="CO55" s="34"/>
      <c r="CP55" s="34"/>
      <c r="CQ55" s="34"/>
    </row>
    <row r="56" spans="2:95" x14ac:dyDescent="0.25">
      <c r="B56" s="34">
        <v>60</v>
      </c>
      <c r="C56" s="34">
        <v>2025</v>
      </c>
      <c r="D56" s="34" t="s">
        <v>109</v>
      </c>
      <c r="E56" s="34">
        <v>50</v>
      </c>
      <c r="F56" s="34" t="s">
        <v>80</v>
      </c>
      <c r="G56" s="34" t="s">
        <v>152</v>
      </c>
      <c r="H56" s="34" t="s">
        <v>151</v>
      </c>
      <c r="I56" s="34" t="s">
        <v>83</v>
      </c>
      <c r="J56" s="34" t="s">
        <v>89</v>
      </c>
      <c r="K56" s="34" t="s">
        <v>325</v>
      </c>
      <c r="L56" s="34" t="s">
        <v>175</v>
      </c>
      <c r="M56" s="34" t="s">
        <v>476</v>
      </c>
      <c r="N56" s="116">
        <v>0.25</v>
      </c>
      <c r="O56" s="116">
        <v>0.29166666666666669</v>
      </c>
      <c r="P56" s="116" t="s">
        <v>59</v>
      </c>
      <c r="Q56" s="116">
        <v>0.6875</v>
      </c>
      <c r="R56" s="116" t="s">
        <v>68</v>
      </c>
      <c r="S56" s="116">
        <v>0.73958333333333337</v>
      </c>
      <c r="T56" s="34" t="s">
        <v>28</v>
      </c>
      <c r="U56" s="34" t="s">
        <v>48</v>
      </c>
      <c r="V56" s="34" t="s">
        <v>43</v>
      </c>
      <c r="W56" s="34" t="s">
        <v>326</v>
      </c>
      <c r="X56" s="34" t="s">
        <v>326</v>
      </c>
      <c r="Y56" s="34" t="s">
        <v>326</v>
      </c>
      <c r="Z56" s="34" t="s">
        <v>28</v>
      </c>
      <c r="AA56" s="34" t="s">
        <v>43</v>
      </c>
      <c r="AB56" s="95">
        <v>0</v>
      </c>
      <c r="AC56" s="34" t="s">
        <v>28</v>
      </c>
      <c r="AD56" s="34" t="s">
        <v>43</v>
      </c>
      <c r="AE56" s="95">
        <v>0</v>
      </c>
      <c r="AF56" s="96">
        <v>9.5</v>
      </c>
      <c r="AG56" s="97">
        <v>0</v>
      </c>
      <c r="AH56" s="96">
        <v>0</v>
      </c>
      <c r="AI56" s="97" t="s">
        <v>326</v>
      </c>
      <c r="AJ56" s="96">
        <v>67.500000000000043</v>
      </c>
      <c r="AK56" s="96">
        <v>197.93594306049835</v>
      </c>
      <c r="AL56" s="96" t="s">
        <v>96</v>
      </c>
      <c r="AM56" s="95">
        <v>5.8647686832740211</v>
      </c>
      <c r="AN56" s="95">
        <v>0</v>
      </c>
      <c r="AO56" s="98" t="s">
        <v>326</v>
      </c>
      <c r="AP56" s="98">
        <v>0</v>
      </c>
      <c r="AQ56" s="98" t="s">
        <v>326</v>
      </c>
      <c r="AR56" s="98">
        <v>22.542197000000002</v>
      </c>
      <c r="AS56" s="98">
        <v>66.102385508896802</v>
      </c>
      <c r="AT56" s="99" t="s">
        <v>102</v>
      </c>
      <c r="AU56" s="98">
        <v>2157.6171377741794</v>
      </c>
      <c r="AV56" s="98">
        <v>6326.9627100566677</v>
      </c>
      <c r="AW56" s="98">
        <v>283.22247512820513</v>
      </c>
      <c r="AX56" s="98">
        <v>830.51715126562635</v>
      </c>
      <c r="AY56" s="98">
        <v>22.968750000000014</v>
      </c>
      <c r="AZ56" s="98">
        <v>67.353202846975122</v>
      </c>
      <c r="BA56" s="100">
        <v>1617671.2328767125</v>
      </c>
      <c r="BB56" s="100">
        <v>4743633.7932043094</v>
      </c>
      <c r="BC56" s="101">
        <v>6.740296803652969E-2</v>
      </c>
      <c r="BD56" s="101">
        <v>0.19765140805017958</v>
      </c>
      <c r="BE56" s="96">
        <v>0</v>
      </c>
      <c r="BF56" s="96">
        <v>0</v>
      </c>
      <c r="BG56" s="95">
        <v>2.9323843416370106</v>
      </c>
      <c r="BH56" s="95">
        <v>2.9323843416370106</v>
      </c>
      <c r="BI56" s="96" t="s">
        <v>326</v>
      </c>
      <c r="CA56"/>
      <c r="CB56" t="s">
        <v>91</v>
      </c>
      <c r="CC56" s="44">
        <v>2.9323843416370106</v>
      </c>
      <c r="CD56" s="34"/>
      <c r="CE56" s="17" t="s">
        <v>86</v>
      </c>
      <c r="CF56" s="17" t="s">
        <v>91</v>
      </c>
      <c r="CG56" s="17">
        <f t="shared" si="6"/>
        <v>5.8647686832740211</v>
      </c>
      <c r="CH56" s="34"/>
      <c r="CI56" s="34"/>
      <c r="CJ56" s="34"/>
      <c r="CK56" s="34"/>
      <c r="CL56" s="34"/>
      <c r="CM56" s="34"/>
      <c r="CN56" s="34"/>
      <c r="CO56" s="34"/>
      <c r="CP56" s="34"/>
      <c r="CQ56" s="34"/>
    </row>
    <row r="57" spans="2:95" x14ac:dyDescent="0.25">
      <c r="B57" s="34">
        <v>62</v>
      </c>
      <c r="C57" s="34">
        <v>2025</v>
      </c>
      <c r="D57" s="34" t="s">
        <v>109</v>
      </c>
      <c r="E57" s="34">
        <v>32</v>
      </c>
      <c r="F57" s="34" t="s">
        <v>78</v>
      </c>
      <c r="G57" s="34" t="s">
        <v>152</v>
      </c>
      <c r="H57" s="34" t="s">
        <v>151</v>
      </c>
      <c r="I57" s="34" t="s">
        <v>84</v>
      </c>
      <c r="J57" s="34" t="s">
        <v>90</v>
      </c>
      <c r="K57" s="34" t="s">
        <v>325</v>
      </c>
      <c r="L57" s="34" t="s">
        <v>172</v>
      </c>
      <c r="M57" s="34" t="s">
        <v>476</v>
      </c>
      <c r="N57" s="116">
        <v>0.3125</v>
      </c>
      <c r="O57" s="116">
        <v>0.35416666666666669</v>
      </c>
      <c r="P57" s="116" t="s">
        <v>60</v>
      </c>
      <c r="Q57" s="116">
        <v>0.72916666666666663</v>
      </c>
      <c r="R57" s="116" t="s">
        <v>69</v>
      </c>
      <c r="S57" s="116">
        <v>0.77083333333333337</v>
      </c>
      <c r="T57" s="34" t="s">
        <v>28</v>
      </c>
      <c r="U57" s="34" t="s">
        <v>48</v>
      </c>
      <c r="V57" s="34" t="s">
        <v>43</v>
      </c>
      <c r="W57" s="34" t="s">
        <v>326</v>
      </c>
      <c r="X57" s="34" t="s">
        <v>326</v>
      </c>
      <c r="Y57" s="34" t="s">
        <v>326</v>
      </c>
      <c r="Z57" s="34" t="s">
        <v>28</v>
      </c>
      <c r="AA57" s="34" t="s">
        <v>43</v>
      </c>
      <c r="AB57" s="95">
        <v>0</v>
      </c>
      <c r="AC57" s="34" t="s">
        <v>28</v>
      </c>
      <c r="AD57" s="34" t="s">
        <v>43</v>
      </c>
      <c r="AE57" s="95">
        <v>0</v>
      </c>
      <c r="AF57" s="96">
        <v>8.9999999999999982</v>
      </c>
      <c r="AG57" s="97">
        <v>0</v>
      </c>
      <c r="AH57" s="96">
        <v>0</v>
      </c>
      <c r="AI57" s="97" t="s">
        <v>326</v>
      </c>
      <c r="AJ57" s="96">
        <v>60.000000000000071</v>
      </c>
      <c r="AK57" s="96">
        <v>175.94306049822083</v>
      </c>
      <c r="AL57" s="96" t="s">
        <v>96</v>
      </c>
      <c r="AM57" s="95">
        <v>5.8647686832740211</v>
      </c>
      <c r="AN57" s="95">
        <v>0</v>
      </c>
      <c r="AO57" s="98" t="s">
        <v>326</v>
      </c>
      <c r="AP57" s="98">
        <v>0</v>
      </c>
      <c r="AQ57" s="98" t="s">
        <v>326</v>
      </c>
      <c r="AR57" s="98">
        <v>6.6812049999999914</v>
      </c>
      <c r="AS57" s="98">
        <v>19.591860925266879</v>
      </c>
      <c r="AT57" s="99" t="s">
        <v>100</v>
      </c>
      <c r="AU57" s="98">
        <v>767.3865546813837</v>
      </c>
      <c r="AV57" s="98">
        <v>2250.2723169304631</v>
      </c>
      <c r="AW57" s="98">
        <v>100.73201384615371</v>
      </c>
      <c r="AX57" s="98">
        <v>295.38498010402367</v>
      </c>
      <c r="AY57" s="98">
        <v>20.416666666666689</v>
      </c>
      <c r="AZ57" s="98">
        <v>59.869513641755695</v>
      </c>
      <c r="BA57" s="100">
        <v>13666301.369863013</v>
      </c>
      <c r="BB57" s="100">
        <v>40074848.145078726</v>
      </c>
      <c r="BC57" s="101">
        <v>0.28471461187214608</v>
      </c>
      <c r="BD57" s="101">
        <v>0.83489266968914011</v>
      </c>
      <c r="BE57" s="96">
        <v>0</v>
      </c>
      <c r="BF57" s="96">
        <v>0</v>
      </c>
      <c r="BG57" s="95">
        <v>2.9323843416370106</v>
      </c>
      <c r="BH57" s="95">
        <v>2.9323843416370106</v>
      </c>
      <c r="BI57" s="96" t="s">
        <v>326</v>
      </c>
      <c r="CA57"/>
      <c r="CB57" t="s">
        <v>92</v>
      </c>
      <c r="CC57" s="44">
        <v>2.9323843416370106</v>
      </c>
      <c r="CD57" s="34"/>
      <c r="CE57" s="17" t="s">
        <v>86</v>
      </c>
      <c r="CF57" s="17" t="s">
        <v>92</v>
      </c>
      <c r="CG57" s="17">
        <f t="shared" si="6"/>
        <v>5.8647686832740211</v>
      </c>
      <c r="CH57" s="34"/>
      <c r="CI57" s="34"/>
      <c r="CJ57" s="34"/>
      <c r="CK57" s="34"/>
      <c r="CL57" s="34"/>
      <c r="CM57" s="34"/>
      <c r="CN57" s="34"/>
      <c r="CO57" s="34"/>
      <c r="CP57" s="34"/>
      <c r="CQ57" s="34"/>
    </row>
    <row r="58" spans="2:95" x14ac:dyDescent="0.25">
      <c r="B58" s="34">
        <v>63</v>
      </c>
      <c r="C58" s="34">
        <v>2025</v>
      </c>
      <c r="D58" s="34" t="s">
        <v>110</v>
      </c>
      <c r="E58" s="34">
        <v>29</v>
      </c>
      <c r="F58" s="34" t="s">
        <v>77</v>
      </c>
      <c r="G58" s="34" t="s">
        <v>152</v>
      </c>
      <c r="H58" s="34" t="s">
        <v>151</v>
      </c>
      <c r="I58" s="34" t="s">
        <v>85</v>
      </c>
      <c r="J58" s="34" t="s">
        <v>90</v>
      </c>
      <c r="K58" s="34" t="s">
        <v>325</v>
      </c>
      <c r="L58" s="34" t="s">
        <v>167</v>
      </c>
      <c r="M58" s="34" t="s">
        <v>475</v>
      </c>
      <c r="N58" s="116">
        <v>0.29166666666666669</v>
      </c>
      <c r="O58" s="116">
        <v>0.35416666666666669</v>
      </c>
      <c r="P58" s="116" t="s">
        <v>60</v>
      </c>
      <c r="Q58" s="116">
        <v>0.66666666666666663</v>
      </c>
      <c r="R58" s="116" t="s">
        <v>68</v>
      </c>
      <c r="S58" s="116">
        <v>0.75</v>
      </c>
      <c r="T58" s="34" t="s">
        <v>24</v>
      </c>
      <c r="U58" s="34" t="s">
        <v>326</v>
      </c>
      <c r="V58" s="34" t="s">
        <v>42</v>
      </c>
      <c r="W58" s="34" t="s">
        <v>149</v>
      </c>
      <c r="X58" s="34" t="s">
        <v>149</v>
      </c>
      <c r="Y58" s="34" t="s">
        <v>326</v>
      </c>
      <c r="Z58" s="34" t="s">
        <v>24</v>
      </c>
      <c r="AA58" s="34" t="s">
        <v>42</v>
      </c>
      <c r="AB58" s="95">
        <v>0</v>
      </c>
      <c r="AC58" s="34" t="s">
        <v>24</v>
      </c>
      <c r="AD58" s="34" t="s">
        <v>42</v>
      </c>
      <c r="AE58" s="95">
        <v>0</v>
      </c>
      <c r="AF58" s="96">
        <v>7.4999999999999982</v>
      </c>
      <c r="AG58" s="97">
        <v>10</v>
      </c>
      <c r="AH58" s="96">
        <v>29.323843416370106</v>
      </c>
      <c r="AI58" s="97" t="s">
        <v>148</v>
      </c>
      <c r="AJ58" s="96">
        <v>105.00000000000003</v>
      </c>
      <c r="AK58" s="96">
        <v>307.90035587188618</v>
      </c>
      <c r="AL58" s="96" t="s">
        <v>96</v>
      </c>
      <c r="AM58" s="95">
        <v>5.8647686832740211</v>
      </c>
      <c r="AN58" s="95">
        <v>5.8647686832740211</v>
      </c>
      <c r="AO58" s="98">
        <v>0.56666666666666665</v>
      </c>
      <c r="AP58" s="98">
        <v>1.6616844602609726</v>
      </c>
      <c r="AQ58" s="98" t="s">
        <v>106</v>
      </c>
      <c r="AR58" s="98">
        <v>11.012028000000001</v>
      </c>
      <c r="AS58" s="98">
        <v>32.291498476868327</v>
      </c>
      <c r="AT58" s="99" t="s">
        <v>101</v>
      </c>
      <c r="AU58" s="98">
        <v>37.460254589625002</v>
      </c>
      <c r="AV58" s="98">
        <v>109.84786399235232</v>
      </c>
      <c r="AW58" s="98">
        <v>4.61378640625</v>
      </c>
      <c r="AX58" s="98">
        <v>13.529395013345196</v>
      </c>
      <c r="AY58" s="98">
        <v>35.729166666666679</v>
      </c>
      <c r="AZ58" s="98">
        <v>104.77164887307239</v>
      </c>
      <c r="BA58" s="100">
        <v>1234800</v>
      </c>
      <c r="BB58" s="100">
        <v>3620908.1850533807</v>
      </c>
      <c r="BC58" s="101">
        <v>2.5725000000000001E-2</v>
      </c>
      <c r="BD58" s="101">
        <v>7.5435587188612097E-2</v>
      </c>
      <c r="BE58" s="96">
        <v>20</v>
      </c>
      <c r="BF58" s="96">
        <v>58.647686832740213</v>
      </c>
      <c r="BG58" s="95">
        <v>2.9323843416370106</v>
      </c>
      <c r="BH58" s="95">
        <v>2.9323843416370106</v>
      </c>
      <c r="BI58" s="96" t="s">
        <v>326</v>
      </c>
      <c r="CA58"/>
      <c r="CB58" t="s">
        <v>93</v>
      </c>
      <c r="CC58" s="44">
        <v>2.9323843416370106</v>
      </c>
      <c r="CD58" s="34"/>
      <c r="CE58" s="17" t="s">
        <v>86</v>
      </c>
      <c r="CF58" s="17" t="s">
        <v>93</v>
      </c>
      <c r="CG58" s="17">
        <f t="shared" si="6"/>
        <v>0</v>
      </c>
      <c r="CH58" s="34"/>
      <c r="CI58" s="34"/>
      <c r="CJ58" s="34"/>
      <c r="CK58" s="34"/>
      <c r="CL58" s="34"/>
      <c r="CM58" s="34"/>
      <c r="CN58" s="34"/>
      <c r="CO58" s="34"/>
      <c r="CP58" s="34"/>
      <c r="CQ58" s="34"/>
    </row>
    <row r="59" spans="2:95" x14ac:dyDescent="0.25">
      <c r="B59" s="34">
        <v>64</v>
      </c>
      <c r="C59" s="34">
        <v>2025</v>
      </c>
      <c r="D59" s="34" t="s">
        <v>110</v>
      </c>
      <c r="E59" s="34">
        <v>32</v>
      </c>
      <c r="F59" s="34" t="s">
        <v>78</v>
      </c>
      <c r="G59" s="34" t="s">
        <v>152</v>
      </c>
      <c r="H59" s="34" t="s">
        <v>151</v>
      </c>
      <c r="I59" s="34" t="s">
        <v>84</v>
      </c>
      <c r="J59" s="34" t="s">
        <v>89</v>
      </c>
      <c r="K59" s="34" t="s">
        <v>325</v>
      </c>
      <c r="L59" s="34" t="s">
        <v>172</v>
      </c>
      <c r="M59" s="34" t="s">
        <v>476</v>
      </c>
      <c r="N59" s="116">
        <v>0.23958333333333334</v>
      </c>
      <c r="O59" s="116">
        <v>0.30208333333333331</v>
      </c>
      <c r="P59" s="116" t="s">
        <v>59</v>
      </c>
      <c r="Q59" s="116">
        <v>0.70833333333333337</v>
      </c>
      <c r="R59" s="116" t="s">
        <v>69</v>
      </c>
      <c r="S59" s="116">
        <v>0.78125</v>
      </c>
      <c r="T59" s="34" t="s">
        <v>27</v>
      </c>
      <c r="U59" s="34" t="s">
        <v>326</v>
      </c>
      <c r="V59" s="34" t="s">
        <v>42</v>
      </c>
      <c r="W59" s="34" t="s">
        <v>326</v>
      </c>
      <c r="X59" s="34" t="s">
        <v>326</v>
      </c>
      <c r="Y59" s="34" t="s">
        <v>326</v>
      </c>
      <c r="Z59" s="34" t="s">
        <v>27</v>
      </c>
      <c r="AA59" s="34" t="s">
        <v>42</v>
      </c>
      <c r="AB59" s="95">
        <v>0</v>
      </c>
      <c r="AC59" s="34" t="s">
        <v>27</v>
      </c>
      <c r="AD59" s="34" t="s">
        <v>42</v>
      </c>
      <c r="AE59" s="95">
        <v>0</v>
      </c>
      <c r="AF59" s="96">
        <v>9.7500000000000018</v>
      </c>
      <c r="AG59" s="97">
        <v>0</v>
      </c>
      <c r="AH59" s="96">
        <v>0</v>
      </c>
      <c r="AI59" s="97" t="s">
        <v>326</v>
      </c>
      <c r="AJ59" s="96">
        <v>97.499999999999943</v>
      </c>
      <c r="AK59" s="96">
        <v>285.90747330960835</v>
      </c>
      <c r="AL59" s="96" t="s">
        <v>96</v>
      </c>
      <c r="AM59" s="95">
        <v>5.8647686832740211</v>
      </c>
      <c r="AN59" s="95">
        <v>0</v>
      </c>
      <c r="AO59" s="98" t="s">
        <v>326</v>
      </c>
      <c r="AP59" s="98">
        <v>0</v>
      </c>
      <c r="AQ59" s="98" t="s">
        <v>326</v>
      </c>
      <c r="AR59" s="98">
        <v>6.6812049999999914</v>
      </c>
      <c r="AS59" s="98">
        <v>19.591860925266879</v>
      </c>
      <c r="AT59" s="99" t="s">
        <v>100</v>
      </c>
      <c r="AU59" s="98">
        <v>160.5106245268114</v>
      </c>
      <c r="AV59" s="98">
        <v>470.67884202879924</v>
      </c>
      <c r="AW59" s="98">
        <v>19.769266002415435</v>
      </c>
      <c r="AX59" s="98">
        <v>57.971086071139922</v>
      </c>
      <c r="AY59" s="98">
        <v>33.177083333333314</v>
      </c>
      <c r="AZ59" s="98">
        <v>97.287959667852846</v>
      </c>
      <c r="BA59" s="100">
        <v>1445500</v>
      </c>
      <c r="BB59" s="100">
        <v>4238761.5658362992</v>
      </c>
      <c r="BC59" s="101">
        <v>6.0229166666666667E-2</v>
      </c>
      <c r="BD59" s="101">
        <v>0.1766150652431791</v>
      </c>
      <c r="BE59" s="96">
        <v>0</v>
      </c>
      <c r="BF59" s="96">
        <v>0</v>
      </c>
      <c r="BG59" s="95">
        <v>2.9323843416370106</v>
      </c>
      <c r="BH59" s="95">
        <v>2.9323843416370106</v>
      </c>
      <c r="BI59" s="96" t="s">
        <v>326</v>
      </c>
      <c r="CA59" t="s">
        <v>198</v>
      </c>
      <c r="CB59"/>
      <c r="CC59" s="44">
        <v>823.99999999999943</v>
      </c>
      <c r="CD59" s="34"/>
      <c r="CE59" s="17" t="s">
        <v>87</v>
      </c>
      <c r="CF59" s="17" t="s">
        <v>88</v>
      </c>
      <c r="CG59" s="17">
        <f t="shared" si="6"/>
        <v>0</v>
      </c>
      <c r="CH59" s="34"/>
      <c r="CI59" s="34"/>
      <c r="CJ59" s="34"/>
      <c r="CK59" s="34"/>
      <c r="CL59" s="34"/>
      <c r="CM59" s="34"/>
      <c r="CN59" s="34"/>
      <c r="CO59" s="34"/>
      <c r="CP59" s="34"/>
      <c r="CQ59" s="34"/>
    </row>
    <row r="60" spans="2:95" x14ac:dyDescent="0.25">
      <c r="B60" s="34">
        <v>65</v>
      </c>
      <c r="C60" s="34">
        <v>2025</v>
      </c>
      <c r="D60" s="34" t="s">
        <v>110</v>
      </c>
      <c r="E60" s="34">
        <v>37</v>
      </c>
      <c r="F60" s="34" t="s">
        <v>78</v>
      </c>
      <c r="G60" s="34" t="s">
        <v>152</v>
      </c>
      <c r="H60" s="34" t="s">
        <v>151</v>
      </c>
      <c r="I60" s="34" t="s">
        <v>83</v>
      </c>
      <c r="J60" s="34" t="s">
        <v>89</v>
      </c>
      <c r="K60" s="34" t="s">
        <v>325</v>
      </c>
      <c r="L60" s="34" t="s">
        <v>177</v>
      </c>
      <c r="M60" s="34" t="s">
        <v>476</v>
      </c>
      <c r="N60" s="116">
        <v>0.22916666666666666</v>
      </c>
      <c r="O60" s="116">
        <v>0.3125</v>
      </c>
      <c r="P60" s="116" t="s">
        <v>59</v>
      </c>
      <c r="Q60" s="116">
        <v>0.64583333333333337</v>
      </c>
      <c r="R60" s="116" t="s">
        <v>67</v>
      </c>
      <c r="S60" s="116">
        <v>0.75</v>
      </c>
      <c r="T60" s="34" t="s">
        <v>27</v>
      </c>
      <c r="U60" s="34" t="s">
        <v>326</v>
      </c>
      <c r="V60" s="34" t="s">
        <v>42</v>
      </c>
      <c r="W60" s="34" t="s">
        <v>326</v>
      </c>
      <c r="X60" s="34" t="s">
        <v>326</v>
      </c>
      <c r="Y60" s="34" t="s">
        <v>326</v>
      </c>
      <c r="Z60" s="34" t="s">
        <v>27</v>
      </c>
      <c r="AA60" s="34" t="s">
        <v>42</v>
      </c>
      <c r="AB60" s="95">
        <v>0</v>
      </c>
      <c r="AC60" s="34" t="s">
        <v>27</v>
      </c>
      <c r="AD60" s="34" t="s">
        <v>42</v>
      </c>
      <c r="AE60" s="95">
        <v>0</v>
      </c>
      <c r="AF60" s="96">
        <v>8</v>
      </c>
      <c r="AG60" s="97">
        <v>0</v>
      </c>
      <c r="AH60" s="96">
        <v>0</v>
      </c>
      <c r="AI60" s="97" t="s">
        <v>326</v>
      </c>
      <c r="AJ60" s="96">
        <v>134.99999999999997</v>
      </c>
      <c r="AK60" s="96">
        <v>395.87188612099635</v>
      </c>
      <c r="AL60" s="96" t="s">
        <v>97</v>
      </c>
      <c r="AM60" s="95">
        <v>5.8647686832740211</v>
      </c>
      <c r="AN60" s="95">
        <v>0</v>
      </c>
      <c r="AO60" s="98" t="s">
        <v>326</v>
      </c>
      <c r="AP60" s="98">
        <v>0</v>
      </c>
      <c r="AQ60" s="98" t="s">
        <v>326</v>
      </c>
      <c r="AR60" s="98">
        <v>12.260146000000006</v>
      </c>
      <c r="AS60" s="98">
        <v>35.951460156583643</v>
      </c>
      <c r="AT60" s="99" t="s">
        <v>101</v>
      </c>
      <c r="AU60" s="98">
        <v>294.54023506985516</v>
      </c>
      <c r="AV60" s="98">
        <v>863.70517330092753</v>
      </c>
      <c r="AW60" s="98">
        <v>36.277002053140109</v>
      </c>
      <c r="AX60" s="98">
        <v>106.37811278216174</v>
      </c>
      <c r="AY60" s="98">
        <v>45.937499999999993</v>
      </c>
      <c r="AZ60" s="98">
        <v>134.70640569395016</v>
      </c>
      <c r="BA60" s="100">
        <v>1617000</v>
      </c>
      <c r="BB60" s="100">
        <v>4741665.4804270463</v>
      </c>
      <c r="BC60" s="101">
        <v>6.7375000000000004E-2</v>
      </c>
      <c r="BD60" s="101">
        <v>0.19756939501779361</v>
      </c>
      <c r="BE60" s="96">
        <v>0</v>
      </c>
      <c r="BF60" s="96">
        <v>0</v>
      </c>
      <c r="BG60" s="95">
        <v>2.9323843416370106</v>
      </c>
      <c r="BH60" s="95">
        <v>2.9323843416370106</v>
      </c>
      <c r="BI60" s="96" t="s">
        <v>326</v>
      </c>
      <c r="CA60"/>
      <c r="CB60"/>
      <c r="CC60"/>
      <c r="CD60" s="34"/>
      <c r="CE60" s="17" t="s">
        <v>87</v>
      </c>
      <c r="CF60" s="17" t="s">
        <v>89</v>
      </c>
      <c r="CG60" s="17">
        <f t="shared" si="6"/>
        <v>0</v>
      </c>
      <c r="CH60" s="34"/>
      <c r="CI60" s="34"/>
      <c r="CJ60" s="34"/>
      <c r="CK60" s="34"/>
      <c r="CL60" s="34"/>
      <c r="CM60" s="34"/>
      <c r="CN60" s="34"/>
      <c r="CO60" s="34"/>
      <c r="CP60" s="34"/>
      <c r="CQ60" s="34"/>
    </row>
    <row r="61" spans="2:95" x14ac:dyDescent="0.25">
      <c r="B61" s="34">
        <v>66</v>
      </c>
      <c r="C61" s="34">
        <v>2025</v>
      </c>
      <c r="D61" s="34" t="s">
        <v>110</v>
      </c>
      <c r="E61" s="34">
        <v>49</v>
      </c>
      <c r="F61" s="34" t="s">
        <v>79</v>
      </c>
      <c r="G61" s="34" t="s">
        <v>153</v>
      </c>
      <c r="H61" s="34" t="s">
        <v>151</v>
      </c>
      <c r="I61" s="34" t="s">
        <v>85</v>
      </c>
      <c r="J61" s="34" t="s">
        <v>89</v>
      </c>
      <c r="K61" s="34" t="s">
        <v>325</v>
      </c>
      <c r="L61" s="34" t="s">
        <v>174</v>
      </c>
      <c r="M61" s="34" t="s">
        <v>476</v>
      </c>
      <c r="N61" s="116">
        <v>0.29166666666666669</v>
      </c>
      <c r="O61" s="116">
        <v>0.35416666666666669</v>
      </c>
      <c r="P61" s="116" t="s">
        <v>60</v>
      </c>
      <c r="Q61" s="116">
        <v>0.66666666666666663</v>
      </c>
      <c r="R61" s="116" t="s">
        <v>68</v>
      </c>
      <c r="S61" s="116">
        <v>0.73958333333333337</v>
      </c>
      <c r="T61" s="34" t="s">
        <v>24</v>
      </c>
      <c r="U61" s="34" t="s">
        <v>326</v>
      </c>
      <c r="V61" s="34" t="s">
        <v>42</v>
      </c>
      <c r="W61" s="34" t="s">
        <v>31</v>
      </c>
      <c r="X61" s="34" t="s">
        <v>42</v>
      </c>
      <c r="Y61" s="34" t="s">
        <v>326</v>
      </c>
      <c r="Z61" s="34" t="s">
        <v>24</v>
      </c>
      <c r="AA61" s="34" t="s">
        <v>42</v>
      </c>
      <c r="AB61" s="95">
        <v>0</v>
      </c>
      <c r="AC61" s="34" t="s">
        <v>32</v>
      </c>
      <c r="AD61" s="34" t="s">
        <v>45</v>
      </c>
      <c r="AE61" s="95">
        <v>2.9323843416370106</v>
      </c>
      <c r="AF61" s="96">
        <v>7.4999999999999982</v>
      </c>
      <c r="AG61" s="97">
        <v>15</v>
      </c>
      <c r="AH61" s="96">
        <v>43.985765124555158</v>
      </c>
      <c r="AI61" s="97" t="s">
        <v>103</v>
      </c>
      <c r="AJ61" s="96">
        <v>97.500000000000057</v>
      </c>
      <c r="AK61" s="96">
        <v>285.90747330960869</v>
      </c>
      <c r="AL61" s="96" t="s">
        <v>96</v>
      </c>
      <c r="AM61" s="95">
        <v>5.8647686832740211</v>
      </c>
      <c r="AN61" s="95">
        <v>5.8647686832740211</v>
      </c>
      <c r="AO61" s="98">
        <v>4.0724999999999998</v>
      </c>
      <c r="AP61" s="98">
        <v>11.942135231316724</v>
      </c>
      <c r="AQ61" s="98" t="s">
        <v>99</v>
      </c>
      <c r="AR61" s="98">
        <v>10.130378999999991</v>
      </c>
      <c r="AS61" s="98">
        <v>29.70616475444837</v>
      </c>
      <c r="AT61" s="99" t="s">
        <v>101</v>
      </c>
      <c r="AU61" s="98">
        <v>66.894737983357672</v>
      </c>
      <c r="AV61" s="98">
        <v>196.16108220030861</v>
      </c>
      <c r="AW61" s="98">
        <v>8.2390799565668669</v>
      </c>
      <c r="AX61" s="98">
        <v>24.16014905413202</v>
      </c>
      <c r="AY61" s="98">
        <v>33.17708333333335</v>
      </c>
      <c r="AZ61" s="98">
        <v>97.287959667852945</v>
      </c>
      <c r="BA61" s="100">
        <v>1764000</v>
      </c>
      <c r="BB61" s="100">
        <v>5172725.9786476865</v>
      </c>
      <c r="BC61" s="101">
        <v>7.3499999999999996E-2</v>
      </c>
      <c r="BD61" s="101">
        <v>0.21553024911032026</v>
      </c>
      <c r="BE61" s="96">
        <v>30</v>
      </c>
      <c r="BF61" s="96">
        <v>87.971530249110316</v>
      </c>
      <c r="BG61" s="95">
        <v>0</v>
      </c>
      <c r="BH61" s="95">
        <v>2.9323843416370106</v>
      </c>
      <c r="BI61" s="96" t="s">
        <v>326</v>
      </c>
      <c r="CA61"/>
      <c r="CB61"/>
      <c r="CC61"/>
      <c r="CD61" s="34"/>
      <c r="CE61" s="17" t="s">
        <v>87</v>
      </c>
      <c r="CF61" s="17" t="s">
        <v>90</v>
      </c>
      <c r="CG61" s="17">
        <f t="shared" si="6"/>
        <v>2.9323843416370106</v>
      </c>
      <c r="CH61" s="34"/>
      <c r="CI61" s="34"/>
      <c r="CJ61" s="34"/>
      <c r="CK61" s="34"/>
      <c r="CL61" s="34"/>
      <c r="CM61" s="34"/>
      <c r="CN61" s="34"/>
      <c r="CO61" s="34"/>
      <c r="CP61" s="34"/>
      <c r="CQ61" s="34"/>
    </row>
    <row r="62" spans="2:95" x14ac:dyDescent="0.25">
      <c r="B62" s="34">
        <v>67</v>
      </c>
      <c r="C62" s="34">
        <v>2025</v>
      </c>
      <c r="D62" s="34" t="s">
        <v>110</v>
      </c>
      <c r="E62" s="34">
        <v>35</v>
      </c>
      <c r="F62" s="34" t="s">
        <v>78</v>
      </c>
      <c r="G62" s="34" t="s">
        <v>152</v>
      </c>
      <c r="H62" s="34" t="s">
        <v>151</v>
      </c>
      <c r="I62" s="34" t="s">
        <v>82</v>
      </c>
      <c r="J62" s="34" t="s">
        <v>90</v>
      </c>
      <c r="K62" s="34" t="s">
        <v>325</v>
      </c>
      <c r="L62" s="34" t="s">
        <v>178</v>
      </c>
      <c r="M62" s="34" t="s">
        <v>476</v>
      </c>
      <c r="N62" s="116">
        <v>0.27083333333333331</v>
      </c>
      <c r="O62" s="116">
        <v>0.375</v>
      </c>
      <c r="P62" s="116" t="s">
        <v>61</v>
      </c>
      <c r="Q62" s="116">
        <v>0.66666666666666663</v>
      </c>
      <c r="R62" s="116" t="s">
        <v>68</v>
      </c>
      <c r="S62" s="116">
        <v>0.75</v>
      </c>
      <c r="T62" s="34" t="s">
        <v>24</v>
      </c>
      <c r="U62" s="34" t="s">
        <v>326</v>
      </c>
      <c r="V62" s="34" t="s">
        <v>42</v>
      </c>
      <c r="W62" s="34" t="s">
        <v>27</v>
      </c>
      <c r="X62" s="34" t="s">
        <v>42</v>
      </c>
      <c r="Y62" s="34" t="s">
        <v>326</v>
      </c>
      <c r="Z62" s="34" t="s">
        <v>24</v>
      </c>
      <c r="AA62" s="34" t="s">
        <v>42</v>
      </c>
      <c r="AB62" s="95">
        <v>0</v>
      </c>
      <c r="AC62" s="34" t="s">
        <v>24</v>
      </c>
      <c r="AD62" s="34" t="s">
        <v>42</v>
      </c>
      <c r="AE62" s="95">
        <v>0</v>
      </c>
      <c r="AF62" s="96">
        <v>6.9999999999999991</v>
      </c>
      <c r="AG62" s="97">
        <v>20</v>
      </c>
      <c r="AH62" s="96">
        <v>58.647686832740213</v>
      </c>
      <c r="AI62" s="97" t="s">
        <v>103</v>
      </c>
      <c r="AJ62" s="96">
        <v>135.00000000000006</v>
      </c>
      <c r="AK62" s="96">
        <v>395.87188612099658</v>
      </c>
      <c r="AL62" s="96" t="s">
        <v>97</v>
      </c>
      <c r="AM62" s="95">
        <v>5.8647686832740211</v>
      </c>
      <c r="AN62" s="95">
        <v>5.8647686832740211</v>
      </c>
      <c r="AO62" s="98">
        <v>5.5333333333333332</v>
      </c>
      <c r="AP62" s="98">
        <v>16.225860023724792</v>
      </c>
      <c r="AQ62" s="98" t="s">
        <v>108</v>
      </c>
      <c r="AR62" s="98">
        <v>24.074572000000003</v>
      </c>
      <c r="AS62" s="98">
        <v>70.595897964412814</v>
      </c>
      <c r="AT62" s="99" t="s">
        <v>102</v>
      </c>
      <c r="AU62" s="98">
        <v>243.75815984680443</v>
      </c>
      <c r="AV62" s="98">
        <v>714.79261108102082</v>
      </c>
      <c r="AW62" s="98">
        <v>30.02243568908321</v>
      </c>
      <c r="AX62" s="98">
        <v>88.037320312471763</v>
      </c>
      <c r="AY62" s="98">
        <v>45.937500000000021</v>
      </c>
      <c r="AZ62" s="98">
        <v>134.70640569395024</v>
      </c>
      <c r="BA62" s="100">
        <v>3920000</v>
      </c>
      <c r="BB62" s="100">
        <v>11494946.619217081</v>
      </c>
      <c r="BC62" s="101">
        <v>8.1666666666666665E-2</v>
      </c>
      <c r="BD62" s="101">
        <v>0.23947805456702254</v>
      </c>
      <c r="BE62" s="96">
        <v>0</v>
      </c>
      <c r="BF62" s="96">
        <v>0</v>
      </c>
      <c r="BG62" s="95">
        <v>2.9323843416370106</v>
      </c>
      <c r="BH62" s="95">
        <v>2.9323843416370106</v>
      </c>
      <c r="BI62" s="96" t="s">
        <v>326</v>
      </c>
      <c r="CA62"/>
      <c r="CB62"/>
      <c r="CC62"/>
      <c r="CD62" s="34"/>
      <c r="CE62" s="17" t="s">
        <v>87</v>
      </c>
      <c r="CF62" s="17" t="s">
        <v>91</v>
      </c>
      <c r="CG62" s="17">
        <f t="shared" si="6"/>
        <v>2.9323843416370106</v>
      </c>
      <c r="CH62" s="34"/>
      <c r="CI62" s="34"/>
      <c r="CJ62" s="34"/>
      <c r="CK62" s="34"/>
      <c r="CL62" s="34"/>
      <c r="CM62" s="34"/>
      <c r="CN62" s="34"/>
      <c r="CO62" s="34"/>
      <c r="CP62" s="34"/>
      <c r="CQ62" s="34"/>
    </row>
    <row r="63" spans="2:95" x14ac:dyDescent="0.25">
      <c r="B63" s="34">
        <v>68</v>
      </c>
      <c r="C63" s="34">
        <v>2025</v>
      </c>
      <c r="D63" s="34" t="s">
        <v>109</v>
      </c>
      <c r="E63" s="34">
        <v>44</v>
      </c>
      <c r="F63" s="34" t="s">
        <v>79</v>
      </c>
      <c r="G63" s="34" t="s">
        <v>152</v>
      </c>
      <c r="H63" s="34" t="s">
        <v>151</v>
      </c>
      <c r="I63" s="34" t="s">
        <v>85</v>
      </c>
      <c r="J63" s="34" t="s">
        <v>91</v>
      </c>
      <c r="K63" s="34" t="s">
        <v>325</v>
      </c>
      <c r="L63" s="34" t="s">
        <v>171</v>
      </c>
      <c r="M63" s="34" t="s">
        <v>476</v>
      </c>
      <c r="N63" s="116">
        <v>0.3125</v>
      </c>
      <c r="O63" s="116">
        <v>0.3263888888888889</v>
      </c>
      <c r="P63" s="116" t="s">
        <v>59</v>
      </c>
      <c r="Q63" s="116">
        <v>0.70833333333333337</v>
      </c>
      <c r="R63" s="116" t="s">
        <v>69</v>
      </c>
      <c r="S63" s="116">
        <v>0.72222222222222221</v>
      </c>
      <c r="T63" s="34" t="s">
        <v>26</v>
      </c>
      <c r="U63" s="34" t="s">
        <v>48</v>
      </c>
      <c r="V63" s="34" t="s">
        <v>43</v>
      </c>
      <c r="W63" s="34" t="s">
        <v>326</v>
      </c>
      <c r="X63" s="34" t="s">
        <v>326</v>
      </c>
      <c r="Y63" s="34" t="s">
        <v>326</v>
      </c>
      <c r="Z63" s="34" t="s">
        <v>26</v>
      </c>
      <c r="AA63" s="34" t="s">
        <v>43</v>
      </c>
      <c r="AB63" s="95">
        <v>0</v>
      </c>
      <c r="AC63" s="34" t="s">
        <v>26</v>
      </c>
      <c r="AD63" s="34" t="s">
        <v>43</v>
      </c>
      <c r="AE63" s="95">
        <v>0</v>
      </c>
      <c r="AF63" s="96">
        <v>9.1666666666666679</v>
      </c>
      <c r="AG63" s="97">
        <v>0</v>
      </c>
      <c r="AH63" s="96">
        <v>0</v>
      </c>
      <c r="AI63" s="97" t="s">
        <v>326</v>
      </c>
      <c r="AJ63" s="96">
        <v>19.999999999999968</v>
      </c>
      <c r="AK63" s="96">
        <v>58.647686832740121</v>
      </c>
      <c r="AL63" s="96" t="s">
        <v>94</v>
      </c>
      <c r="AM63" s="95">
        <v>5.8647686832740211</v>
      </c>
      <c r="AN63" s="95">
        <v>0</v>
      </c>
      <c r="AO63" s="98" t="s">
        <v>326</v>
      </c>
      <c r="AP63" s="98">
        <v>0</v>
      </c>
      <c r="AQ63" s="98" t="s">
        <v>326</v>
      </c>
      <c r="AR63" s="98">
        <v>8.0899999999999856</v>
      </c>
      <c r="AS63" s="98">
        <v>23.722989323843372</v>
      </c>
      <c r="AT63" s="99" t="s">
        <v>100</v>
      </c>
      <c r="AU63" s="98">
        <v>1438.0433433333305</v>
      </c>
      <c r="AV63" s="98">
        <v>4216.8957825859943</v>
      </c>
      <c r="AW63" s="98">
        <v>188.76666666666631</v>
      </c>
      <c r="AX63" s="98">
        <v>553.53641755634533</v>
      </c>
      <c r="AY63" s="98">
        <v>6.8055555555555456</v>
      </c>
      <c r="AZ63" s="98">
        <v>19.95650454725185</v>
      </c>
      <c r="BA63" s="100">
        <v>0</v>
      </c>
      <c r="BB63" s="100">
        <v>0</v>
      </c>
      <c r="BC63" s="101">
        <v>0</v>
      </c>
      <c r="BD63" s="101">
        <v>0</v>
      </c>
      <c r="BE63" s="96">
        <v>0</v>
      </c>
      <c r="BF63" s="96">
        <v>0</v>
      </c>
      <c r="BG63" s="95">
        <v>2.9323843416370106</v>
      </c>
      <c r="BH63" s="95">
        <v>2.9323843416370106</v>
      </c>
      <c r="BI63" s="96" t="s">
        <v>326</v>
      </c>
      <c r="CA63" s="34"/>
      <c r="CB63" s="34"/>
      <c r="CC63" s="34"/>
      <c r="CD63" s="34"/>
      <c r="CE63" s="17" t="s">
        <v>87</v>
      </c>
      <c r="CF63" s="17" t="s">
        <v>92</v>
      </c>
      <c r="CG63" s="17">
        <f t="shared" si="6"/>
        <v>2.9323843416370106</v>
      </c>
      <c r="CH63" s="34"/>
      <c r="CI63" s="34"/>
      <c r="CJ63" s="34"/>
      <c r="CK63" s="34"/>
      <c r="CL63" s="34"/>
      <c r="CM63" s="34"/>
      <c r="CN63" s="34"/>
      <c r="CO63" s="34"/>
      <c r="CP63" s="34"/>
      <c r="CQ63" s="34"/>
    </row>
    <row r="64" spans="2:95" x14ac:dyDescent="0.25">
      <c r="B64" s="34">
        <v>69</v>
      </c>
      <c r="C64" s="34">
        <v>2025</v>
      </c>
      <c r="D64" s="34" t="s">
        <v>109</v>
      </c>
      <c r="E64" s="34">
        <v>32</v>
      </c>
      <c r="F64" s="34" t="s">
        <v>78</v>
      </c>
      <c r="G64" s="34" t="s">
        <v>154</v>
      </c>
      <c r="H64" s="34" t="s">
        <v>151</v>
      </c>
      <c r="I64" s="34" t="s">
        <v>83</v>
      </c>
      <c r="J64" s="34" t="s">
        <v>89</v>
      </c>
      <c r="K64" s="34" t="s">
        <v>327</v>
      </c>
      <c r="L64" s="34" t="s">
        <v>170</v>
      </c>
      <c r="M64" s="34" t="s">
        <v>476</v>
      </c>
      <c r="N64" s="116">
        <v>0.27083333333333331</v>
      </c>
      <c r="O64" s="116">
        <v>0.35416666666666669</v>
      </c>
      <c r="P64" s="116" t="s">
        <v>60</v>
      </c>
      <c r="Q64" s="116">
        <v>0.66666666666666663</v>
      </c>
      <c r="R64" s="116" t="s">
        <v>68</v>
      </c>
      <c r="S64" s="116">
        <v>0.75</v>
      </c>
      <c r="T64" s="34" t="s">
        <v>24</v>
      </c>
      <c r="U64" s="34" t="s">
        <v>326</v>
      </c>
      <c r="V64" s="34" t="s">
        <v>42</v>
      </c>
      <c r="W64" s="34" t="s">
        <v>40</v>
      </c>
      <c r="X64" s="34" t="s">
        <v>42</v>
      </c>
      <c r="Y64" s="34" t="s">
        <v>326</v>
      </c>
      <c r="Z64" s="34" t="s">
        <v>24</v>
      </c>
      <c r="AA64" s="34" t="s">
        <v>42</v>
      </c>
      <c r="AB64" s="95">
        <v>0</v>
      </c>
      <c r="AC64" s="34" t="s">
        <v>26</v>
      </c>
      <c r="AD64" s="34" t="s">
        <v>43</v>
      </c>
      <c r="AE64" s="95">
        <v>2.9323843416370106</v>
      </c>
      <c r="AF64" s="96">
        <v>7.4999999999999982</v>
      </c>
      <c r="AG64" s="97">
        <v>25</v>
      </c>
      <c r="AH64" s="96">
        <v>73.309608540925268</v>
      </c>
      <c r="AI64" s="97" t="s">
        <v>103</v>
      </c>
      <c r="AJ64" s="96">
        <v>120.00000000000006</v>
      </c>
      <c r="AK64" s="96">
        <v>351.88612099644143</v>
      </c>
      <c r="AL64" s="96" t="s">
        <v>97</v>
      </c>
      <c r="AM64" s="95">
        <v>5.8647686832740211</v>
      </c>
      <c r="AN64" s="95">
        <v>5.8647686832740211</v>
      </c>
      <c r="AO64" s="98">
        <v>7.083333333333333</v>
      </c>
      <c r="AP64" s="98">
        <v>20.771055753262157</v>
      </c>
      <c r="AQ64" s="98" t="s">
        <v>108</v>
      </c>
      <c r="AR64" s="98">
        <v>28.977255</v>
      </c>
      <c r="AS64" s="98">
        <v>84.972448825622777</v>
      </c>
      <c r="AT64" s="99" t="s">
        <v>102</v>
      </c>
      <c r="AU64" s="98">
        <v>225.12006650512285</v>
      </c>
      <c r="AV64" s="98">
        <v>660.13855800790475</v>
      </c>
      <c r="AW64" s="98">
        <v>27.726877833422368</v>
      </c>
      <c r="AX64" s="98">
        <v>81.305862401210078</v>
      </c>
      <c r="AY64" s="98">
        <v>40.83333333333335</v>
      </c>
      <c r="AZ64" s="98">
        <v>119.73902728351132</v>
      </c>
      <c r="BA64" s="100">
        <v>2822400</v>
      </c>
      <c r="BB64" s="100">
        <v>8276361.5658362983</v>
      </c>
      <c r="BC64" s="101">
        <v>0.1176</v>
      </c>
      <c r="BD64" s="101">
        <v>0.34484839857651245</v>
      </c>
      <c r="BE64" s="96">
        <v>0</v>
      </c>
      <c r="BF64" s="96">
        <v>0</v>
      </c>
      <c r="BG64" s="95">
        <v>2.9323843416370106</v>
      </c>
      <c r="BH64" s="95">
        <v>2.9323843416370106</v>
      </c>
      <c r="BI64" s="96" t="s">
        <v>326</v>
      </c>
      <c r="CA64" s="34"/>
      <c r="CB64" s="34"/>
      <c r="CC64" s="34"/>
      <c r="CD64" s="34"/>
      <c r="CE64" s="17" t="s">
        <v>87</v>
      </c>
      <c r="CF64" s="17" t="s">
        <v>93</v>
      </c>
      <c r="CG64" s="17">
        <f t="shared" si="6"/>
        <v>2.9323843416370106</v>
      </c>
      <c r="CH64" s="34"/>
      <c r="CI64" s="34"/>
      <c r="CJ64" s="34"/>
      <c r="CK64" s="34"/>
      <c r="CL64" s="34"/>
      <c r="CM64" s="34"/>
      <c r="CN64" s="34"/>
      <c r="CO64" s="34"/>
      <c r="CP64" s="34"/>
      <c r="CQ64" s="34"/>
    </row>
    <row r="65" spans="2:95" x14ac:dyDescent="0.25">
      <c r="B65" s="34">
        <v>70</v>
      </c>
      <c r="C65" s="34">
        <v>2025</v>
      </c>
      <c r="D65" s="34" t="s">
        <v>109</v>
      </c>
      <c r="E65" s="34">
        <v>37</v>
      </c>
      <c r="F65" s="34" t="s">
        <v>78</v>
      </c>
      <c r="G65" s="34" t="s">
        <v>152</v>
      </c>
      <c r="H65" s="34" t="s">
        <v>151</v>
      </c>
      <c r="I65" s="34" t="s">
        <v>84</v>
      </c>
      <c r="J65" s="34" t="s">
        <v>91</v>
      </c>
      <c r="K65" s="34" t="s">
        <v>325</v>
      </c>
      <c r="L65" s="34" t="s">
        <v>183</v>
      </c>
      <c r="M65" s="34" t="s">
        <v>475</v>
      </c>
      <c r="N65" s="116">
        <v>0.30555555555555558</v>
      </c>
      <c r="O65" s="116">
        <v>0.33333333333333331</v>
      </c>
      <c r="P65" s="116" t="s">
        <v>60</v>
      </c>
      <c r="Q65" s="116">
        <v>0.70833333333333337</v>
      </c>
      <c r="R65" s="116" t="s">
        <v>69</v>
      </c>
      <c r="S65" s="116">
        <v>0.74305555555555558</v>
      </c>
      <c r="T65" s="34" t="s">
        <v>28</v>
      </c>
      <c r="U65" s="34" t="s">
        <v>48</v>
      </c>
      <c r="V65" s="34" t="s">
        <v>43</v>
      </c>
      <c r="W65" s="34" t="s">
        <v>326</v>
      </c>
      <c r="X65" s="34" t="s">
        <v>326</v>
      </c>
      <c r="Y65" s="34" t="s">
        <v>326</v>
      </c>
      <c r="Z65" s="34" t="s">
        <v>28</v>
      </c>
      <c r="AA65" s="34" t="s">
        <v>43</v>
      </c>
      <c r="AB65" s="95">
        <v>0</v>
      </c>
      <c r="AC65" s="34" t="s">
        <v>28</v>
      </c>
      <c r="AD65" s="34" t="s">
        <v>43</v>
      </c>
      <c r="AE65" s="95">
        <v>0</v>
      </c>
      <c r="AF65" s="96">
        <v>9.0000000000000018</v>
      </c>
      <c r="AG65" s="97">
        <v>0</v>
      </c>
      <c r="AH65" s="96">
        <v>0</v>
      </c>
      <c r="AI65" s="97" t="s">
        <v>326</v>
      </c>
      <c r="AJ65" s="96">
        <v>44.999999999999957</v>
      </c>
      <c r="AK65" s="96">
        <v>131.95729537366535</v>
      </c>
      <c r="AL65" s="96" t="s">
        <v>95</v>
      </c>
      <c r="AM65" s="95">
        <v>5.8647686832740211</v>
      </c>
      <c r="AN65" s="95">
        <v>0</v>
      </c>
      <c r="AO65" s="98" t="s">
        <v>326</v>
      </c>
      <c r="AP65" s="98">
        <v>0</v>
      </c>
      <c r="AQ65" s="98" t="s">
        <v>326</v>
      </c>
      <c r="AR65" s="98">
        <v>13.197462999999999</v>
      </c>
      <c r="AS65" s="98">
        <v>38.700033850533806</v>
      </c>
      <c r="AT65" s="99" t="s">
        <v>101</v>
      </c>
      <c r="AU65" s="98">
        <v>505.27590268048203</v>
      </c>
      <c r="AV65" s="98">
        <v>1481.6631452267516</v>
      </c>
      <c r="AW65" s="98">
        <v>66.32571148717949</v>
      </c>
      <c r="AX65" s="98">
        <v>194.49247781293914</v>
      </c>
      <c r="AY65" s="98">
        <v>15.312499999999986</v>
      </c>
      <c r="AZ65" s="98">
        <v>44.902135231316684</v>
      </c>
      <c r="BA65" s="100">
        <v>1924200.9132420088</v>
      </c>
      <c r="BB65" s="100">
        <v>5642496.6281545023</v>
      </c>
      <c r="BC65" s="101">
        <v>2.4669242477461651E-2</v>
      </c>
      <c r="BD65" s="101">
        <v>7.2339700360955161E-2</v>
      </c>
      <c r="BE65" s="96">
        <v>0</v>
      </c>
      <c r="BF65" s="96">
        <v>0</v>
      </c>
      <c r="BG65" s="95">
        <v>2.9323843416370106</v>
      </c>
      <c r="BH65" s="95">
        <v>2.9323843416370106</v>
      </c>
      <c r="BI65" s="96" t="s">
        <v>326</v>
      </c>
      <c r="CD65" s="35"/>
      <c r="CE65" s="35"/>
      <c r="CF65" s="35"/>
      <c r="CG65" s="35"/>
      <c r="CH65" s="35"/>
      <c r="CI65" s="35"/>
      <c r="CJ65" s="35"/>
      <c r="CK65" s="34"/>
      <c r="CL65" s="34"/>
      <c r="CM65" s="34"/>
      <c r="CN65" s="34"/>
      <c r="CO65" s="34"/>
      <c r="CP65" s="34"/>
      <c r="CQ65" s="34"/>
    </row>
    <row r="66" spans="2:95" x14ac:dyDescent="0.25">
      <c r="B66" s="34">
        <v>71</v>
      </c>
      <c r="C66" s="34">
        <v>2025</v>
      </c>
      <c r="D66" s="34" t="s">
        <v>110</v>
      </c>
      <c r="E66" s="34">
        <v>27</v>
      </c>
      <c r="F66" s="34" t="s">
        <v>77</v>
      </c>
      <c r="G66" s="34" t="s">
        <v>154</v>
      </c>
      <c r="H66" s="34" t="s">
        <v>151</v>
      </c>
      <c r="I66" s="34" t="s">
        <v>83</v>
      </c>
      <c r="J66" s="34" t="s">
        <v>90</v>
      </c>
      <c r="K66" s="34" t="s">
        <v>325</v>
      </c>
      <c r="L66" s="34" t="s">
        <v>167</v>
      </c>
      <c r="M66" s="34" t="s">
        <v>476</v>
      </c>
      <c r="N66" s="116">
        <v>0.29166666666666669</v>
      </c>
      <c r="O66" s="116">
        <v>0.3611111111111111</v>
      </c>
      <c r="P66" s="116" t="s">
        <v>60</v>
      </c>
      <c r="Q66" s="116">
        <v>0.70833333333333337</v>
      </c>
      <c r="R66" s="116" t="s">
        <v>69</v>
      </c>
      <c r="S66" s="116">
        <v>0.77083333333333337</v>
      </c>
      <c r="T66" s="34" t="s">
        <v>27</v>
      </c>
      <c r="U66" s="34" t="s">
        <v>326</v>
      </c>
      <c r="V66" s="34" t="s">
        <v>42</v>
      </c>
      <c r="W66" s="34" t="s">
        <v>326</v>
      </c>
      <c r="X66" s="34" t="s">
        <v>326</v>
      </c>
      <c r="Y66" s="34" t="s">
        <v>326</v>
      </c>
      <c r="Z66" s="34" t="s">
        <v>27</v>
      </c>
      <c r="AA66" s="34" t="s">
        <v>42</v>
      </c>
      <c r="AB66" s="95">
        <v>0</v>
      </c>
      <c r="AC66" s="34" t="s">
        <v>27</v>
      </c>
      <c r="AD66" s="34" t="s">
        <v>42</v>
      </c>
      <c r="AE66" s="95">
        <v>0</v>
      </c>
      <c r="AF66" s="96">
        <v>8.3333333333333339</v>
      </c>
      <c r="AG66" s="97">
        <v>0</v>
      </c>
      <c r="AH66" s="96">
        <v>0</v>
      </c>
      <c r="AI66" s="97" t="s">
        <v>326</v>
      </c>
      <c r="AJ66" s="96">
        <v>94.999999999999986</v>
      </c>
      <c r="AK66" s="96">
        <v>278.57651245551597</v>
      </c>
      <c r="AL66" s="96" t="s">
        <v>96</v>
      </c>
      <c r="AM66" s="95">
        <v>5.8647686832740211</v>
      </c>
      <c r="AN66" s="95">
        <v>0</v>
      </c>
      <c r="AO66" s="98" t="s">
        <v>326</v>
      </c>
      <c r="AP66" s="98">
        <v>0</v>
      </c>
      <c r="AQ66" s="98" t="s">
        <v>326</v>
      </c>
      <c r="AR66" s="98">
        <v>16.542873</v>
      </c>
      <c r="AS66" s="98">
        <v>48.510061750889676</v>
      </c>
      <c r="AT66" s="99" t="s">
        <v>102</v>
      </c>
      <c r="AU66" s="98">
        <v>317.94346998156516</v>
      </c>
      <c r="AV66" s="98">
        <v>932.33245289967863</v>
      </c>
      <c r="AW66" s="98">
        <v>39.159457826086957</v>
      </c>
      <c r="AX66" s="98">
        <v>114.83058095621229</v>
      </c>
      <c r="AY66" s="98">
        <v>32.326388888888879</v>
      </c>
      <c r="AZ66" s="98">
        <v>94.793396599446382</v>
      </c>
      <c r="BA66" s="100">
        <v>2508800</v>
      </c>
      <c r="BB66" s="100">
        <v>7356765.8362989323</v>
      </c>
      <c r="BC66" s="101">
        <v>5.226666666666667E-2</v>
      </c>
      <c r="BD66" s="101">
        <v>0.15326595492289444</v>
      </c>
      <c r="BE66" s="96">
        <v>0</v>
      </c>
      <c r="BF66" s="96">
        <v>0</v>
      </c>
      <c r="BG66" s="95">
        <v>2.9323843416370106</v>
      </c>
      <c r="BH66" s="95">
        <v>2.9323843416370106</v>
      </c>
      <c r="BI66" s="96" t="s">
        <v>326</v>
      </c>
      <c r="CA66" s="42" t="s">
        <v>111</v>
      </c>
      <c r="CB66" s="42" t="s">
        <v>112</v>
      </c>
      <c r="CC66" t="s">
        <v>307</v>
      </c>
      <c r="CD66" s="35"/>
      <c r="CE66" s="18" t="s">
        <v>111</v>
      </c>
      <c r="CF66" s="18" t="s">
        <v>112</v>
      </c>
      <c r="CG66" s="18" t="s">
        <v>4</v>
      </c>
      <c r="CH66" s="35"/>
      <c r="CI66" s="18" t="s">
        <v>111</v>
      </c>
      <c r="CJ66" s="18" t="s">
        <v>4</v>
      </c>
      <c r="CK66" s="34"/>
      <c r="CL66" s="35"/>
      <c r="CM66" s="35"/>
      <c r="CN66" s="35"/>
      <c r="CO66" s="34"/>
      <c r="CP66" s="34"/>
      <c r="CQ66" s="34"/>
    </row>
    <row r="67" spans="2:95" x14ac:dyDescent="0.25">
      <c r="B67" s="34">
        <v>72</v>
      </c>
      <c r="C67" s="34">
        <v>2025</v>
      </c>
      <c r="D67" s="34" t="s">
        <v>109</v>
      </c>
      <c r="E67" s="34">
        <v>52</v>
      </c>
      <c r="F67" s="34" t="s">
        <v>80</v>
      </c>
      <c r="G67" s="34" t="s">
        <v>152</v>
      </c>
      <c r="H67" s="34" t="s">
        <v>151</v>
      </c>
      <c r="I67" s="34" t="s">
        <v>84</v>
      </c>
      <c r="J67" s="34" t="s">
        <v>90</v>
      </c>
      <c r="K67" s="34" t="s">
        <v>325</v>
      </c>
      <c r="L67" s="34" t="s">
        <v>172</v>
      </c>
      <c r="M67" s="34" t="s">
        <v>476</v>
      </c>
      <c r="N67" s="116">
        <v>0.25</v>
      </c>
      <c r="O67" s="116">
        <v>0.30555555555555558</v>
      </c>
      <c r="P67" s="116" t="s">
        <v>59</v>
      </c>
      <c r="Q67" s="116">
        <v>0.70833333333333337</v>
      </c>
      <c r="R67" s="116" t="s">
        <v>69</v>
      </c>
      <c r="S67" s="116">
        <v>0.75</v>
      </c>
      <c r="T67" s="34" t="s">
        <v>28</v>
      </c>
      <c r="U67" s="34" t="s">
        <v>48</v>
      </c>
      <c r="V67" s="34" t="s">
        <v>43</v>
      </c>
      <c r="W67" s="34" t="s">
        <v>326</v>
      </c>
      <c r="X67" s="34" t="s">
        <v>326</v>
      </c>
      <c r="Y67" s="34" t="s">
        <v>326</v>
      </c>
      <c r="Z67" s="34" t="s">
        <v>24</v>
      </c>
      <c r="AA67" s="34" t="s">
        <v>42</v>
      </c>
      <c r="AB67" s="95">
        <v>2.9323843416370106</v>
      </c>
      <c r="AC67" s="34" t="s">
        <v>24</v>
      </c>
      <c r="AD67" s="34" t="s">
        <v>42</v>
      </c>
      <c r="AE67" s="95">
        <v>2.9323843416370106</v>
      </c>
      <c r="AF67" s="96">
        <v>9.6666666666666679</v>
      </c>
      <c r="AG67" s="97">
        <v>0</v>
      </c>
      <c r="AH67" s="96">
        <v>0</v>
      </c>
      <c r="AI67" s="97" t="s">
        <v>326</v>
      </c>
      <c r="AJ67" s="96">
        <v>69.999999999999986</v>
      </c>
      <c r="AK67" s="96">
        <v>205.2669039145907</v>
      </c>
      <c r="AL67" s="96" t="s">
        <v>96</v>
      </c>
      <c r="AM67" s="95">
        <v>5.8647686832740211</v>
      </c>
      <c r="AN67" s="95">
        <v>0</v>
      </c>
      <c r="AO67" s="98" t="s">
        <v>326</v>
      </c>
      <c r="AP67" s="98">
        <v>0</v>
      </c>
      <c r="AQ67" s="98" t="s">
        <v>326</v>
      </c>
      <c r="AR67" s="98">
        <v>6.6812049999999914</v>
      </c>
      <c r="AS67" s="98">
        <v>19.591860925266879</v>
      </c>
      <c r="AT67" s="99" t="s">
        <v>100</v>
      </c>
      <c r="AU67" s="98">
        <v>319.74439778390985</v>
      </c>
      <c r="AV67" s="98">
        <v>937.61346538769294</v>
      </c>
      <c r="AW67" s="98">
        <v>41.971672435897382</v>
      </c>
      <c r="AX67" s="98">
        <v>123.07707504334321</v>
      </c>
      <c r="AY67" s="98">
        <v>23.819444444444443</v>
      </c>
      <c r="AZ67" s="98">
        <v>69.847765915381572</v>
      </c>
      <c r="BA67" s="100">
        <v>4772465.7534246584</v>
      </c>
      <c r="BB67" s="100">
        <v>13994703.846341347</v>
      </c>
      <c r="BC67" s="101">
        <v>9.9426369863013717E-2</v>
      </c>
      <c r="BD67" s="101">
        <v>0.29155633013211141</v>
      </c>
      <c r="BE67" s="96">
        <v>0</v>
      </c>
      <c r="BF67" s="96">
        <v>0</v>
      </c>
      <c r="BG67" s="95">
        <v>2.9323843416370106</v>
      </c>
      <c r="BH67" s="95">
        <v>2.9323843416370106</v>
      </c>
      <c r="BI67" s="96" t="s">
        <v>326</v>
      </c>
      <c r="CA67" t="s">
        <v>155</v>
      </c>
      <c r="CB67"/>
      <c r="CC67" s="44">
        <v>14.661921708185053</v>
      </c>
      <c r="CD67" s="34"/>
      <c r="CE67" s="17" t="s">
        <v>153</v>
      </c>
      <c r="CF67" s="17" t="s">
        <v>151</v>
      </c>
      <c r="CG67" s="17">
        <f>IFERROR(GETPIVOTDATA("Colaboradores",$CA$66,"Etnia",CE67,"Discapacidad",CF67),0)</f>
        <v>126.09252669039131</v>
      </c>
      <c r="CH67" s="34"/>
      <c r="CI67" s="17" t="s">
        <v>154</v>
      </c>
      <c r="CJ67" s="17">
        <f t="shared" ref="CJ67:CJ74" si="8">SUMIFS($CG$67:$CG$130,$CE$67:$CE$130,CI67)</f>
        <v>117.2953736654803</v>
      </c>
      <c r="CK67" s="34"/>
      <c r="CL67" s="34"/>
      <c r="CM67" s="34"/>
      <c r="CN67" s="34"/>
      <c r="CO67" s="34"/>
      <c r="CP67" s="34"/>
      <c r="CQ67" s="34"/>
    </row>
    <row r="68" spans="2:95" x14ac:dyDescent="0.25">
      <c r="B68" s="34">
        <v>73</v>
      </c>
      <c r="C68" s="34">
        <v>2025</v>
      </c>
      <c r="D68" s="34" t="s">
        <v>109</v>
      </c>
      <c r="E68" s="34">
        <v>32</v>
      </c>
      <c r="F68" s="34" t="s">
        <v>78</v>
      </c>
      <c r="G68" s="34" t="s">
        <v>152</v>
      </c>
      <c r="H68" s="34" t="s">
        <v>151</v>
      </c>
      <c r="I68" s="34" t="s">
        <v>84</v>
      </c>
      <c r="J68" s="34" t="s">
        <v>90</v>
      </c>
      <c r="K68" s="34" t="s">
        <v>325</v>
      </c>
      <c r="L68" s="34" t="s">
        <v>176</v>
      </c>
      <c r="M68" s="34" t="s">
        <v>475</v>
      </c>
      <c r="N68" s="116">
        <v>0.29166666666666669</v>
      </c>
      <c r="O68" s="116">
        <v>0.35416666666666669</v>
      </c>
      <c r="P68" s="116" t="s">
        <v>60</v>
      </c>
      <c r="Q68" s="116">
        <v>0.6875</v>
      </c>
      <c r="R68" s="116" t="s">
        <v>68</v>
      </c>
      <c r="S68" s="116">
        <v>0.75</v>
      </c>
      <c r="T68" s="34" t="s">
        <v>27</v>
      </c>
      <c r="U68" s="34" t="s">
        <v>326</v>
      </c>
      <c r="V68" s="34" t="s">
        <v>42</v>
      </c>
      <c r="W68" s="34" t="s">
        <v>326</v>
      </c>
      <c r="X68" s="34" t="s">
        <v>326</v>
      </c>
      <c r="Y68" s="34" t="s">
        <v>326</v>
      </c>
      <c r="Z68" s="34" t="s">
        <v>24</v>
      </c>
      <c r="AA68" s="34" t="s">
        <v>42</v>
      </c>
      <c r="AB68" s="95">
        <v>2.9323843416370106</v>
      </c>
      <c r="AC68" s="34" t="s">
        <v>27</v>
      </c>
      <c r="AD68" s="34" t="s">
        <v>42</v>
      </c>
      <c r="AE68" s="95">
        <v>0</v>
      </c>
      <c r="AF68" s="96">
        <v>8</v>
      </c>
      <c r="AG68" s="97">
        <v>0</v>
      </c>
      <c r="AH68" s="96">
        <v>0</v>
      </c>
      <c r="AI68" s="97" t="s">
        <v>326</v>
      </c>
      <c r="AJ68" s="96">
        <v>90</v>
      </c>
      <c r="AK68" s="96">
        <v>263.91459074733098</v>
      </c>
      <c r="AL68" s="96" t="s">
        <v>96</v>
      </c>
      <c r="AM68" s="95">
        <v>5.8647686832740211</v>
      </c>
      <c r="AN68" s="95">
        <v>0</v>
      </c>
      <c r="AO68" s="98" t="s">
        <v>326</v>
      </c>
      <c r="AP68" s="98">
        <v>0</v>
      </c>
      <c r="AQ68" s="98" t="s">
        <v>326</v>
      </c>
      <c r="AR68" s="98">
        <v>9.5687060000000059</v>
      </c>
      <c r="AS68" s="98">
        <v>28.059123644128132</v>
      </c>
      <c r="AT68" s="99" t="s">
        <v>100</v>
      </c>
      <c r="AU68" s="98">
        <v>183.90442753646386</v>
      </c>
      <c r="AV68" s="98">
        <v>539.27846366564484</v>
      </c>
      <c r="AW68" s="98">
        <v>22.650560096618374</v>
      </c>
      <c r="AX68" s="98">
        <v>66.42014775663182</v>
      </c>
      <c r="AY68" s="98">
        <v>30.625</v>
      </c>
      <c r="AZ68" s="98">
        <v>89.804270462633454</v>
      </c>
      <c r="BA68" s="100">
        <v>1254400</v>
      </c>
      <c r="BB68" s="100">
        <v>3678382.9181494662</v>
      </c>
      <c r="BC68" s="101">
        <v>2.6133333333333335E-2</v>
      </c>
      <c r="BD68" s="101">
        <v>7.6632977461447219E-2</v>
      </c>
      <c r="BE68" s="96">
        <v>0</v>
      </c>
      <c r="BF68" s="96">
        <v>0</v>
      </c>
      <c r="BG68" s="95">
        <v>2.9323843416370106</v>
      </c>
      <c r="BH68" s="95">
        <v>2.9323843416370106</v>
      </c>
      <c r="BI68" s="96" t="s">
        <v>326</v>
      </c>
      <c r="CA68"/>
      <c r="CB68" t="s">
        <v>151</v>
      </c>
      <c r="CC68" s="44">
        <v>14.661921708185053</v>
      </c>
      <c r="CD68" s="34"/>
      <c r="CE68" s="17" t="s">
        <v>153</v>
      </c>
      <c r="CF68" s="17" t="s">
        <v>162</v>
      </c>
      <c r="CG68" s="17">
        <f t="shared" ref="CG68:CG130" si="9">IFERROR(GETPIVOTDATA("Colaboradores",$CA$66,"Etnia",CE68,"Discapacidad",CF68),0)</f>
        <v>0</v>
      </c>
      <c r="CH68" s="34"/>
      <c r="CI68" s="17" t="s">
        <v>152</v>
      </c>
      <c r="CJ68" s="17">
        <f t="shared" si="8"/>
        <v>551.28825622775901</v>
      </c>
      <c r="CK68" s="34"/>
      <c r="CL68" s="34"/>
      <c r="CM68" s="34"/>
      <c r="CN68" s="34"/>
      <c r="CO68" s="34"/>
      <c r="CP68" s="34"/>
      <c r="CQ68" s="34"/>
    </row>
    <row r="69" spans="2:95" x14ac:dyDescent="0.25">
      <c r="B69" s="34">
        <v>74</v>
      </c>
      <c r="C69" s="34">
        <v>2025</v>
      </c>
      <c r="D69" s="34" t="s">
        <v>110</v>
      </c>
      <c r="E69" s="34">
        <v>28</v>
      </c>
      <c r="F69" s="34" t="s">
        <v>77</v>
      </c>
      <c r="G69" s="34" t="s">
        <v>152</v>
      </c>
      <c r="H69" s="34" t="s">
        <v>151</v>
      </c>
      <c r="I69" s="34" t="s">
        <v>84</v>
      </c>
      <c r="J69" s="34" t="s">
        <v>90</v>
      </c>
      <c r="K69" s="34" t="s">
        <v>325</v>
      </c>
      <c r="L69" s="34" t="s">
        <v>178</v>
      </c>
      <c r="M69" s="34" t="s">
        <v>476</v>
      </c>
      <c r="N69" s="116">
        <v>0.25</v>
      </c>
      <c r="O69" s="116">
        <v>0.34375</v>
      </c>
      <c r="P69" s="116" t="s">
        <v>60</v>
      </c>
      <c r="Q69" s="116">
        <v>0.70833333333333337</v>
      </c>
      <c r="R69" s="116" t="s">
        <v>69</v>
      </c>
      <c r="S69" s="116">
        <v>0.83333333333333337</v>
      </c>
      <c r="T69" s="34" t="s">
        <v>24</v>
      </c>
      <c r="U69" s="34" t="s">
        <v>326</v>
      </c>
      <c r="V69" s="34" t="s">
        <v>42</v>
      </c>
      <c r="W69" s="34" t="s">
        <v>36</v>
      </c>
      <c r="X69" s="34" t="s">
        <v>42</v>
      </c>
      <c r="Y69" s="34" t="s">
        <v>326</v>
      </c>
      <c r="Z69" s="34" t="s">
        <v>24</v>
      </c>
      <c r="AA69" s="34" t="s">
        <v>42</v>
      </c>
      <c r="AB69" s="95">
        <v>0</v>
      </c>
      <c r="AC69" s="34" t="s">
        <v>24</v>
      </c>
      <c r="AD69" s="34" t="s">
        <v>42</v>
      </c>
      <c r="AE69" s="95">
        <v>0</v>
      </c>
      <c r="AF69" s="96">
        <v>8.75</v>
      </c>
      <c r="AG69" s="97">
        <v>7.5</v>
      </c>
      <c r="AH69" s="96">
        <v>21.992882562277579</v>
      </c>
      <c r="AI69" s="97" t="s">
        <v>148</v>
      </c>
      <c r="AJ69" s="96">
        <v>157.5</v>
      </c>
      <c r="AK69" s="96">
        <v>461.85053380782915</v>
      </c>
      <c r="AL69" s="96" t="s">
        <v>97</v>
      </c>
      <c r="AM69" s="95">
        <v>5.8647686832740211</v>
      </c>
      <c r="AN69" s="95">
        <v>5.8647686832740211</v>
      </c>
      <c r="AO69" s="98">
        <v>2.25</v>
      </c>
      <c r="AP69" s="98">
        <v>6.5978647686832739</v>
      </c>
      <c r="AQ69" s="98" t="s">
        <v>107</v>
      </c>
      <c r="AR69" s="98">
        <v>24.074572000000003</v>
      </c>
      <c r="AS69" s="98">
        <v>70.595897964412814</v>
      </c>
      <c r="AT69" s="99" t="s">
        <v>102</v>
      </c>
      <c r="AU69" s="98">
        <v>182.94276694918273</v>
      </c>
      <c r="AV69" s="98">
        <v>536.45850521753221</v>
      </c>
      <c r="AW69" s="98">
        <v>22.957392247596157</v>
      </c>
      <c r="AX69" s="98">
        <v>67.319897551669868</v>
      </c>
      <c r="AY69" s="98">
        <v>53.59375</v>
      </c>
      <c r="AZ69" s="98">
        <v>157.15747330960855</v>
      </c>
      <c r="BA69" s="100">
        <v>3038000</v>
      </c>
      <c r="BB69" s="100">
        <v>8908583.6298932377</v>
      </c>
      <c r="BC69" s="101">
        <v>6.3291666666666663E-2</v>
      </c>
      <c r="BD69" s="101">
        <v>0.18559549228944244</v>
      </c>
      <c r="BE69" s="96">
        <v>0</v>
      </c>
      <c r="BF69" s="96">
        <v>0</v>
      </c>
      <c r="BG69" s="95">
        <v>2.9323843416370106</v>
      </c>
      <c r="BH69" s="95">
        <v>2.9323843416370106</v>
      </c>
      <c r="BI69" s="96" t="s">
        <v>326</v>
      </c>
      <c r="CA69" t="s">
        <v>153</v>
      </c>
      <c r="CB69"/>
      <c r="CC69" s="44">
        <v>131.95729537366532</v>
      </c>
      <c r="CD69" s="34"/>
      <c r="CE69" s="17" t="s">
        <v>153</v>
      </c>
      <c r="CF69" s="17" t="s">
        <v>161</v>
      </c>
      <c r="CG69" s="17">
        <f t="shared" si="9"/>
        <v>2.9323843416370106</v>
      </c>
      <c r="CH69" s="34"/>
      <c r="CI69" s="17" t="s">
        <v>153</v>
      </c>
      <c r="CJ69" s="17">
        <f t="shared" si="8"/>
        <v>131.95729537366532</v>
      </c>
      <c r="CK69" s="34"/>
      <c r="CL69" s="34"/>
      <c r="CM69" s="34"/>
      <c r="CN69" s="34"/>
      <c r="CO69" s="34"/>
      <c r="CP69" s="34"/>
      <c r="CQ69" s="34"/>
    </row>
    <row r="70" spans="2:95" x14ac:dyDescent="0.25">
      <c r="B70" s="34">
        <v>76</v>
      </c>
      <c r="C70" s="34">
        <v>2025</v>
      </c>
      <c r="D70" s="34" t="s">
        <v>109</v>
      </c>
      <c r="E70" s="34">
        <v>26</v>
      </c>
      <c r="F70" s="34" t="s">
        <v>77</v>
      </c>
      <c r="G70" s="34" t="s">
        <v>152</v>
      </c>
      <c r="H70" s="34" t="s">
        <v>151</v>
      </c>
      <c r="I70" s="34" t="s">
        <v>83</v>
      </c>
      <c r="J70" s="34" t="s">
        <v>89</v>
      </c>
      <c r="K70" s="34" t="s">
        <v>325</v>
      </c>
      <c r="L70" s="34" t="s">
        <v>185</v>
      </c>
      <c r="M70" s="34" t="s">
        <v>477</v>
      </c>
      <c r="N70" s="116">
        <v>0.20833333333333334</v>
      </c>
      <c r="O70" s="116">
        <v>0.27083333333333331</v>
      </c>
      <c r="P70" s="116" t="s">
        <v>58</v>
      </c>
      <c r="Q70" s="116">
        <v>0.69791666666666663</v>
      </c>
      <c r="R70" s="116" t="s">
        <v>68</v>
      </c>
      <c r="S70" s="116">
        <v>0.75</v>
      </c>
      <c r="T70" s="34" t="s">
        <v>24</v>
      </c>
      <c r="U70" s="34" t="s">
        <v>326</v>
      </c>
      <c r="V70" s="34" t="s">
        <v>42</v>
      </c>
      <c r="W70" s="34" t="s">
        <v>326</v>
      </c>
      <c r="X70" s="34" t="s">
        <v>326</v>
      </c>
      <c r="Y70" s="34" t="s">
        <v>326</v>
      </c>
      <c r="Z70" s="34" t="s">
        <v>32</v>
      </c>
      <c r="AA70" s="34" t="s">
        <v>45</v>
      </c>
      <c r="AB70" s="95">
        <v>2.9323843416370106</v>
      </c>
      <c r="AC70" s="34" t="s">
        <v>28</v>
      </c>
      <c r="AD70" s="34" t="s">
        <v>43</v>
      </c>
      <c r="AE70" s="95">
        <v>2.9323843416370106</v>
      </c>
      <c r="AF70" s="96">
        <v>10.25</v>
      </c>
      <c r="AG70" s="97">
        <v>0</v>
      </c>
      <c r="AH70" s="96">
        <v>0</v>
      </c>
      <c r="AI70" s="97" t="s">
        <v>326</v>
      </c>
      <c r="AJ70" s="96">
        <v>82.5</v>
      </c>
      <c r="AK70" s="96">
        <v>241.92170818505338</v>
      </c>
      <c r="AL70" s="96" t="s">
        <v>96</v>
      </c>
      <c r="AM70" s="95">
        <v>5.8647686832740211</v>
      </c>
      <c r="AN70" s="95">
        <v>0</v>
      </c>
      <c r="AO70" s="98" t="s">
        <v>326</v>
      </c>
      <c r="AP70" s="98">
        <v>0</v>
      </c>
      <c r="AQ70" s="98" t="s">
        <v>326</v>
      </c>
      <c r="AR70" s="98">
        <v>12.350448</v>
      </c>
      <c r="AS70" s="98">
        <v>36.216260327402132</v>
      </c>
      <c r="AT70" s="99" t="s">
        <v>101</v>
      </c>
      <c r="AU70" s="98">
        <v>59.056635969692302</v>
      </c>
      <c r="AV70" s="98">
        <v>173.17675458728274</v>
      </c>
      <c r="AW70" s="98">
        <v>7.2737013461538469</v>
      </c>
      <c r="AX70" s="98">
        <v>21.329287933205585</v>
      </c>
      <c r="AY70" s="98">
        <v>28.072916666666668</v>
      </c>
      <c r="AZ70" s="98">
        <v>82.320581257413991</v>
      </c>
      <c r="BA70" s="100">
        <v>1254400</v>
      </c>
      <c r="BB70" s="100">
        <v>3678382.9181494662</v>
      </c>
      <c r="BC70" s="101">
        <v>5.226666666666667E-2</v>
      </c>
      <c r="BD70" s="101">
        <v>0.15326595492289444</v>
      </c>
      <c r="BE70" s="96">
        <v>0</v>
      </c>
      <c r="BF70" s="96">
        <v>0</v>
      </c>
      <c r="BG70" s="95">
        <v>2.9323843416370106</v>
      </c>
      <c r="BH70" s="95">
        <v>2.9323843416370106</v>
      </c>
      <c r="BI70" s="96" t="s">
        <v>326</v>
      </c>
      <c r="CA70"/>
      <c r="CB70" t="s">
        <v>161</v>
      </c>
      <c r="CC70" s="44">
        <v>2.9323843416370106</v>
      </c>
      <c r="CD70" s="34"/>
      <c r="CE70" s="17" t="s">
        <v>153</v>
      </c>
      <c r="CF70" s="17" t="s">
        <v>160</v>
      </c>
      <c r="CG70" s="17">
        <f t="shared" si="9"/>
        <v>0</v>
      </c>
      <c r="CH70" s="34"/>
      <c r="CI70" s="17" t="s">
        <v>155</v>
      </c>
      <c r="CJ70" s="17">
        <f t="shared" si="8"/>
        <v>14.661921708185053</v>
      </c>
      <c r="CK70" s="34"/>
      <c r="CL70" s="34"/>
      <c r="CM70" s="34"/>
      <c r="CN70" s="34"/>
      <c r="CO70" s="34"/>
      <c r="CP70" s="34"/>
      <c r="CQ70" s="34"/>
    </row>
    <row r="71" spans="2:95" x14ac:dyDescent="0.25">
      <c r="B71" s="34">
        <v>77</v>
      </c>
      <c r="C71" s="34">
        <v>2025</v>
      </c>
      <c r="D71" s="34" t="s">
        <v>109</v>
      </c>
      <c r="E71" s="34">
        <v>52</v>
      </c>
      <c r="F71" s="34" t="s">
        <v>80</v>
      </c>
      <c r="G71" s="34" t="s">
        <v>152</v>
      </c>
      <c r="H71" s="34" t="s">
        <v>151</v>
      </c>
      <c r="I71" s="34" t="s">
        <v>84</v>
      </c>
      <c r="J71" s="34" t="s">
        <v>89</v>
      </c>
      <c r="K71" s="34" t="s">
        <v>325</v>
      </c>
      <c r="L71" s="34" t="s">
        <v>169</v>
      </c>
      <c r="M71" s="34" t="s">
        <v>475</v>
      </c>
      <c r="N71" s="116">
        <v>0.22916666666666666</v>
      </c>
      <c r="O71" s="116">
        <v>0.29166666666666669</v>
      </c>
      <c r="P71" s="116" t="s">
        <v>59</v>
      </c>
      <c r="Q71" s="116">
        <v>0.6875</v>
      </c>
      <c r="R71" s="116" t="s">
        <v>68</v>
      </c>
      <c r="S71" s="116">
        <v>0.77083333333333337</v>
      </c>
      <c r="T71" s="34" t="s">
        <v>24</v>
      </c>
      <c r="U71" s="34" t="s">
        <v>326</v>
      </c>
      <c r="V71" s="34" t="s">
        <v>42</v>
      </c>
      <c r="W71" s="34" t="s">
        <v>27</v>
      </c>
      <c r="X71" s="34" t="s">
        <v>42</v>
      </c>
      <c r="Y71" s="34" t="s">
        <v>326</v>
      </c>
      <c r="Z71" s="34" t="s">
        <v>24</v>
      </c>
      <c r="AA71" s="34" t="s">
        <v>42</v>
      </c>
      <c r="AB71" s="95">
        <v>0</v>
      </c>
      <c r="AC71" s="34" t="s">
        <v>24</v>
      </c>
      <c r="AD71" s="34" t="s">
        <v>42</v>
      </c>
      <c r="AE71" s="95">
        <v>0</v>
      </c>
      <c r="AF71" s="96">
        <v>9.5</v>
      </c>
      <c r="AG71" s="97">
        <v>10</v>
      </c>
      <c r="AH71" s="96">
        <v>29.323843416370106</v>
      </c>
      <c r="AI71" s="97" t="s">
        <v>148</v>
      </c>
      <c r="AJ71" s="96">
        <v>105.00000000000006</v>
      </c>
      <c r="AK71" s="96">
        <v>307.90035587188629</v>
      </c>
      <c r="AL71" s="96" t="s">
        <v>96</v>
      </c>
      <c r="AM71" s="95">
        <v>5.8647686832740211</v>
      </c>
      <c r="AN71" s="95">
        <v>5.8647686832740211</v>
      </c>
      <c r="AO71" s="98">
        <v>2.7666666666666666</v>
      </c>
      <c r="AP71" s="98">
        <v>8.1129300118623959</v>
      </c>
      <c r="AQ71" s="98" t="s">
        <v>107</v>
      </c>
      <c r="AR71" s="98">
        <v>14.006523000000001</v>
      </c>
      <c r="AS71" s="98">
        <v>41.072508725978651</v>
      </c>
      <c r="AT71" s="99" t="s">
        <v>101</v>
      </c>
      <c r="AU71" s="98">
        <v>80.18973302137546</v>
      </c>
      <c r="AV71" s="98">
        <v>235.14711747193371</v>
      </c>
      <c r="AW71" s="98">
        <v>9.876555944104771</v>
      </c>
      <c r="AX71" s="98">
        <v>28.961857999794773</v>
      </c>
      <c r="AY71" s="98">
        <v>35.729166666666686</v>
      </c>
      <c r="AZ71" s="98">
        <v>104.77164887307241</v>
      </c>
      <c r="BA71" s="100">
        <v>940800</v>
      </c>
      <c r="BB71" s="100">
        <v>2758787.1886120997</v>
      </c>
      <c r="BC71" s="101">
        <v>3.9199999999999999E-2</v>
      </c>
      <c r="BD71" s="101">
        <v>0.11494946619217081</v>
      </c>
      <c r="BE71" s="96">
        <v>0</v>
      </c>
      <c r="BF71" s="96">
        <v>0</v>
      </c>
      <c r="BG71" s="95">
        <v>2.9323843416370106</v>
      </c>
      <c r="BH71" s="95">
        <v>2.9323843416370106</v>
      </c>
      <c r="BI71" s="96" t="s">
        <v>326</v>
      </c>
      <c r="CA71"/>
      <c r="CB71" t="s">
        <v>151</v>
      </c>
      <c r="CC71" s="44">
        <v>126.09252669039131</v>
      </c>
      <c r="CD71" s="34"/>
      <c r="CE71" s="17" t="s">
        <v>153</v>
      </c>
      <c r="CF71" s="17" t="s">
        <v>165</v>
      </c>
      <c r="CG71" s="17">
        <f t="shared" si="9"/>
        <v>0</v>
      </c>
      <c r="CH71" s="34"/>
      <c r="CI71" s="17" t="s">
        <v>156</v>
      </c>
      <c r="CJ71" s="17">
        <f t="shared" si="8"/>
        <v>8.7971530249110312</v>
      </c>
      <c r="CK71" s="34"/>
      <c r="CL71" s="34"/>
      <c r="CM71" s="34"/>
      <c r="CN71" s="34"/>
      <c r="CO71" s="34"/>
      <c r="CP71" s="34"/>
      <c r="CQ71" s="34"/>
    </row>
    <row r="72" spans="2:95" x14ac:dyDescent="0.25">
      <c r="B72" s="34">
        <v>78</v>
      </c>
      <c r="C72" s="34">
        <v>2025</v>
      </c>
      <c r="D72" s="34" t="s">
        <v>109</v>
      </c>
      <c r="E72" s="34">
        <v>28</v>
      </c>
      <c r="F72" s="34" t="s">
        <v>77</v>
      </c>
      <c r="G72" s="34" t="s">
        <v>152</v>
      </c>
      <c r="H72" s="34" t="s">
        <v>151</v>
      </c>
      <c r="I72" s="34" t="s">
        <v>84</v>
      </c>
      <c r="J72" s="34" t="s">
        <v>90</v>
      </c>
      <c r="K72" s="34" t="s">
        <v>325</v>
      </c>
      <c r="L72" s="34" t="s">
        <v>168</v>
      </c>
      <c r="M72" s="34" t="s">
        <v>253</v>
      </c>
      <c r="N72" s="116">
        <v>0.33333333333333331</v>
      </c>
      <c r="O72" s="116">
        <v>0.375</v>
      </c>
      <c r="P72" s="116" t="s">
        <v>61</v>
      </c>
      <c r="Q72" s="116">
        <v>0.70833333333333337</v>
      </c>
      <c r="R72" s="116" t="s">
        <v>69</v>
      </c>
      <c r="S72" s="116">
        <v>0.75</v>
      </c>
      <c r="T72" s="34" t="s">
        <v>28</v>
      </c>
      <c r="U72" s="34" t="s">
        <v>48</v>
      </c>
      <c r="V72" s="34" t="s">
        <v>43</v>
      </c>
      <c r="W72" s="34" t="s">
        <v>326</v>
      </c>
      <c r="X72" s="34" t="s">
        <v>326</v>
      </c>
      <c r="Y72" s="34" t="s">
        <v>326</v>
      </c>
      <c r="Z72" s="34" t="s">
        <v>28</v>
      </c>
      <c r="AA72" s="34" t="s">
        <v>43</v>
      </c>
      <c r="AB72" s="95">
        <v>0</v>
      </c>
      <c r="AC72" s="34" t="s">
        <v>28</v>
      </c>
      <c r="AD72" s="34" t="s">
        <v>43</v>
      </c>
      <c r="AE72" s="95">
        <v>0</v>
      </c>
      <c r="AF72" s="96">
        <v>8</v>
      </c>
      <c r="AG72" s="97">
        <v>0</v>
      </c>
      <c r="AH72" s="96">
        <v>0</v>
      </c>
      <c r="AI72" s="97" t="s">
        <v>326</v>
      </c>
      <c r="AJ72" s="96">
        <v>59.999999999999986</v>
      </c>
      <c r="AK72" s="96">
        <v>175.9430604982206</v>
      </c>
      <c r="AL72" s="96" t="s">
        <v>95</v>
      </c>
      <c r="AM72" s="95">
        <v>5.8647686832740211</v>
      </c>
      <c r="AN72" s="95">
        <v>0</v>
      </c>
      <c r="AO72" s="98" t="s">
        <v>326</v>
      </c>
      <c r="AP72" s="98">
        <v>0</v>
      </c>
      <c r="AQ72" s="98" t="s">
        <v>326</v>
      </c>
      <c r="AR72" s="98">
        <v>14.4</v>
      </c>
      <c r="AS72" s="98">
        <v>42.226334519572951</v>
      </c>
      <c r="AT72" s="99" t="s">
        <v>101</v>
      </c>
      <c r="AU72" s="98">
        <v>1653.9481107692311</v>
      </c>
      <c r="AV72" s="98">
        <v>4850.0115418998093</v>
      </c>
      <c r="AW72" s="98">
        <v>217.10769230769233</v>
      </c>
      <c r="AX72" s="98">
        <v>636.643197372023</v>
      </c>
      <c r="AY72" s="98">
        <v>20.416666666666661</v>
      </c>
      <c r="AZ72" s="98">
        <v>59.869513641755617</v>
      </c>
      <c r="BA72" s="100">
        <v>6902958.9041095888</v>
      </c>
      <c r="BB72" s="100">
        <v>20242128.601374738</v>
      </c>
      <c r="BC72" s="101">
        <v>0.14381164383561643</v>
      </c>
      <c r="BD72" s="101">
        <v>0.42171101252864029</v>
      </c>
      <c r="BE72" s="96">
        <v>0</v>
      </c>
      <c r="BF72" s="96">
        <v>0</v>
      </c>
      <c r="BG72" s="95">
        <v>2.9323843416370106</v>
      </c>
      <c r="BH72" s="95">
        <v>2.9323843416370106</v>
      </c>
      <c r="BI72" s="96" t="s">
        <v>326</v>
      </c>
      <c r="CA72"/>
      <c r="CB72" t="s">
        <v>166</v>
      </c>
      <c r="CC72" s="44">
        <v>2.9323843416370106</v>
      </c>
      <c r="CD72" s="34"/>
      <c r="CE72" s="17" t="s">
        <v>153</v>
      </c>
      <c r="CF72" s="17" t="s">
        <v>164</v>
      </c>
      <c r="CG72" s="17">
        <f t="shared" si="9"/>
        <v>0</v>
      </c>
      <c r="CH72" s="34"/>
      <c r="CI72" s="17" t="s">
        <v>157</v>
      </c>
      <c r="CJ72" s="17">
        <f t="shared" si="8"/>
        <v>0</v>
      </c>
      <c r="CK72" s="34"/>
      <c r="CL72" s="34"/>
      <c r="CM72" s="34"/>
      <c r="CN72" s="34"/>
      <c r="CO72" s="34"/>
      <c r="CP72" s="34"/>
      <c r="CQ72" s="34"/>
    </row>
    <row r="73" spans="2:95" x14ac:dyDescent="0.25">
      <c r="B73" s="34">
        <v>79</v>
      </c>
      <c r="C73" s="34">
        <v>2025</v>
      </c>
      <c r="D73" s="34" t="s">
        <v>110</v>
      </c>
      <c r="E73" s="34">
        <v>29</v>
      </c>
      <c r="F73" s="34" t="s">
        <v>77</v>
      </c>
      <c r="G73" s="34" t="s">
        <v>152</v>
      </c>
      <c r="H73" s="34" t="s">
        <v>151</v>
      </c>
      <c r="I73" s="34" t="s">
        <v>85</v>
      </c>
      <c r="J73" s="34" t="s">
        <v>90</v>
      </c>
      <c r="K73" s="34" t="s">
        <v>325</v>
      </c>
      <c r="L73" s="34" t="s">
        <v>167</v>
      </c>
      <c r="M73" s="34" t="s">
        <v>475</v>
      </c>
      <c r="N73" s="116">
        <v>0.2361111111111111</v>
      </c>
      <c r="O73" s="116">
        <v>0.30555555555555558</v>
      </c>
      <c r="P73" s="116" t="s">
        <v>59</v>
      </c>
      <c r="Q73" s="116">
        <v>0.6875</v>
      </c>
      <c r="R73" s="116" t="s">
        <v>68</v>
      </c>
      <c r="S73" s="116">
        <v>0.76388888888888884</v>
      </c>
      <c r="T73" s="34" t="s">
        <v>24</v>
      </c>
      <c r="U73" s="34" t="s">
        <v>326</v>
      </c>
      <c r="V73" s="34" t="s">
        <v>42</v>
      </c>
      <c r="W73" s="34" t="s">
        <v>36</v>
      </c>
      <c r="X73" s="34" t="s">
        <v>42</v>
      </c>
      <c r="Y73" s="34" t="s">
        <v>326</v>
      </c>
      <c r="Z73" s="34" t="s">
        <v>24</v>
      </c>
      <c r="AA73" s="34" t="s">
        <v>42</v>
      </c>
      <c r="AB73" s="95">
        <v>0</v>
      </c>
      <c r="AC73" s="34" t="s">
        <v>24</v>
      </c>
      <c r="AD73" s="34" t="s">
        <v>42</v>
      </c>
      <c r="AE73" s="95">
        <v>0</v>
      </c>
      <c r="AF73" s="96">
        <v>9.1666666666666661</v>
      </c>
      <c r="AG73" s="97">
        <v>10</v>
      </c>
      <c r="AH73" s="96">
        <v>29.323843416370106</v>
      </c>
      <c r="AI73" s="97" t="s">
        <v>148</v>
      </c>
      <c r="AJ73" s="96">
        <v>104.99999999999999</v>
      </c>
      <c r="AK73" s="96">
        <v>307.90035587188606</v>
      </c>
      <c r="AL73" s="96" t="s">
        <v>96</v>
      </c>
      <c r="AM73" s="95">
        <v>5.8647686832740211</v>
      </c>
      <c r="AN73" s="95">
        <v>5.8647686832740211</v>
      </c>
      <c r="AO73" s="98">
        <v>3</v>
      </c>
      <c r="AP73" s="98">
        <v>8.7971530249110312</v>
      </c>
      <c r="AQ73" s="98" t="s">
        <v>99</v>
      </c>
      <c r="AR73" s="98">
        <v>11.012028000000001</v>
      </c>
      <c r="AS73" s="98">
        <v>32.291498476868327</v>
      </c>
      <c r="AT73" s="99" t="s">
        <v>101</v>
      </c>
      <c r="AU73" s="98">
        <v>70.728354637701926</v>
      </c>
      <c r="AV73" s="98">
        <v>207.40271964934658</v>
      </c>
      <c r="AW73" s="98">
        <v>9.0514666947115394</v>
      </c>
      <c r="AX73" s="98">
        <v>26.542379204421024</v>
      </c>
      <c r="AY73" s="98">
        <v>35.729166666666664</v>
      </c>
      <c r="AZ73" s="98">
        <v>104.77164887307235</v>
      </c>
      <c r="BA73" s="100">
        <v>1734600</v>
      </c>
      <c r="BB73" s="100">
        <v>5086513.8790035583</v>
      </c>
      <c r="BC73" s="101">
        <v>3.6137500000000003E-2</v>
      </c>
      <c r="BD73" s="101">
        <v>0.10596903914590748</v>
      </c>
      <c r="BE73" s="96">
        <v>0</v>
      </c>
      <c r="BF73" s="96">
        <v>0</v>
      </c>
      <c r="BG73" s="95">
        <v>2.9323843416370106</v>
      </c>
      <c r="BH73" s="95">
        <v>2.9323843416370106</v>
      </c>
      <c r="BI73" s="96" t="s">
        <v>326</v>
      </c>
      <c r="CA73" t="s">
        <v>156</v>
      </c>
      <c r="CB73"/>
      <c r="CC73" s="44">
        <v>8.7971530249110312</v>
      </c>
      <c r="CD73" s="34"/>
      <c r="CE73" s="17" t="s">
        <v>153</v>
      </c>
      <c r="CF73" s="17" t="s">
        <v>166</v>
      </c>
      <c r="CG73" s="17">
        <f t="shared" si="9"/>
        <v>2.9323843416370106</v>
      </c>
      <c r="CH73" s="34"/>
      <c r="CI73" s="17" t="s">
        <v>158</v>
      </c>
      <c r="CJ73" s="17">
        <f t="shared" si="8"/>
        <v>0</v>
      </c>
      <c r="CK73" s="34"/>
      <c r="CL73" s="34"/>
      <c r="CM73" s="34"/>
      <c r="CN73" s="34"/>
      <c r="CO73" s="34"/>
      <c r="CP73" s="34"/>
      <c r="CQ73" s="34"/>
    </row>
    <row r="74" spans="2:95" x14ac:dyDescent="0.25">
      <c r="B74" s="34">
        <v>80</v>
      </c>
      <c r="C74" s="34">
        <v>2025</v>
      </c>
      <c r="D74" s="34" t="s">
        <v>109</v>
      </c>
      <c r="E74" s="34">
        <v>35</v>
      </c>
      <c r="F74" s="34" t="s">
        <v>78</v>
      </c>
      <c r="G74" s="34" t="s">
        <v>152</v>
      </c>
      <c r="H74" s="34" t="s">
        <v>151</v>
      </c>
      <c r="I74" s="34" t="s">
        <v>82</v>
      </c>
      <c r="J74" s="34" t="s">
        <v>89</v>
      </c>
      <c r="K74" s="34" t="s">
        <v>325</v>
      </c>
      <c r="L74" s="34" t="s">
        <v>178</v>
      </c>
      <c r="M74" s="34" t="s">
        <v>254</v>
      </c>
      <c r="N74" s="116">
        <v>0.20833333333333334</v>
      </c>
      <c r="O74" s="116">
        <v>0.27083333333333331</v>
      </c>
      <c r="P74" s="116" t="s">
        <v>58</v>
      </c>
      <c r="Q74" s="116">
        <v>0.75</v>
      </c>
      <c r="R74" s="116" t="s">
        <v>70</v>
      </c>
      <c r="S74" s="116">
        <v>0.77777777777777779</v>
      </c>
      <c r="T74" s="34" t="s">
        <v>40</v>
      </c>
      <c r="U74" s="34" t="s">
        <v>326</v>
      </c>
      <c r="V74" s="34" t="s">
        <v>42</v>
      </c>
      <c r="W74" s="34" t="s">
        <v>29</v>
      </c>
      <c r="X74" s="34" t="s">
        <v>42</v>
      </c>
      <c r="Y74" s="34" t="s">
        <v>326</v>
      </c>
      <c r="Z74" s="34" t="s">
        <v>28</v>
      </c>
      <c r="AA74" s="34" t="s">
        <v>43</v>
      </c>
      <c r="AB74" s="95">
        <v>2.9323843416370106</v>
      </c>
      <c r="AC74" s="34" t="s">
        <v>28</v>
      </c>
      <c r="AD74" s="34" t="s">
        <v>43</v>
      </c>
      <c r="AE74" s="95">
        <v>2.9323843416370106</v>
      </c>
      <c r="AF74" s="96">
        <v>11.5</v>
      </c>
      <c r="AG74" s="97">
        <v>15</v>
      </c>
      <c r="AH74" s="96">
        <v>43.985765124555158</v>
      </c>
      <c r="AI74" s="97" t="s">
        <v>103</v>
      </c>
      <c r="AJ74" s="96">
        <v>64.999999999999986</v>
      </c>
      <c r="AK74" s="96">
        <v>190.60498220640565</v>
      </c>
      <c r="AL74" s="96" t="s">
        <v>96</v>
      </c>
      <c r="AM74" s="95">
        <v>5.8647686832740211</v>
      </c>
      <c r="AN74" s="95">
        <v>5.8647686832740211</v>
      </c>
      <c r="AO74" s="98">
        <v>6.0675000000000008</v>
      </c>
      <c r="AP74" s="98">
        <v>17.792241992882563</v>
      </c>
      <c r="AQ74" s="98" t="s">
        <v>108</v>
      </c>
      <c r="AR74" s="98">
        <v>17.575897435897438</v>
      </c>
      <c r="AS74" s="98">
        <v>51.539286431243731</v>
      </c>
      <c r="AT74" s="99" t="s">
        <v>102</v>
      </c>
      <c r="AU74" s="98">
        <v>950.63557758399088</v>
      </c>
      <c r="AV74" s="98">
        <v>2787.6288823103505</v>
      </c>
      <c r="AW74" s="98">
        <v>123.20128095551173</v>
      </c>
      <c r="AX74" s="98">
        <v>361.27350714356464</v>
      </c>
      <c r="AY74" s="98">
        <v>22.118055555555546</v>
      </c>
      <c r="AZ74" s="98">
        <v>64.858639778568573</v>
      </c>
      <c r="BA74" s="100">
        <v>5096000</v>
      </c>
      <c r="BB74" s="100">
        <v>14943430.604982207</v>
      </c>
      <c r="BC74" s="101">
        <v>0.21233333333333335</v>
      </c>
      <c r="BD74" s="101">
        <v>0.62264294187425862</v>
      </c>
      <c r="BE74" s="96">
        <v>0</v>
      </c>
      <c r="BF74" s="96">
        <v>0</v>
      </c>
      <c r="BG74" s="95">
        <v>2.9323843416370106</v>
      </c>
      <c r="BH74" s="95">
        <v>2.9323843416370106</v>
      </c>
      <c r="BI74" s="96" t="s">
        <v>326</v>
      </c>
      <c r="CA74"/>
      <c r="CB74" t="s">
        <v>162</v>
      </c>
      <c r="CC74" s="44">
        <v>2.9323843416370106</v>
      </c>
      <c r="CD74" s="34"/>
      <c r="CE74" s="17" t="s">
        <v>153</v>
      </c>
      <c r="CF74" s="17" t="s">
        <v>163</v>
      </c>
      <c r="CG74" s="17">
        <f t="shared" si="9"/>
        <v>0</v>
      </c>
      <c r="CH74" s="34"/>
      <c r="CI74" s="17" t="s">
        <v>159</v>
      </c>
      <c r="CJ74" s="17">
        <f t="shared" si="8"/>
        <v>0</v>
      </c>
      <c r="CK74" s="34"/>
      <c r="CL74" s="34"/>
      <c r="CM74" s="34"/>
      <c r="CN74" s="34"/>
      <c r="CO74" s="34"/>
      <c r="CP74" s="34"/>
      <c r="CQ74" s="34"/>
    </row>
    <row r="75" spans="2:95" x14ac:dyDescent="0.25">
      <c r="B75" s="34">
        <v>81</v>
      </c>
      <c r="C75" s="34">
        <v>2025</v>
      </c>
      <c r="D75" s="34" t="s">
        <v>110</v>
      </c>
      <c r="E75" s="34">
        <v>38</v>
      </c>
      <c r="F75" s="34" t="s">
        <v>78</v>
      </c>
      <c r="G75" s="34" t="s">
        <v>152</v>
      </c>
      <c r="H75" s="34" t="s">
        <v>151</v>
      </c>
      <c r="I75" s="34" t="s">
        <v>85</v>
      </c>
      <c r="J75" s="34" t="s">
        <v>91</v>
      </c>
      <c r="K75" s="34" t="s">
        <v>325</v>
      </c>
      <c r="L75" s="34" t="s">
        <v>167</v>
      </c>
      <c r="M75" s="34" t="s">
        <v>254</v>
      </c>
      <c r="N75" s="116">
        <v>0</v>
      </c>
      <c r="O75" s="116">
        <v>0</v>
      </c>
      <c r="P75" s="116" t="s">
        <v>60</v>
      </c>
      <c r="Q75" s="116">
        <v>0</v>
      </c>
      <c r="R75" s="116" t="s">
        <v>69</v>
      </c>
      <c r="S75" s="116">
        <v>0</v>
      </c>
      <c r="T75" s="34" t="s">
        <v>35</v>
      </c>
      <c r="U75" s="34" t="s">
        <v>326</v>
      </c>
      <c r="V75" s="34" t="s">
        <v>2</v>
      </c>
      <c r="W75" s="34" t="s">
        <v>326</v>
      </c>
      <c r="X75" s="34" t="s">
        <v>326</v>
      </c>
      <c r="Y75" s="34" t="s">
        <v>326</v>
      </c>
      <c r="Z75" s="34" t="s">
        <v>24</v>
      </c>
      <c r="AA75" s="34" t="s">
        <v>42</v>
      </c>
      <c r="AB75" s="95">
        <v>2.9323843416370106</v>
      </c>
      <c r="AC75" s="34" t="s">
        <v>24</v>
      </c>
      <c r="AD75" s="34" t="s">
        <v>42</v>
      </c>
      <c r="AE75" s="95">
        <v>2.9323843416370106</v>
      </c>
      <c r="AF75" s="96">
        <v>9.0000000000000018</v>
      </c>
      <c r="AG75" s="97">
        <v>0</v>
      </c>
      <c r="AH75" s="96">
        <v>0</v>
      </c>
      <c r="AI75" s="97" t="s">
        <v>326</v>
      </c>
      <c r="AJ75" s="96">
        <v>0</v>
      </c>
      <c r="AK75" s="96">
        <v>0</v>
      </c>
      <c r="AL75" s="96" t="s">
        <v>94</v>
      </c>
      <c r="AM75" s="95">
        <v>0</v>
      </c>
      <c r="AN75" s="95">
        <v>0</v>
      </c>
      <c r="AO75" s="98" t="s">
        <v>326</v>
      </c>
      <c r="AP75" s="98">
        <v>0</v>
      </c>
      <c r="AQ75" s="98" t="s">
        <v>326</v>
      </c>
      <c r="AR75" s="98">
        <v>0</v>
      </c>
      <c r="AS75" s="98">
        <v>0</v>
      </c>
      <c r="AT75" s="99" t="s">
        <v>98</v>
      </c>
      <c r="AU75" s="98">
        <v>0</v>
      </c>
      <c r="AV75" s="98">
        <v>0</v>
      </c>
      <c r="AW75" s="98">
        <v>0</v>
      </c>
      <c r="AX75" s="98">
        <v>0</v>
      </c>
      <c r="AY75" s="98">
        <v>0</v>
      </c>
      <c r="AZ75" s="98">
        <v>0</v>
      </c>
      <c r="BA75" s="100">
        <v>0</v>
      </c>
      <c r="BB75" s="100">
        <v>0</v>
      </c>
      <c r="BC75" s="101">
        <v>0</v>
      </c>
      <c r="BD75" s="101">
        <v>0</v>
      </c>
      <c r="BE75" s="96">
        <v>0</v>
      </c>
      <c r="BF75" s="96">
        <v>0</v>
      </c>
      <c r="BG75" s="95">
        <v>2.9323843416370106</v>
      </c>
      <c r="BH75" s="95">
        <v>2.9323843416370106</v>
      </c>
      <c r="BI75" s="96" t="s">
        <v>326</v>
      </c>
      <c r="CA75"/>
      <c r="CB75" t="s">
        <v>151</v>
      </c>
      <c r="CC75" s="44">
        <v>5.8647686832740211</v>
      </c>
      <c r="CD75" s="34"/>
      <c r="CE75" s="17" t="s">
        <v>158</v>
      </c>
      <c r="CF75" s="17" t="s">
        <v>151</v>
      </c>
      <c r="CG75" s="17">
        <f t="shared" si="9"/>
        <v>0</v>
      </c>
      <c r="CH75" s="34"/>
      <c r="CI75" s="34"/>
      <c r="CJ75" s="34"/>
      <c r="CK75" s="34"/>
      <c r="CL75" s="35"/>
      <c r="CM75" s="35"/>
      <c r="CN75" s="35"/>
      <c r="CO75" s="34"/>
      <c r="CP75" s="34"/>
      <c r="CQ75" s="34"/>
    </row>
    <row r="76" spans="2:95" x14ac:dyDescent="0.25">
      <c r="B76" s="34">
        <v>82</v>
      </c>
      <c r="C76" s="34">
        <v>2025</v>
      </c>
      <c r="D76" s="34" t="s">
        <v>110</v>
      </c>
      <c r="E76" s="34">
        <v>29</v>
      </c>
      <c r="F76" s="34" t="s">
        <v>77</v>
      </c>
      <c r="G76" s="34" t="s">
        <v>152</v>
      </c>
      <c r="H76" s="34" t="s">
        <v>151</v>
      </c>
      <c r="I76" s="34" t="s">
        <v>84</v>
      </c>
      <c r="J76" s="34" t="s">
        <v>91</v>
      </c>
      <c r="K76" s="34" t="s">
        <v>325</v>
      </c>
      <c r="L76" s="34" t="s">
        <v>181</v>
      </c>
      <c r="M76" s="34" t="s">
        <v>476</v>
      </c>
      <c r="N76" s="116">
        <v>0.25</v>
      </c>
      <c r="O76" s="116">
        <v>0.33333333333333331</v>
      </c>
      <c r="P76" s="116" t="s">
        <v>60</v>
      </c>
      <c r="Q76" s="116">
        <v>0.66666666666666663</v>
      </c>
      <c r="R76" s="116" t="s">
        <v>68</v>
      </c>
      <c r="S76" s="116">
        <v>0.73958333333333337</v>
      </c>
      <c r="T76" s="34" t="s">
        <v>27</v>
      </c>
      <c r="U76" s="34" t="s">
        <v>326</v>
      </c>
      <c r="V76" s="34" t="s">
        <v>42</v>
      </c>
      <c r="W76" s="34" t="s">
        <v>149</v>
      </c>
      <c r="X76" s="34" t="s">
        <v>149</v>
      </c>
      <c r="Y76" s="34" t="s">
        <v>326</v>
      </c>
      <c r="Z76" s="34" t="s">
        <v>27</v>
      </c>
      <c r="AA76" s="34" t="s">
        <v>42</v>
      </c>
      <c r="AB76" s="95">
        <v>0</v>
      </c>
      <c r="AC76" s="34" t="s">
        <v>27</v>
      </c>
      <c r="AD76" s="34" t="s">
        <v>42</v>
      </c>
      <c r="AE76" s="95">
        <v>0</v>
      </c>
      <c r="AF76" s="96">
        <v>8</v>
      </c>
      <c r="AG76" s="97">
        <v>10</v>
      </c>
      <c r="AH76" s="96">
        <v>29.323843416370106</v>
      </c>
      <c r="AI76" s="97" t="s">
        <v>148</v>
      </c>
      <c r="AJ76" s="96">
        <v>112.50000000000004</v>
      </c>
      <c r="AK76" s="96">
        <v>329.89323843416383</v>
      </c>
      <c r="AL76" s="96" t="s">
        <v>96</v>
      </c>
      <c r="AM76" s="95">
        <v>5.8647686832740211</v>
      </c>
      <c r="AN76" s="95">
        <v>5.8647686832740211</v>
      </c>
      <c r="AO76" s="98">
        <v>0.56666666666666665</v>
      </c>
      <c r="AP76" s="98">
        <v>1.6616844602609726</v>
      </c>
      <c r="AQ76" s="98" t="s">
        <v>106</v>
      </c>
      <c r="AR76" s="98">
        <v>11.894305000000003</v>
      </c>
      <c r="AS76" s="98">
        <v>34.878673736654811</v>
      </c>
      <c r="AT76" s="99" t="s">
        <v>101</v>
      </c>
      <c r="AU76" s="98">
        <v>272.13748168140103</v>
      </c>
      <c r="AV76" s="98">
        <v>798.01169005506915</v>
      </c>
      <c r="AW76" s="98">
        <v>33.517770430756855</v>
      </c>
      <c r="AX76" s="98">
        <v>98.286985177735403</v>
      </c>
      <c r="AY76" s="98">
        <v>38.281250000000014</v>
      </c>
      <c r="AZ76" s="98">
        <v>112.25533807829186</v>
      </c>
      <c r="BA76" s="100">
        <v>1568000</v>
      </c>
      <c r="BB76" s="100">
        <v>4597978.6476868326</v>
      </c>
      <c r="BC76" s="101">
        <v>2.0102564102564103E-2</v>
      </c>
      <c r="BD76" s="101">
        <v>5.894844420111324E-2</v>
      </c>
      <c r="BE76" s="96">
        <v>20</v>
      </c>
      <c r="BF76" s="96">
        <v>58.647686832740213</v>
      </c>
      <c r="BG76" s="95">
        <v>2.9323843416370106</v>
      </c>
      <c r="BH76" s="95">
        <v>2.9323843416370106</v>
      </c>
      <c r="BI76" s="96" t="s">
        <v>326</v>
      </c>
      <c r="CA76" t="s">
        <v>154</v>
      </c>
      <c r="CB76"/>
      <c r="CC76" s="44">
        <v>117.2953736654803</v>
      </c>
      <c r="CD76" s="34"/>
      <c r="CE76" s="17" t="s">
        <v>158</v>
      </c>
      <c r="CF76" s="17" t="s">
        <v>162</v>
      </c>
      <c r="CG76" s="17">
        <f t="shared" si="9"/>
        <v>0</v>
      </c>
      <c r="CH76" s="34"/>
      <c r="CI76" s="18" t="s">
        <v>112</v>
      </c>
      <c r="CJ76" s="18" t="s">
        <v>4</v>
      </c>
      <c r="CK76" s="34"/>
      <c r="CL76" s="34"/>
      <c r="CM76" s="34"/>
      <c r="CN76" s="34"/>
      <c r="CO76" s="34"/>
      <c r="CP76" s="34"/>
      <c r="CQ76" s="34"/>
    </row>
    <row r="77" spans="2:95" x14ac:dyDescent="0.25">
      <c r="B77" s="34">
        <v>83</v>
      </c>
      <c r="C77" s="34">
        <v>2025</v>
      </c>
      <c r="D77" s="34" t="s">
        <v>110</v>
      </c>
      <c r="E77" s="34">
        <v>46</v>
      </c>
      <c r="F77" s="34" t="s">
        <v>79</v>
      </c>
      <c r="G77" s="34" t="s">
        <v>152</v>
      </c>
      <c r="H77" s="34" t="s">
        <v>151</v>
      </c>
      <c r="I77" s="34" t="s">
        <v>85</v>
      </c>
      <c r="J77" s="34" t="s">
        <v>91</v>
      </c>
      <c r="K77" s="34" t="s">
        <v>325</v>
      </c>
      <c r="L77" s="34" t="s">
        <v>171</v>
      </c>
      <c r="M77" s="34" t="s">
        <v>475</v>
      </c>
      <c r="N77" s="116">
        <v>0.3125</v>
      </c>
      <c r="O77" s="116">
        <v>0.32291666666666669</v>
      </c>
      <c r="P77" s="116" t="s">
        <v>59</v>
      </c>
      <c r="Q77" s="116">
        <v>0.6875</v>
      </c>
      <c r="R77" s="116" t="s">
        <v>68</v>
      </c>
      <c r="S77" s="116">
        <v>0.70833333333333337</v>
      </c>
      <c r="T77" s="34" t="s">
        <v>30</v>
      </c>
      <c r="U77" s="34" t="s">
        <v>48</v>
      </c>
      <c r="V77" s="34" t="s">
        <v>44</v>
      </c>
      <c r="W77" s="34" t="s">
        <v>326</v>
      </c>
      <c r="X77" s="34" t="s">
        <v>326</v>
      </c>
      <c r="Y77" s="34" t="s">
        <v>326</v>
      </c>
      <c r="Z77" s="34" t="s">
        <v>24</v>
      </c>
      <c r="AA77" s="34" t="s">
        <v>42</v>
      </c>
      <c r="AB77" s="95">
        <v>2.9323843416370106</v>
      </c>
      <c r="AC77" s="34" t="s">
        <v>26</v>
      </c>
      <c r="AD77" s="34" t="s">
        <v>43</v>
      </c>
      <c r="AE77" s="95">
        <v>2.9323843416370106</v>
      </c>
      <c r="AF77" s="96">
        <v>8.75</v>
      </c>
      <c r="AG77" s="97">
        <v>0</v>
      </c>
      <c r="AH77" s="96">
        <v>0</v>
      </c>
      <c r="AI77" s="97" t="s">
        <v>326</v>
      </c>
      <c r="AJ77" s="96">
        <v>22.500000000000039</v>
      </c>
      <c r="AK77" s="96">
        <v>65.978647686832858</v>
      </c>
      <c r="AL77" s="96" t="s">
        <v>94</v>
      </c>
      <c r="AM77" s="95">
        <v>5.8647686832740211</v>
      </c>
      <c r="AN77" s="95">
        <v>0</v>
      </c>
      <c r="AO77" s="98" t="s">
        <v>326</v>
      </c>
      <c r="AP77" s="98">
        <v>0</v>
      </c>
      <c r="AQ77" s="98" t="s">
        <v>326</v>
      </c>
      <c r="AR77" s="98">
        <v>5.5308449999999993</v>
      </c>
      <c r="AS77" s="98">
        <v>16.218563274021349</v>
      </c>
      <c r="AT77" s="99" t="s">
        <v>100</v>
      </c>
      <c r="AU77" s="98">
        <v>196.62780804099998</v>
      </c>
      <c r="AV77" s="98">
        <v>576.58830542983617</v>
      </c>
      <c r="AW77" s="98">
        <v>25.810609999999993</v>
      </c>
      <c r="AX77" s="98">
        <v>75.686628612099625</v>
      </c>
      <c r="AY77" s="98">
        <v>7.6562500000000133</v>
      </c>
      <c r="AZ77" s="98">
        <v>22.451067615658403</v>
      </c>
      <c r="BA77" s="100">
        <v>1274000</v>
      </c>
      <c r="BB77" s="100">
        <v>3735857.6512455516</v>
      </c>
      <c r="BC77" s="101">
        <v>1.6333333333333332E-2</v>
      </c>
      <c r="BD77" s="101">
        <v>4.7895610913404503E-2</v>
      </c>
      <c r="BE77" s="96">
        <v>0</v>
      </c>
      <c r="BF77" s="96">
        <v>0</v>
      </c>
      <c r="BG77" s="95">
        <v>2.9323843416370106</v>
      </c>
      <c r="BH77" s="95">
        <v>2.9323843416370106</v>
      </c>
      <c r="BI77" s="96" t="s">
        <v>326</v>
      </c>
      <c r="CA77"/>
      <c r="CB77" t="s">
        <v>160</v>
      </c>
      <c r="CC77" s="44">
        <v>2.9323843416370106</v>
      </c>
      <c r="CD77" s="34"/>
      <c r="CE77" s="17" t="s">
        <v>158</v>
      </c>
      <c r="CF77" s="17" t="s">
        <v>161</v>
      </c>
      <c r="CG77" s="17">
        <f t="shared" si="9"/>
        <v>0</v>
      </c>
      <c r="CH77" s="34"/>
      <c r="CI77" s="17" t="s">
        <v>151</v>
      </c>
      <c r="CJ77" s="17">
        <f t="shared" ref="CJ77:CJ84" si="10">SUMIFS($CG$67:$CG$130,$CF$67:$CF$130,CI77)</f>
        <v>812.27046263345267</v>
      </c>
      <c r="CK77" s="34"/>
      <c r="CL77" s="34"/>
      <c r="CM77" s="34"/>
      <c r="CN77" s="34"/>
      <c r="CO77" s="34"/>
      <c r="CP77" s="34"/>
      <c r="CQ77" s="34"/>
    </row>
    <row r="78" spans="2:95" x14ac:dyDescent="0.25">
      <c r="B78" s="34">
        <v>84</v>
      </c>
      <c r="C78" s="34">
        <v>2025</v>
      </c>
      <c r="D78" s="34" t="s">
        <v>110</v>
      </c>
      <c r="E78" s="34">
        <v>39</v>
      </c>
      <c r="F78" s="34" t="s">
        <v>78</v>
      </c>
      <c r="G78" s="34" t="s">
        <v>152</v>
      </c>
      <c r="H78" s="34" t="s">
        <v>151</v>
      </c>
      <c r="I78" s="34" t="s">
        <v>83</v>
      </c>
      <c r="J78" s="34" t="s">
        <v>89</v>
      </c>
      <c r="K78" s="34" t="s">
        <v>325</v>
      </c>
      <c r="L78" s="34" t="s">
        <v>172</v>
      </c>
      <c r="M78" s="34" t="s">
        <v>475</v>
      </c>
      <c r="N78" s="116">
        <v>0.19444444444444445</v>
      </c>
      <c r="O78" s="116">
        <v>0.23958333333333334</v>
      </c>
      <c r="P78" s="116" t="s">
        <v>57</v>
      </c>
      <c r="Q78" s="116">
        <v>0.58333333333333337</v>
      </c>
      <c r="R78" s="116" t="s">
        <v>66</v>
      </c>
      <c r="S78" s="116">
        <v>0.62708333333333333</v>
      </c>
      <c r="T78" s="34" t="s">
        <v>32</v>
      </c>
      <c r="U78" s="34" t="s">
        <v>47</v>
      </c>
      <c r="V78" s="34" t="s">
        <v>45</v>
      </c>
      <c r="W78" s="34" t="s">
        <v>326</v>
      </c>
      <c r="X78" s="34" t="s">
        <v>326</v>
      </c>
      <c r="Y78" s="34" t="s">
        <v>326</v>
      </c>
      <c r="Z78" s="34" t="s">
        <v>32</v>
      </c>
      <c r="AA78" s="34" t="s">
        <v>45</v>
      </c>
      <c r="AB78" s="95">
        <v>0</v>
      </c>
      <c r="AC78" s="34" t="s">
        <v>32</v>
      </c>
      <c r="AD78" s="34" t="s">
        <v>45</v>
      </c>
      <c r="AE78" s="95">
        <v>0</v>
      </c>
      <c r="AF78" s="96">
        <v>8.25</v>
      </c>
      <c r="AG78" s="97">
        <v>0</v>
      </c>
      <c r="AH78" s="96">
        <v>0</v>
      </c>
      <c r="AI78" s="97" t="s">
        <v>326</v>
      </c>
      <c r="AJ78" s="96">
        <v>63.999999999999972</v>
      </c>
      <c r="AK78" s="96">
        <v>187.67259786476859</v>
      </c>
      <c r="AL78" s="96" t="s">
        <v>96</v>
      </c>
      <c r="AM78" s="95">
        <v>5.8647686832740211</v>
      </c>
      <c r="AN78" s="95">
        <v>0</v>
      </c>
      <c r="AO78" s="98" t="s">
        <v>326</v>
      </c>
      <c r="AP78" s="98">
        <v>0</v>
      </c>
      <c r="AQ78" s="98" t="s">
        <v>326</v>
      </c>
      <c r="AR78" s="98">
        <v>12.212049999999991</v>
      </c>
      <c r="AS78" s="98">
        <v>35.810424199288228</v>
      </c>
      <c r="AT78" s="99" t="s">
        <v>101</v>
      </c>
      <c r="AU78" s="98">
        <v>0</v>
      </c>
      <c r="AV78" s="98">
        <v>0</v>
      </c>
      <c r="AW78" s="98">
        <v>0</v>
      </c>
      <c r="AX78" s="98">
        <v>0</v>
      </c>
      <c r="AY78" s="98">
        <v>21.777777777777768</v>
      </c>
      <c r="AZ78" s="98">
        <v>63.860814551205976</v>
      </c>
      <c r="BA78" s="100">
        <v>167808.21917808219</v>
      </c>
      <c r="BB78" s="100">
        <v>492078.19431579969</v>
      </c>
      <c r="BC78" s="101">
        <v>6.9920091324200909E-3</v>
      </c>
      <c r="BD78" s="101">
        <v>2.0503258096491655E-2</v>
      </c>
      <c r="BE78" s="96">
        <v>127.99999999999994</v>
      </c>
      <c r="BF78" s="96">
        <v>375.34519572953718</v>
      </c>
      <c r="BG78" s="95">
        <v>0</v>
      </c>
      <c r="BH78" s="95">
        <v>2.9323843416370106</v>
      </c>
      <c r="BI78" s="96" t="s">
        <v>326</v>
      </c>
      <c r="CA78"/>
      <c r="CB78" t="s">
        <v>151</v>
      </c>
      <c r="CC78" s="44">
        <v>114.36298932384329</v>
      </c>
      <c r="CD78" s="34"/>
      <c r="CE78" s="17" t="s">
        <v>158</v>
      </c>
      <c r="CF78" s="17" t="s">
        <v>160</v>
      </c>
      <c r="CG78" s="17">
        <f t="shared" si="9"/>
        <v>0</v>
      </c>
      <c r="CH78" s="34"/>
      <c r="CI78" s="17" t="s">
        <v>160</v>
      </c>
      <c r="CJ78" s="17">
        <f t="shared" si="10"/>
        <v>2.9323843416370106</v>
      </c>
      <c r="CK78" s="34"/>
      <c r="CL78" s="34"/>
      <c r="CM78" s="34"/>
      <c r="CN78" s="34"/>
      <c r="CO78" s="34"/>
      <c r="CP78" s="34"/>
      <c r="CQ78" s="34"/>
    </row>
    <row r="79" spans="2:95" x14ac:dyDescent="0.25">
      <c r="B79" s="34">
        <v>85</v>
      </c>
      <c r="C79" s="34">
        <v>2025</v>
      </c>
      <c r="D79" s="34" t="s">
        <v>110</v>
      </c>
      <c r="E79" s="34">
        <v>42</v>
      </c>
      <c r="F79" s="34" t="s">
        <v>79</v>
      </c>
      <c r="G79" s="34" t="s">
        <v>152</v>
      </c>
      <c r="H79" s="34" t="s">
        <v>151</v>
      </c>
      <c r="I79" s="34" t="s">
        <v>86</v>
      </c>
      <c r="J79" s="34" t="s">
        <v>92</v>
      </c>
      <c r="K79" s="34" t="s">
        <v>325</v>
      </c>
      <c r="L79" s="34" t="s">
        <v>167</v>
      </c>
      <c r="M79" s="34" t="s">
        <v>475</v>
      </c>
      <c r="N79" s="116">
        <v>0.26041666666666669</v>
      </c>
      <c r="O79" s="116">
        <v>0.30208333333333331</v>
      </c>
      <c r="P79" s="116" t="s">
        <v>59</v>
      </c>
      <c r="Q79" s="116">
        <v>0.70833333333333337</v>
      </c>
      <c r="R79" s="116" t="s">
        <v>69</v>
      </c>
      <c r="S79" s="116">
        <v>0.76388888888888884</v>
      </c>
      <c r="T79" s="34" t="s">
        <v>24</v>
      </c>
      <c r="U79" s="34" t="s">
        <v>326</v>
      </c>
      <c r="V79" s="34" t="s">
        <v>42</v>
      </c>
      <c r="W79" s="34" t="s">
        <v>149</v>
      </c>
      <c r="X79" s="34" t="s">
        <v>149</v>
      </c>
      <c r="Y79" s="34" t="s">
        <v>326</v>
      </c>
      <c r="Z79" s="34" t="s">
        <v>24</v>
      </c>
      <c r="AA79" s="34" t="s">
        <v>42</v>
      </c>
      <c r="AB79" s="95">
        <v>0</v>
      </c>
      <c r="AC79" s="34" t="s">
        <v>24</v>
      </c>
      <c r="AD79" s="34" t="s">
        <v>42</v>
      </c>
      <c r="AE79" s="95">
        <v>0</v>
      </c>
      <c r="AF79" s="96">
        <v>9.7500000000000018</v>
      </c>
      <c r="AG79" s="97">
        <v>10</v>
      </c>
      <c r="AH79" s="96">
        <v>29.323843416370106</v>
      </c>
      <c r="AI79" s="97" t="s">
        <v>148</v>
      </c>
      <c r="AJ79" s="96">
        <v>69.999999999999915</v>
      </c>
      <c r="AK79" s="96">
        <v>205.2669039145905</v>
      </c>
      <c r="AL79" s="96" t="s">
        <v>96</v>
      </c>
      <c r="AM79" s="95">
        <v>5.8647686832740211</v>
      </c>
      <c r="AN79" s="95">
        <v>5.8647686832740211</v>
      </c>
      <c r="AO79" s="98">
        <v>0.56666666666666665</v>
      </c>
      <c r="AP79" s="98">
        <v>1.6616844602609726</v>
      </c>
      <c r="AQ79" s="98" t="s">
        <v>106</v>
      </c>
      <c r="AR79" s="98">
        <v>11.012028000000001</v>
      </c>
      <c r="AS79" s="98">
        <v>32.291498476868327</v>
      </c>
      <c r="AT79" s="99" t="s">
        <v>101</v>
      </c>
      <c r="AU79" s="98">
        <v>24.973503059750001</v>
      </c>
      <c r="AV79" s="98">
        <v>73.231909328234877</v>
      </c>
      <c r="AW79" s="98">
        <v>3.075857604166667</v>
      </c>
      <c r="AX79" s="98">
        <v>9.0195966755634647</v>
      </c>
      <c r="AY79" s="98">
        <v>23.819444444444414</v>
      </c>
      <c r="AZ79" s="98">
        <v>69.847765915381487</v>
      </c>
      <c r="BA79" s="100">
        <v>627200</v>
      </c>
      <c r="BB79" s="100">
        <v>1839191.4590747331</v>
      </c>
      <c r="BC79" s="101">
        <v>5.8074074074074078E-3</v>
      </c>
      <c r="BD79" s="101">
        <v>1.7029550546988272E-2</v>
      </c>
      <c r="BE79" s="96">
        <v>20</v>
      </c>
      <c r="BF79" s="96">
        <v>58.647686832740213</v>
      </c>
      <c r="BG79" s="95">
        <v>2.9323843416370106</v>
      </c>
      <c r="BH79" s="95">
        <v>2.9323843416370106</v>
      </c>
      <c r="BI79" s="96" t="s">
        <v>326</v>
      </c>
      <c r="CA79" t="s">
        <v>152</v>
      </c>
      <c r="CB79"/>
      <c r="CC79" s="44">
        <v>551.28825622775901</v>
      </c>
      <c r="CD79" s="34"/>
      <c r="CE79" s="17" t="s">
        <v>158</v>
      </c>
      <c r="CF79" s="17" t="s">
        <v>165</v>
      </c>
      <c r="CG79" s="17">
        <f t="shared" si="9"/>
        <v>0</v>
      </c>
      <c r="CH79" s="34"/>
      <c r="CI79" s="17" t="s">
        <v>162</v>
      </c>
      <c r="CJ79" s="17">
        <f t="shared" si="10"/>
        <v>2.9323843416370106</v>
      </c>
      <c r="CK79" s="34"/>
      <c r="CL79" s="34"/>
      <c r="CM79" s="34"/>
      <c r="CN79" s="34"/>
      <c r="CO79" s="34"/>
      <c r="CP79" s="34"/>
      <c r="CQ79" s="34"/>
    </row>
    <row r="80" spans="2:95" x14ac:dyDescent="0.25">
      <c r="B80" s="34">
        <v>86</v>
      </c>
      <c r="C80" s="34">
        <v>2025</v>
      </c>
      <c r="D80" s="34" t="s">
        <v>110</v>
      </c>
      <c r="E80" s="34">
        <v>62</v>
      </c>
      <c r="F80" s="34" t="s">
        <v>81</v>
      </c>
      <c r="G80" s="34" t="s">
        <v>152</v>
      </c>
      <c r="H80" s="34" t="s">
        <v>151</v>
      </c>
      <c r="I80" s="34" t="s">
        <v>84</v>
      </c>
      <c r="J80" s="34" t="s">
        <v>89</v>
      </c>
      <c r="K80" s="34" t="s">
        <v>325</v>
      </c>
      <c r="L80" s="34" t="s">
        <v>171</v>
      </c>
      <c r="M80" s="34" t="s">
        <v>475</v>
      </c>
      <c r="N80" s="116">
        <v>0.23958333333333334</v>
      </c>
      <c r="O80" s="116">
        <v>0.30208333333333331</v>
      </c>
      <c r="P80" s="116" t="s">
        <v>59</v>
      </c>
      <c r="Q80" s="116">
        <v>0.6875</v>
      </c>
      <c r="R80" s="116" t="s">
        <v>68</v>
      </c>
      <c r="S80" s="116">
        <v>0.76041666666666663</v>
      </c>
      <c r="T80" s="34" t="s">
        <v>24</v>
      </c>
      <c r="U80" s="34" t="s">
        <v>326</v>
      </c>
      <c r="V80" s="34" t="s">
        <v>42</v>
      </c>
      <c r="W80" s="34" t="s">
        <v>31</v>
      </c>
      <c r="X80" s="34" t="s">
        <v>42</v>
      </c>
      <c r="Y80" s="34" t="s">
        <v>326</v>
      </c>
      <c r="Z80" s="34" t="s">
        <v>24</v>
      </c>
      <c r="AA80" s="34" t="s">
        <v>42</v>
      </c>
      <c r="AB80" s="95">
        <v>0</v>
      </c>
      <c r="AC80" s="34" t="s">
        <v>24</v>
      </c>
      <c r="AD80" s="34" t="s">
        <v>42</v>
      </c>
      <c r="AE80" s="95">
        <v>0</v>
      </c>
      <c r="AF80" s="96">
        <v>9.25</v>
      </c>
      <c r="AG80" s="97">
        <v>20</v>
      </c>
      <c r="AH80" s="96">
        <v>58.647686832740213</v>
      </c>
      <c r="AI80" s="97" t="s">
        <v>103</v>
      </c>
      <c r="AJ80" s="96">
        <v>97.499999999999943</v>
      </c>
      <c r="AK80" s="96">
        <v>285.90747330960835</v>
      </c>
      <c r="AL80" s="96" t="s">
        <v>96</v>
      </c>
      <c r="AM80" s="95">
        <v>5.8647686832740211</v>
      </c>
      <c r="AN80" s="95">
        <v>5.8647686832740211</v>
      </c>
      <c r="AO80" s="98">
        <v>5.43</v>
      </c>
      <c r="AP80" s="98">
        <v>15.922846975088966</v>
      </c>
      <c r="AQ80" s="98" t="s">
        <v>108</v>
      </c>
      <c r="AR80" s="98">
        <v>5.5308449999999993</v>
      </c>
      <c r="AS80" s="98">
        <v>16.218563274021349</v>
      </c>
      <c r="AT80" s="99" t="s">
        <v>100</v>
      </c>
      <c r="AU80" s="98">
        <v>16.606831122725083</v>
      </c>
      <c r="AV80" s="98">
        <v>48.697611548489206</v>
      </c>
      <c r="AW80" s="98">
        <v>2.0453777616914337</v>
      </c>
      <c r="AX80" s="98">
        <v>5.9978337211165167</v>
      </c>
      <c r="AY80" s="98">
        <v>33.177083333333314</v>
      </c>
      <c r="AZ80" s="98">
        <v>97.287959667852846</v>
      </c>
      <c r="BA80" s="100">
        <v>931000</v>
      </c>
      <c r="BB80" s="100">
        <v>2730049.822064057</v>
      </c>
      <c r="BC80" s="101">
        <v>3.8791666666666669E-2</v>
      </c>
      <c r="BD80" s="101">
        <v>0.11375207591933571</v>
      </c>
      <c r="BE80" s="96">
        <v>40</v>
      </c>
      <c r="BF80" s="96">
        <v>117.29537366548043</v>
      </c>
      <c r="BG80" s="95">
        <v>0</v>
      </c>
      <c r="BH80" s="95">
        <v>2.9323843416370106</v>
      </c>
      <c r="BI80" s="96" t="s">
        <v>326</v>
      </c>
      <c r="CA80"/>
      <c r="CB80" t="s">
        <v>151</v>
      </c>
      <c r="CC80" s="44">
        <v>551.28825622775901</v>
      </c>
      <c r="CD80" s="34"/>
      <c r="CE80" s="17" t="s">
        <v>158</v>
      </c>
      <c r="CF80" s="17" t="s">
        <v>164</v>
      </c>
      <c r="CG80" s="17">
        <f t="shared" si="9"/>
        <v>0</v>
      </c>
      <c r="CH80" s="34"/>
      <c r="CI80" s="17" t="s">
        <v>161</v>
      </c>
      <c r="CJ80" s="17">
        <f t="shared" si="10"/>
        <v>2.9323843416370106</v>
      </c>
      <c r="CK80" s="34"/>
      <c r="CL80" s="34"/>
      <c r="CM80" s="34"/>
      <c r="CN80" s="34"/>
      <c r="CO80" s="34"/>
      <c r="CP80" s="34"/>
      <c r="CQ80" s="34"/>
    </row>
    <row r="81" spans="2:95" x14ac:dyDescent="0.25">
      <c r="B81" s="34">
        <v>87</v>
      </c>
      <c r="C81" s="34">
        <v>2025</v>
      </c>
      <c r="D81" s="34" t="s">
        <v>110</v>
      </c>
      <c r="E81" s="34">
        <v>41</v>
      </c>
      <c r="F81" s="34" t="s">
        <v>79</v>
      </c>
      <c r="G81" s="34" t="s">
        <v>152</v>
      </c>
      <c r="H81" s="34" t="s">
        <v>151</v>
      </c>
      <c r="I81" s="34" t="s">
        <v>83</v>
      </c>
      <c r="J81" s="34" t="s">
        <v>89</v>
      </c>
      <c r="K81" s="34" t="s">
        <v>325</v>
      </c>
      <c r="L81" s="34" t="s">
        <v>177</v>
      </c>
      <c r="M81" s="34" t="s">
        <v>475</v>
      </c>
      <c r="N81" s="116">
        <v>0.15972222222222221</v>
      </c>
      <c r="O81" s="116">
        <v>0.23958333333333334</v>
      </c>
      <c r="P81" s="116" t="s">
        <v>57</v>
      </c>
      <c r="Q81" s="116">
        <v>0.75</v>
      </c>
      <c r="R81" s="116" t="s">
        <v>70</v>
      </c>
      <c r="S81" s="116">
        <v>0.85416666666666663</v>
      </c>
      <c r="T81" s="34" t="s">
        <v>24</v>
      </c>
      <c r="U81" s="34" t="s">
        <v>326</v>
      </c>
      <c r="V81" s="34" t="s">
        <v>42</v>
      </c>
      <c r="W81" s="34" t="s">
        <v>31</v>
      </c>
      <c r="X81" s="34" t="s">
        <v>42</v>
      </c>
      <c r="Y81" s="34" t="s">
        <v>326</v>
      </c>
      <c r="Z81" s="34" t="s">
        <v>24</v>
      </c>
      <c r="AA81" s="34" t="s">
        <v>42</v>
      </c>
      <c r="AB81" s="95">
        <v>0</v>
      </c>
      <c r="AC81" s="34" t="s">
        <v>24</v>
      </c>
      <c r="AD81" s="34" t="s">
        <v>42</v>
      </c>
      <c r="AE81" s="95">
        <v>0</v>
      </c>
      <c r="AF81" s="96">
        <v>12.25</v>
      </c>
      <c r="AG81" s="97">
        <v>30</v>
      </c>
      <c r="AH81" s="96">
        <v>87.971530249110316</v>
      </c>
      <c r="AI81" s="97" t="s">
        <v>103</v>
      </c>
      <c r="AJ81" s="96">
        <v>132.5</v>
      </c>
      <c r="AK81" s="96">
        <v>388.54092526690391</v>
      </c>
      <c r="AL81" s="96" t="s">
        <v>97</v>
      </c>
      <c r="AM81" s="95">
        <v>5.8647686832740211</v>
      </c>
      <c r="AN81" s="95">
        <v>5.8647686832740211</v>
      </c>
      <c r="AO81" s="98">
        <v>8.1449999999999996</v>
      </c>
      <c r="AP81" s="98">
        <v>23.884270462633449</v>
      </c>
      <c r="AQ81" s="98" t="s">
        <v>108</v>
      </c>
      <c r="AR81" s="98">
        <v>17.790991000000005</v>
      </c>
      <c r="AS81" s="98">
        <v>52.170023430604999</v>
      </c>
      <c r="AT81" s="99" t="s">
        <v>102</v>
      </c>
      <c r="AU81" s="98">
        <v>95.221796168882022</v>
      </c>
      <c r="AV81" s="98">
        <v>279.22690406818072</v>
      </c>
      <c r="AW81" s="98">
        <v>11.72797765406469</v>
      </c>
      <c r="AX81" s="98">
        <v>34.390938031848059</v>
      </c>
      <c r="AY81" s="98">
        <v>45.086805555555564</v>
      </c>
      <c r="AZ81" s="98">
        <v>132.21184262554371</v>
      </c>
      <c r="BA81" s="100">
        <v>1254400</v>
      </c>
      <c r="BB81" s="100">
        <v>3678382.9181494662</v>
      </c>
      <c r="BC81" s="101">
        <v>5.226666666666667E-2</v>
      </c>
      <c r="BD81" s="101">
        <v>0.15326595492289444</v>
      </c>
      <c r="BE81" s="96">
        <v>60</v>
      </c>
      <c r="BF81" s="96">
        <v>175.94306049822063</v>
      </c>
      <c r="BG81" s="95">
        <v>0</v>
      </c>
      <c r="BH81" s="95">
        <v>2.9323843416370106</v>
      </c>
      <c r="BI81" s="96" t="s">
        <v>326</v>
      </c>
      <c r="CA81" t="s">
        <v>198</v>
      </c>
      <c r="CB81"/>
      <c r="CC81" s="44">
        <v>824.00000000000068</v>
      </c>
      <c r="CD81" s="34"/>
      <c r="CE81" s="17" t="s">
        <v>158</v>
      </c>
      <c r="CF81" s="17" t="s">
        <v>166</v>
      </c>
      <c r="CG81" s="17">
        <f t="shared" si="9"/>
        <v>0</v>
      </c>
      <c r="CH81" s="34"/>
      <c r="CI81" s="17" t="s">
        <v>165</v>
      </c>
      <c r="CJ81" s="17">
        <f t="shared" si="10"/>
        <v>0</v>
      </c>
      <c r="CK81" s="34"/>
      <c r="CL81" s="34"/>
      <c r="CM81" s="34"/>
      <c r="CN81" s="34"/>
      <c r="CO81" s="34"/>
      <c r="CP81" s="34"/>
      <c r="CQ81" s="34"/>
    </row>
    <row r="82" spans="2:95" x14ac:dyDescent="0.25">
      <c r="B82" s="34">
        <v>88</v>
      </c>
      <c r="C82" s="34">
        <v>2025</v>
      </c>
      <c r="D82" s="34" t="s">
        <v>109</v>
      </c>
      <c r="E82" s="34">
        <v>48</v>
      </c>
      <c r="F82" s="34" t="s">
        <v>79</v>
      </c>
      <c r="G82" s="34" t="s">
        <v>152</v>
      </c>
      <c r="H82" s="34" t="s">
        <v>151</v>
      </c>
      <c r="I82" s="34" t="s">
        <v>82</v>
      </c>
      <c r="J82" s="34" t="s">
        <v>88</v>
      </c>
      <c r="K82" s="34" t="s">
        <v>325</v>
      </c>
      <c r="L82" s="34" t="s">
        <v>185</v>
      </c>
      <c r="M82" s="34" t="s">
        <v>475</v>
      </c>
      <c r="N82" s="116">
        <v>0.20833333333333334</v>
      </c>
      <c r="O82" s="116">
        <v>0.27083333333333331</v>
      </c>
      <c r="P82" s="116" t="s">
        <v>58</v>
      </c>
      <c r="Q82" s="116">
        <v>0.70833333333333337</v>
      </c>
      <c r="R82" s="116" t="s">
        <v>69</v>
      </c>
      <c r="S82" s="116">
        <v>0.79166666666666663</v>
      </c>
      <c r="T82" s="34" t="s">
        <v>27</v>
      </c>
      <c r="U82" s="34" t="s">
        <v>326</v>
      </c>
      <c r="V82" s="34" t="s">
        <v>42</v>
      </c>
      <c r="W82" s="34" t="s">
        <v>326</v>
      </c>
      <c r="X82" s="34" t="s">
        <v>326</v>
      </c>
      <c r="Y82" s="34" t="s">
        <v>326</v>
      </c>
      <c r="Z82" s="34" t="s">
        <v>27</v>
      </c>
      <c r="AA82" s="34" t="s">
        <v>42</v>
      </c>
      <c r="AB82" s="95">
        <v>0</v>
      </c>
      <c r="AC82" s="34" t="s">
        <v>27</v>
      </c>
      <c r="AD82" s="34" t="s">
        <v>42</v>
      </c>
      <c r="AE82" s="95">
        <v>0</v>
      </c>
      <c r="AF82" s="96">
        <v>10.500000000000002</v>
      </c>
      <c r="AG82" s="97">
        <v>0</v>
      </c>
      <c r="AH82" s="96">
        <v>0</v>
      </c>
      <c r="AI82" s="97" t="s">
        <v>326</v>
      </c>
      <c r="AJ82" s="96">
        <v>104.99999999999991</v>
      </c>
      <c r="AK82" s="96">
        <v>307.90035587188584</v>
      </c>
      <c r="AL82" s="96" t="s">
        <v>96</v>
      </c>
      <c r="AM82" s="95">
        <v>5.8647686832740211</v>
      </c>
      <c r="AN82" s="95">
        <v>0</v>
      </c>
      <c r="AO82" s="98" t="s">
        <v>326</v>
      </c>
      <c r="AP82" s="98">
        <v>0</v>
      </c>
      <c r="AQ82" s="98" t="s">
        <v>326</v>
      </c>
      <c r="AR82" s="98">
        <v>29.049999999999976</v>
      </c>
      <c r="AS82" s="98">
        <v>85.18576512455509</v>
      </c>
      <c r="AT82" s="99" t="s">
        <v>102</v>
      </c>
      <c r="AU82" s="98">
        <v>558.3224753623183</v>
      </c>
      <c r="AV82" s="98">
        <v>1637.2160843364777</v>
      </c>
      <c r="AW82" s="98">
        <v>68.765700483091734</v>
      </c>
      <c r="AX82" s="98">
        <v>201.6474633383188</v>
      </c>
      <c r="AY82" s="98">
        <v>35.729166666666636</v>
      </c>
      <c r="AZ82" s="98">
        <v>104.77164887307227</v>
      </c>
      <c r="BA82" s="100">
        <v>1254400</v>
      </c>
      <c r="BB82" s="100">
        <v>3678382.9181494662</v>
      </c>
      <c r="BC82" s="101">
        <v>0.20906666666666668</v>
      </c>
      <c r="BD82" s="101">
        <v>0.61306381969157775</v>
      </c>
      <c r="BE82" s="96">
        <v>0</v>
      </c>
      <c r="BF82" s="96">
        <v>0</v>
      </c>
      <c r="BG82" s="95">
        <v>2.9323843416370106</v>
      </c>
      <c r="BH82" s="95">
        <v>2.9323843416370106</v>
      </c>
      <c r="BI82" s="96" t="s">
        <v>326</v>
      </c>
      <c r="CA82"/>
      <c r="CB82"/>
      <c r="CC82"/>
      <c r="CD82" s="34"/>
      <c r="CE82" s="17" t="s">
        <v>158</v>
      </c>
      <c r="CF82" s="17" t="s">
        <v>163</v>
      </c>
      <c r="CG82" s="17">
        <f t="shared" si="9"/>
        <v>0</v>
      </c>
      <c r="CH82" s="34"/>
      <c r="CI82" s="17" t="s">
        <v>164</v>
      </c>
      <c r="CJ82" s="17">
        <f t="shared" si="10"/>
        <v>0</v>
      </c>
      <c r="CK82" s="34"/>
      <c r="CL82" s="34"/>
      <c r="CM82" s="34"/>
      <c r="CN82" s="34"/>
      <c r="CO82" s="34"/>
      <c r="CP82" s="34"/>
      <c r="CQ82" s="34"/>
    </row>
    <row r="83" spans="2:95" x14ac:dyDescent="0.25">
      <c r="B83" s="34">
        <v>89</v>
      </c>
      <c r="C83" s="34">
        <v>2025</v>
      </c>
      <c r="D83" s="34" t="s">
        <v>109</v>
      </c>
      <c r="E83" s="34">
        <v>26</v>
      </c>
      <c r="F83" s="34" t="s">
        <v>77</v>
      </c>
      <c r="G83" s="34" t="s">
        <v>154</v>
      </c>
      <c r="H83" s="34" t="s">
        <v>151</v>
      </c>
      <c r="I83" s="34" t="s">
        <v>83</v>
      </c>
      <c r="J83" s="34" t="s">
        <v>89</v>
      </c>
      <c r="K83" s="34" t="s">
        <v>325</v>
      </c>
      <c r="L83" s="34" t="s">
        <v>177</v>
      </c>
      <c r="M83" s="34" t="s">
        <v>478</v>
      </c>
      <c r="N83" s="116">
        <v>0.64583333333333337</v>
      </c>
      <c r="O83" s="116">
        <v>0.72222222222222221</v>
      </c>
      <c r="P83" s="116" t="s">
        <v>69</v>
      </c>
      <c r="Q83" s="116">
        <v>0.72916666666666663</v>
      </c>
      <c r="R83" s="116" t="s">
        <v>69</v>
      </c>
      <c r="S83" s="116">
        <v>0.83333333333333337</v>
      </c>
      <c r="T83" s="34" t="s">
        <v>24</v>
      </c>
      <c r="U83" s="34" t="s">
        <v>326</v>
      </c>
      <c r="V83" s="34" t="s">
        <v>42</v>
      </c>
      <c r="W83" s="34" t="s">
        <v>326</v>
      </c>
      <c r="X83" s="34" t="s">
        <v>326</v>
      </c>
      <c r="Y83" s="34" t="s">
        <v>326</v>
      </c>
      <c r="Z83" s="34" t="s">
        <v>24</v>
      </c>
      <c r="AA83" s="34" t="s">
        <v>42</v>
      </c>
      <c r="AB83" s="95">
        <v>0</v>
      </c>
      <c r="AC83" s="34" t="s">
        <v>24</v>
      </c>
      <c r="AD83" s="34" t="s">
        <v>42</v>
      </c>
      <c r="AE83" s="95">
        <v>0</v>
      </c>
      <c r="AF83" s="96">
        <v>0.16666666666666607</v>
      </c>
      <c r="AG83" s="97">
        <v>0</v>
      </c>
      <c r="AH83" s="96">
        <v>0</v>
      </c>
      <c r="AI83" s="97" t="s">
        <v>326</v>
      </c>
      <c r="AJ83" s="96">
        <v>130.00000000000003</v>
      </c>
      <c r="AK83" s="96">
        <v>381.20996441281147</v>
      </c>
      <c r="AL83" s="96" t="s">
        <v>97</v>
      </c>
      <c r="AM83" s="95">
        <v>5.8647686832740211</v>
      </c>
      <c r="AN83" s="95">
        <v>0</v>
      </c>
      <c r="AO83" s="98" t="s">
        <v>326</v>
      </c>
      <c r="AP83" s="98">
        <v>0</v>
      </c>
      <c r="AQ83" s="98" t="s">
        <v>326</v>
      </c>
      <c r="AR83" s="98">
        <v>31.797514000000007</v>
      </c>
      <c r="AS83" s="98">
        <v>93.24253215658365</v>
      </c>
      <c r="AT83" s="99" t="s">
        <v>102</v>
      </c>
      <c r="AU83" s="98">
        <v>152.04745682417311</v>
      </c>
      <c r="AV83" s="98">
        <v>445.86158157693467</v>
      </c>
      <c r="AW83" s="98">
        <v>18.726901274038465</v>
      </c>
      <c r="AX83" s="98">
        <v>54.914472063372578</v>
      </c>
      <c r="AY83" s="98">
        <v>44.236111111111114</v>
      </c>
      <c r="AZ83" s="98">
        <v>129.7172795571372</v>
      </c>
      <c r="BA83" s="100">
        <v>1254400</v>
      </c>
      <c r="BB83" s="100">
        <v>3678382.9181494662</v>
      </c>
      <c r="BC83" s="101">
        <v>5.226666666666667E-2</v>
      </c>
      <c r="BD83" s="101">
        <v>0.15326595492289444</v>
      </c>
      <c r="BE83" s="96">
        <v>0</v>
      </c>
      <c r="BF83" s="96">
        <v>0</v>
      </c>
      <c r="BG83" s="95">
        <v>2.9323843416370106</v>
      </c>
      <c r="BH83" s="95">
        <v>2.9323843416370106</v>
      </c>
      <c r="BI83" s="96" t="s">
        <v>326</v>
      </c>
      <c r="CA83"/>
      <c r="CB83"/>
      <c r="CC83"/>
      <c r="CD83" s="34"/>
      <c r="CE83" s="17" t="s">
        <v>156</v>
      </c>
      <c r="CF83" s="17" t="s">
        <v>151</v>
      </c>
      <c r="CG83" s="17">
        <f t="shared" si="9"/>
        <v>5.8647686832740211</v>
      </c>
      <c r="CH83" s="34"/>
      <c r="CI83" s="17" t="s">
        <v>166</v>
      </c>
      <c r="CJ83" s="17">
        <f t="shared" si="10"/>
        <v>2.9323843416370106</v>
      </c>
      <c r="CK83" s="34"/>
      <c r="CL83" s="34"/>
      <c r="CM83" s="34"/>
      <c r="CN83" s="34"/>
      <c r="CO83" s="34"/>
      <c r="CP83" s="34"/>
      <c r="CQ83" s="34"/>
    </row>
    <row r="84" spans="2:95" x14ac:dyDescent="0.25">
      <c r="B84" s="34">
        <v>90</v>
      </c>
      <c r="C84" s="34">
        <v>2025</v>
      </c>
      <c r="D84" s="34" t="s">
        <v>109</v>
      </c>
      <c r="E84" s="34">
        <v>32</v>
      </c>
      <c r="F84" s="34" t="s">
        <v>78</v>
      </c>
      <c r="G84" s="34" t="s">
        <v>153</v>
      </c>
      <c r="H84" s="34" t="s">
        <v>151</v>
      </c>
      <c r="I84" s="34" t="s">
        <v>83</v>
      </c>
      <c r="J84" s="34" t="s">
        <v>89</v>
      </c>
      <c r="K84" s="34" t="s">
        <v>325</v>
      </c>
      <c r="L84" s="34" t="s">
        <v>178</v>
      </c>
      <c r="M84" s="34" t="s">
        <v>477</v>
      </c>
      <c r="N84" s="116">
        <v>0.25</v>
      </c>
      <c r="O84" s="116">
        <v>0.2638888888888889</v>
      </c>
      <c r="P84" s="116" t="s">
        <v>58</v>
      </c>
      <c r="Q84" s="116">
        <v>0.70833333333333337</v>
      </c>
      <c r="R84" s="116" t="s">
        <v>69</v>
      </c>
      <c r="S84" s="116">
        <v>0.72222222222222221</v>
      </c>
      <c r="T84" s="34" t="s">
        <v>28</v>
      </c>
      <c r="U84" s="34" t="s">
        <v>48</v>
      </c>
      <c r="V84" s="34" t="s">
        <v>43</v>
      </c>
      <c r="W84" s="34" t="s">
        <v>326</v>
      </c>
      <c r="X84" s="34" t="s">
        <v>326</v>
      </c>
      <c r="Y84" s="34" t="s">
        <v>326</v>
      </c>
      <c r="Z84" s="34" t="s">
        <v>28</v>
      </c>
      <c r="AA84" s="34" t="s">
        <v>43</v>
      </c>
      <c r="AB84" s="95">
        <v>0</v>
      </c>
      <c r="AC84" s="34" t="s">
        <v>28</v>
      </c>
      <c r="AD84" s="34" t="s">
        <v>43</v>
      </c>
      <c r="AE84" s="95">
        <v>0</v>
      </c>
      <c r="AF84" s="96">
        <v>10.666666666666668</v>
      </c>
      <c r="AG84" s="97">
        <v>0</v>
      </c>
      <c r="AH84" s="96">
        <v>0</v>
      </c>
      <c r="AI84" s="97" t="s">
        <v>326</v>
      </c>
      <c r="AJ84" s="96">
        <v>19.999999999999968</v>
      </c>
      <c r="AK84" s="96">
        <v>58.647686832740121</v>
      </c>
      <c r="AL84" s="96" t="s">
        <v>94</v>
      </c>
      <c r="AM84" s="95">
        <v>5.8647686832740211</v>
      </c>
      <c r="AN84" s="95">
        <v>0</v>
      </c>
      <c r="AO84" s="98" t="s">
        <v>326</v>
      </c>
      <c r="AP84" s="98">
        <v>0</v>
      </c>
      <c r="AQ84" s="98" t="s">
        <v>326</v>
      </c>
      <c r="AR84" s="98">
        <v>8.0899999999999856</v>
      </c>
      <c r="AS84" s="98">
        <v>23.722989323843372</v>
      </c>
      <c r="AT84" s="99" t="s">
        <v>100</v>
      </c>
      <c r="AU84" s="98">
        <v>774.33103102563962</v>
      </c>
      <c r="AV84" s="98">
        <v>2270.6361906232278</v>
      </c>
      <c r="AW84" s="98">
        <v>101.64358974358956</v>
      </c>
      <c r="AX84" s="98">
        <v>298.05807099187825</v>
      </c>
      <c r="AY84" s="98">
        <v>6.8055555555555456</v>
      </c>
      <c r="AZ84" s="98">
        <v>19.95650454725185</v>
      </c>
      <c r="BA84" s="100">
        <v>2830365.2968036528</v>
      </c>
      <c r="BB84" s="100">
        <v>8299718.8774598213</v>
      </c>
      <c r="BC84" s="101">
        <v>0.11793188736681887</v>
      </c>
      <c r="BD84" s="101">
        <v>0.34582161989415922</v>
      </c>
      <c r="BE84" s="96">
        <v>0</v>
      </c>
      <c r="BF84" s="96">
        <v>0</v>
      </c>
      <c r="BG84" s="95">
        <v>2.9323843416370106</v>
      </c>
      <c r="BH84" s="95">
        <v>2.9323843416370106</v>
      </c>
      <c r="BI84" s="96" t="s">
        <v>326</v>
      </c>
      <c r="CA84"/>
      <c r="CB84"/>
      <c r="CC84"/>
      <c r="CD84" s="34"/>
      <c r="CE84" s="17" t="s">
        <v>156</v>
      </c>
      <c r="CF84" s="17" t="s">
        <v>162</v>
      </c>
      <c r="CG84" s="17">
        <f t="shared" si="9"/>
        <v>2.9323843416370106</v>
      </c>
      <c r="CH84" s="34"/>
      <c r="CI84" s="17" t="s">
        <v>163</v>
      </c>
      <c r="CJ84" s="17">
        <f t="shared" si="10"/>
        <v>0</v>
      </c>
      <c r="CK84" s="34"/>
      <c r="CL84" s="34"/>
      <c r="CM84" s="34"/>
      <c r="CN84" s="34"/>
      <c r="CO84" s="34"/>
      <c r="CP84" s="34"/>
      <c r="CQ84" s="34"/>
    </row>
    <row r="85" spans="2:95" x14ac:dyDescent="0.25">
      <c r="B85" s="34">
        <v>91</v>
      </c>
      <c r="C85" s="34">
        <v>2025</v>
      </c>
      <c r="D85" s="34" t="s">
        <v>109</v>
      </c>
      <c r="E85" s="34">
        <v>46</v>
      </c>
      <c r="F85" s="34" t="s">
        <v>79</v>
      </c>
      <c r="G85" s="34" t="s">
        <v>153</v>
      </c>
      <c r="H85" s="34" t="s">
        <v>151</v>
      </c>
      <c r="I85" s="34" t="s">
        <v>87</v>
      </c>
      <c r="J85" s="34" t="s">
        <v>93</v>
      </c>
      <c r="K85" s="34" t="s">
        <v>325</v>
      </c>
      <c r="L85" s="34" t="s">
        <v>173</v>
      </c>
      <c r="M85" s="34" t="s">
        <v>475</v>
      </c>
      <c r="N85" s="116">
        <v>0.35416666666666669</v>
      </c>
      <c r="O85" s="116">
        <v>0.375</v>
      </c>
      <c r="P85" s="116" t="s">
        <v>61</v>
      </c>
      <c r="Q85" s="116">
        <v>0.70833333333333337</v>
      </c>
      <c r="R85" s="116" t="s">
        <v>69</v>
      </c>
      <c r="S85" s="116">
        <v>0.73958333333333337</v>
      </c>
      <c r="T85" s="34" t="s">
        <v>29</v>
      </c>
      <c r="U85" s="34" t="s">
        <v>326</v>
      </c>
      <c r="V85" s="34" t="s">
        <v>42</v>
      </c>
      <c r="W85" s="34" t="s">
        <v>326</v>
      </c>
      <c r="X85" s="34" t="s">
        <v>326</v>
      </c>
      <c r="Y85" s="34" t="s">
        <v>326</v>
      </c>
      <c r="Z85" s="34" t="s">
        <v>29</v>
      </c>
      <c r="AA85" s="34" t="s">
        <v>42</v>
      </c>
      <c r="AB85" s="95">
        <v>0</v>
      </c>
      <c r="AC85" s="34" t="s">
        <v>29</v>
      </c>
      <c r="AD85" s="34" t="s">
        <v>42</v>
      </c>
      <c r="AE85" s="95">
        <v>0</v>
      </c>
      <c r="AF85" s="96">
        <v>8</v>
      </c>
      <c r="AG85" s="97">
        <v>0</v>
      </c>
      <c r="AH85" s="96">
        <v>0</v>
      </c>
      <c r="AI85" s="97" t="s">
        <v>326</v>
      </c>
      <c r="AJ85" s="96">
        <v>37.499999999999986</v>
      </c>
      <c r="AK85" s="96">
        <v>109.96441281138786</v>
      </c>
      <c r="AL85" s="96" t="s">
        <v>95</v>
      </c>
      <c r="AM85" s="95">
        <v>5.8647686832740211</v>
      </c>
      <c r="AN85" s="95">
        <v>0</v>
      </c>
      <c r="AO85" s="98" t="s">
        <v>326</v>
      </c>
      <c r="AP85" s="98">
        <v>0</v>
      </c>
      <c r="AQ85" s="98" t="s">
        <v>326</v>
      </c>
      <c r="AR85" s="98">
        <v>13.407572500000001</v>
      </c>
      <c r="AS85" s="98">
        <v>39.316155658362987</v>
      </c>
      <c r="AT85" s="99" t="s">
        <v>101</v>
      </c>
      <c r="AU85" s="98">
        <v>1251.2177937625625</v>
      </c>
      <c r="AV85" s="98">
        <v>3669.0514664069447</v>
      </c>
      <c r="AW85" s="98">
        <v>164.24276312500001</v>
      </c>
      <c r="AX85" s="98">
        <v>481.62290681494665</v>
      </c>
      <c r="AY85" s="98">
        <v>12.760416666666663</v>
      </c>
      <c r="AZ85" s="98">
        <v>37.418446026097257</v>
      </c>
      <c r="BA85" s="100">
        <v>7350000</v>
      </c>
      <c r="BB85" s="100">
        <v>21553024.911032028</v>
      </c>
      <c r="BC85" s="101">
        <v>4.9000000000000002E-2</v>
      </c>
      <c r="BD85" s="101">
        <v>0.14368683274021352</v>
      </c>
      <c r="BE85" s="96">
        <v>0</v>
      </c>
      <c r="BF85" s="96">
        <v>0</v>
      </c>
      <c r="BG85" s="95">
        <v>2.9323843416370106</v>
      </c>
      <c r="BH85" s="95">
        <v>2.9323843416370106</v>
      </c>
      <c r="BI85" s="96" t="s">
        <v>326</v>
      </c>
      <c r="CA85"/>
      <c r="CB85"/>
      <c r="CC85"/>
      <c r="CD85" s="34"/>
      <c r="CE85" s="17" t="s">
        <v>156</v>
      </c>
      <c r="CF85" s="17" t="s">
        <v>161</v>
      </c>
      <c r="CG85" s="17">
        <f t="shared" si="9"/>
        <v>0</v>
      </c>
      <c r="CH85" s="34"/>
      <c r="CI85" s="34"/>
      <c r="CJ85" s="34"/>
      <c r="CK85" s="34"/>
      <c r="CL85" s="34"/>
      <c r="CM85" s="34"/>
      <c r="CN85" s="34"/>
      <c r="CO85" s="34"/>
      <c r="CP85" s="34"/>
      <c r="CQ85" s="34"/>
    </row>
    <row r="86" spans="2:95" x14ac:dyDescent="0.25">
      <c r="B86" s="34">
        <v>92</v>
      </c>
      <c r="C86" s="34">
        <v>2025</v>
      </c>
      <c r="D86" s="34" t="s">
        <v>109</v>
      </c>
      <c r="E86" s="34">
        <v>55</v>
      </c>
      <c r="F86" s="34" t="s">
        <v>80</v>
      </c>
      <c r="G86" s="34" t="s">
        <v>153</v>
      </c>
      <c r="H86" s="34" t="s">
        <v>151</v>
      </c>
      <c r="I86" s="34" t="s">
        <v>83</v>
      </c>
      <c r="J86" s="34" t="s">
        <v>89</v>
      </c>
      <c r="K86" s="34" t="s">
        <v>325</v>
      </c>
      <c r="L86" s="34" t="s">
        <v>177</v>
      </c>
      <c r="M86" s="34" t="s">
        <v>475</v>
      </c>
      <c r="N86" s="116">
        <v>0.25347222222222221</v>
      </c>
      <c r="O86" s="116">
        <v>0.29652777777777778</v>
      </c>
      <c r="P86" s="116" t="s">
        <v>59</v>
      </c>
      <c r="Q86" s="116">
        <v>0.75416666666666665</v>
      </c>
      <c r="R86" s="116" t="s">
        <v>70</v>
      </c>
      <c r="S86" s="116">
        <v>0.79236111111111107</v>
      </c>
      <c r="T86" s="34" t="s">
        <v>32</v>
      </c>
      <c r="U86" s="34" t="s">
        <v>47</v>
      </c>
      <c r="V86" s="34" t="s">
        <v>45</v>
      </c>
      <c r="W86" s="34" t="s">
        <v>326</v>
      </c>
      <c r="X86" s="34" t="s">
        <v>326</v>
      </c>
      <c r="Y86" s="34" t="s">
        <v>326</v>
      </c>
      <c r="Z86" s="34" t="s">
        <v>32</v>
      </c>
      <c r="AA86" s="34" t="s">
        <v>45</v>
      </c>
      <c r="AB86" s="95">
        <v>0</v>
      </c>
      <c r="AC86" s="34" t="s">
        <v>32</v>
      </c>
      <c r="AD86" s="34" t="s">
        <v>45</v>
      </c>
      <c r="AE86" s="95">
        <v>0</v>
      </c>
      <c r="AF86" s="96">
        <v>10.983333333333333</v>
      </c>
      <c r="AG86" s="97">
        <v>0</v>
      </c>
      <c r="AH86" s="96">
        <v>0</v>
      </c>
      <c r="AI86" s="97" t="s">
        <v>326</v>
      </c>
      <c r="AJ86" s="96">
        <v>58.499999999999993</v>
      </c>
      <c r="AK86" s="96">
        <v>171.54448398576508</v>
      </c>
      <c r="AL86" s="96" t="s">
        <v>95</v>
      </c>
      <c r="AM86" s="95">
        <v>5.8647686832740211</v>
      </c>
      <c r="AN86" s="95">
        <v>0</v>
      </c>
      <c r="AO86" s="98" t="s">
        <v>326</v>
      </c>
      <c r="AP86" s="98">
        <v>0</v>
      </c>
      <c r="AQ86" s="98" t="s">
        <v>326</v>
      </c>
      <c r="AR86" s="98">
        <v>14.624999999999998</v>
      </c>
      <c r="AS86" s="98">
        <v>42.886120996441271</v>
      </c>
      <c r="AT86" s="99" t="s">
        <v>101</v>
      </c>
      <c r="AU86" s="98">
        <v>0</v>
      </c>
      <c r="AV86" s="98">
        <v>0</v>
      </c>
      <c r="AW86" s="98">
        <v>0</v>
      </c>
      <c r="AX86" s="98">
        <v>0</v>
      </c>
      <c r="AY86" s="98">
        <v>19.906249999999996</v>
      </c>
      <c r="AZ86" s="98">
        <v>58.372775800711729</v>
      </c>
      <c r="BA86" s="100">
        <v>4217.5799086757988</v>
      </c>
      <c r="BB86" s="100">
        <v>12367.565283803766</v>
      </c>
      <c r="BC86" s="101">
        <v>1.7573249619482495E-4</v>
      </c>
      <c r="BD86" s="101">
        <v>5.153152201584902E-4</v>
      </c>
      <c r="BE86" s="96">
        <v>116.99999999999999</v>
      </c>
      <c r="BF86" s="96">
        <v>343.08896797153017</v>
      </c>
      <c r="BG86" s="95">
        <v>0</v>
      </c>
      <c r="BH86" s="95">
        <v>2.9323843416370106</v>
      </c>
      <c r="BI86" s="96" t="s">
        <v>326</v>
      </c>
      <c r="CA86"/>
      <c r="CB86"/>
      <c r="CC86"/>
      <c r="CD86" s="34"/>
      <c r="CE86" s="17" t="s">
        <v>156</v>
      </c>
      <c r="CF86" s="17" t="s">
        <v>160</v>
      </c>
      <c r="CG86" s="17">
        <f t="shared" si="9"/>
        <v>0</v>
      </c>
      <c r="CH86" s="34"/>
      <c r="CI86" s="34"/>
      <c r="CJ86" s="34"/>
      <c r="CK86" s="34"/>
      <c r="CL86" s="34"/>
      <c r="CM86" s="34"/>
      <c r="CN86" s="34"/>
      <c r="CO86" s="34"/>
      <c r="CP86" s="34"/>
      <c r="CQ86" s="34"/>
    </row>
    <row r="87" spans="2:95" x14ac:dyDescent="0.25">
      <c r="B87" s="34">
        <v>93</v>
      </c>
      <c r="C87" s="34">
        <v>2025</v>
      </c>
      <c r="D87" s="34" t="s">
        <v>110</v>
      </c>
      <c r="E87" s="34">
        <v>38</v>
      </c>
      <c r="F87" s="34" t="s">
        <v>78</v>
      </c>
      <c r="G87" s="34" t="s">
        <v>155</v>
      </c>
      <c r="H87" s="34" t="s">
        <v>151</v>
      </c>
      <c r="I87" s="34" t="s">
        <v>84</v>
      </c>
      <c r="J87" s="34" t="s">
        <v>90</v>
      </c>
      <c r="K87" s="34" t="s">
        <v>325</v>
      </c>
      <c r="L87" s="34" t="s">
        <v>176</v>
      </c>
      <c r="M87" s="34" t="s">
        <v>476</v>
      </c>
      <c r="N87" s="116">
        <v>0.20833333333333334</v>
      </c>
      <c r="O87" s="116">
        <v>0.29166666666666669</v>
      </c>
      <c r="P87" s="116" t="s">
        <v>59</v>
      </c>
      <c r="Q87" s="116">
        <v>0.70833333333333337</v>
      </c>
      <c r="R87" s="116" t="s">
        <v>69</v>
      </c>
      <c r="S87" s="116">
        <v>0.79166666666666663</v>
      </c>
      <c r="T87" s="34" t="s">
        <v>24</v>
      </c>
      <c r="U87" s="34" t="s">
        <v>326</v>
      </c>
      <c r="V87" s="34" t="s">
        <v>42</v>
      </c>
      <c r="W87" s="34" t="s">
        <v>34</v>
      </c>
      <c r="X87" s="34" t="s">
        <v>44</v>
      </c>
      <c r="Y87" s="34" t="s">
        <v>329</v>
      </c>
      <c r="Z87" s="34" t="s">
        <v>24</v>
      </c>
      <c r="AA87" s="34" t="s">
        <v>42</v>
      </c>
      <c r="AB87" s="95">
        <v>0</v>
      </c>
      <c r="AC87" s="34" t="s">
        <v>34</v>
      </c>
      <c r="AD87" s="34" t="s">
        <v>44</v>
      </c>
      <c r="AE87" s="95">
        <v>2.9323843416370106</v>
      </c>
      <c r="AF87" s="96">
        <v>10</v>
      </c>
      <c r="AG87" s="97">
        <v>15</v>
      </c>
      <c r="AH87" s="96">
        <v>43.985765124555158</v>
      </c>
      <c r="AI87" s="97" t="s">
        <v>103</v>
      </c>
      <c r="AJ87" s="96">
        <v>119.99999999999994</v>
      </c>
      <c r="AK87" s="96">
        <v>351.88612099644109</v>
      </c>
      <c r="AL87" s="96" t="s">
        <v>96</v>
      </c>
      <c r="AM87" s="95">
        <v>5.8647686832740211</v>
      </c>
      <c r="AN87" s="95">
        <v>5.8647686832740211</v>
      </c>
      <c r="AO87" s="98">
        <v>6.0674999999999999</v>
      </c>
      <c r="AP87" s="98">
        <v>17.792241992882563</v>
      </c>
      <c r="AQ87" s="98" t="s">
        <v>108</v>
      </c>
      <c r="AR87" s="98">
        <v>10.023296999999999</v>
      </c>
      <c r="AS87" s="98">
        <v>29.39215917437722</v>
      </c>
      <c r="AT87" s="99" t="s">
        <v>101</v>
      </c>
      <c r="AU87" s="98">
        <v>314.01862946991582</v>
      </c>
      <c r="AV87" s="98">
        <v>920.82331203989543</v>
      </c>
      <c r="AW87" s="98">
        <v>41.028516421274034</v>
      </c>
      <c r="AX87" s="98">
        <v>120.31137911434094</v>
      </c>
      <c r="AY87" s="98">
        <v>40.833333333333314</v>
      </c>
      <c r="AZ87" s="98">
        <v>119.73902728351121</v>
      </c>
      <c r="BA87" s="100">
        <v>3430000</v>
      </c>
      <c r="BB87" s="100">
        <v>10058078.291814946</v>
      </c>
      <c r="BC87" s="101">
        <v>7.1458333333333332E-2</v>
      </c>
      <c r="BD87" s="101">
        <v>0.20954329774614472</v>
      </c>
      <c r="BE87" s="96">
        <v>0</v>
      </c>
      <c r="BF87" s="96">
        <v>0</v>
      </c>
      <c r="BG87" s="95">
        <v>2.9323843416370106</v>
      </c>
      <c r="BH87" s="95">
        <v>2.9323843416370106</v>
      </c>
      <c r="BI87" s="96" t="s">
        <v>326</v>
      </c>
      <c r="CA87"/>
      <c r="CB87"/>
      <c r="CC87"/>
      <c r="CD87" s="34"/>
      <c r="CE87" s="17" t="s">
        <v>156</v>
      </c>
      <c r="CF87" s="17" t="s">
        <v>165</v>
      </c>
      <c r="CG87" s="17">
        <f t="shared" si="9"/>
        <v>0</v>
      </c>
      <c r="CH87" s="34"/>
      <c r="CI87" s="34"/>
      <c r="CJ87" s="34"/>
      <c r="CK87" s="34"/>
      <c r="CL87" s="34"/>
      <c r="CM87" s="34"/>
      <c r="CN87" s="34"/>
      <c r="CO87" s="34"/>
      <c r="CP87" s="34"/>
      <c r="CQ87" s="34"/>
    </row>
    <row r="88" spans="2:95" x14ac:dyDescent="0.25">
      <c r="B88" s="34">
        <v>94</v>
      </c>
      <c r="C88" s="34">
        <v>2025</v>
      </c>
      <c r="D88" s="34" t="s">
        <v>109</v>
      </c>
      <c r="E88" s="34">
        <v>28</v>
      </c>
      <c r="F88" s="34" t="s">
        <v>77</v>
      </c>
      <c r="G88" s="34" t="s">
        <v>152</v>
      </c>
      <c r="H88" s="34" t="s">
        <v>151</v>
      </c>
      <c r="I88" s="34" t="s">
        <v>82</v>
      </c>
      <c r="J88" s="34" t="s">
        <v>88</v>
      </c>
      <c r="K88" s="34" t="s">
        <v>325</v>
      </c>
      <c r="L88" s="34" t="s">
        <v>178</v>
      </c>
      <c r="M88" s="34" t="s">
        <v>476</v>
      </c>
      <c r="N88" s="116">
        <v>0.22916666666666666</v>
      </c>
      <c r="O88" s="116">
        <v>0.28125</v>
      </c>
      <c r="P88" s="116" t="s">
        <v>58</v>
      </c>
      <c r="Q88" s="116">
        <v>0.79166666666666663</v>
      </c>
      <c r="R88" s="116" t="s">
        <v>71</v>
      </c>
      <c r="S88" s="116">
        <v>0.875</v>
      </c>
      <c r="T88" s="34" t="s">
        <v>32</v>
      </c>
      <c r="U88" s="34" t="s">
        <v>47</v>
      </c>
      <c r="V88" s="34" t="s">
        <v>45</v>
      </c>
      <c r="W88" s="34" t="s">
        <v>326</v>
      </c>
      <c r="X88" s="34" t="s">
        <v>326</v>
      </c>
      <c r="Y88" s="34" t="s">
        <v>326</v>
      </c>
      <c r="Z88" s="34" t="s">
        <v>32</v>
      </c>
      <c r="AA88" s="34" t="s">
        <v>45</v>
      </c>
      <c r="AB88" s="95">
        <v>0</v>
      </c>
      <c r="AC88" s="34" t="s">
        <v>32</v>
      </c>
      <c r="AD88" s="34" t="s">
        <v>45</v>
      </c>
      <c r="AE88" s="95">
        <v>0</v>
      </c>
      <c r="AF88" s="96">
        <v>12.25</v>
      </c>
      <c r="AG88" s="97">
        <v>0</v>
      </c>
      <c r="AH88" s="96">
        <v>0</v>
      </c>
      <c r="AI88" s="97" t="s">
        <v>326</v>
      </c>
      <c r="AJ88" s="96">
        <v>97.500000000000028</v>
      </c>
      <c r="AK88" s="96">
        <v>285.90747330960863</v>
      </c>
      <c r="AL88" s="96" t="s">
        <v>96</v>
      </c>
      <c r="AM88" s="95">
        <v>5.8647686832740211</v>
      </c>
      <c r="AN88" s="95">
        <v>0</v>
      </c>
      <c r="AO88" s="98" t="s">
        <v>326</v>
      </c>
      <c r="AP88" s="98">
        <v>0</v>
      </c>
      <c r="AQ88" s="98" t="s">
        <v>326</v>
      </c>
      <c r="AR88" s="98">
        <v>21.412286000000002</v>
      </c>
      <c r="AS88" s="98">
        <v>62.789052185053386</v>
      </c>
      <c r="AT88" s="99" t="s">
        <v>102</v>
      </c>
      <c r="AU88" s="98">
        <v>0</v>
      </c>
      <c r="AV88" s="98">
        <v>0</v>
      </c>
      <c r="AW88" s="98">
        <v>0</v>
      </c>
      <c r="AX88" s="98">
        <v>0</v>
      </c>
      <c r="AY88" s="98">
        <v>33.177083333333343</v>
      </c>
      <c r="AZ88" s="98">
        <v>97.287959667852931</v>
      </c>
      <c r="BA88" s="100">
        <v>6667596.2420091322</v>
      </c>
      <c r="BB88" s="100">
        <v>19551954.816425353</v>
      </c>
      <c r="BC88" s="101">
        <v>1.1112660403348553</v>
      </c>
      <c r="BD88" s="101">
        <v>3.2586591360708925</v>
      </c>
      <c r="BE88" s="96">
        <v>195.00000000000006</v>
      </c>
      <c r="BF88" s="96">
        <v>571.81494661921727</v>
      </c>
      <c r="BG88" s="95">
        <v>0</v>
      </c>
      <c r="BH88" s="95">
        <v>2.9323843416370106</v>
      </c>
      <c r="BI88" s="96" t="s">
        <v>326</v>
      </c>
      <c r="CA88"/>
      <c r="CB88"/>
      <c r="CC88"/>
      <c r="CD88" s="34"/>
      <c r="CE88" s="17" t="s">
        <v>156</v>
      </c>
      <c r="CF88" s="17" t="s">
        <v>164</v>
      </c>
      <c r="CG88" s="17">
        <f t="shared" si="9"/>
        <v>0</v>
      </c>
      <c r="CH88" s="34"/>
      <c r="CI88" s="34"/>
      <c r="CJ88" s="34"/>
      <c r="CK88" s="34"/>
      <c r="CL88" s="34"/>
      <c r="CM88" s="34"/>
      <c r="CN88" s="34"/>
      <c r="CO88" s="34"/>
      <c r="CP88" s="34"/>
      <c r="CQ88" s="34"/>
    </row>
    <row r="89" spans="2:95" x14ac:dyDescent="0.25">
      <c r="B89" s="34">
        <v>95</v>
      </c>
      <c r="C89" s="34">
        <v>2025</v>
      </c>
      <c r="D89" s="34" t="s">
        <v>110</v>
      </c>
      <c r="E89" s="34">
        <v>27</v>
      </c>
      <c r="F89" s="34" t="s">
        <v>77</v>
      </c>
      <c r="G89" s="34" t="s">
        <v>152</v>
      </c>
      <c r="H89" s="34" t="s">
        <v>151</v>
      </c>
      <c r="I89" s="34" t="s">
        <v>83</v>
      </c>
      <c r="J89" s="34" t="s">
        <v>89</v>
      </c>
      <c r="K89" s="34" t="s">
        <v>325</v>
      </c>
      <c r="L89" s="34" t="s">
        <v>185</v>
      </c>
      <c r="M89" s="34" t="s">
        <v>476</v>
      </c>
      <c r="N89" s="116">
        <v>0.1875</v>
      </c>
      <c r="O89" s="116">
        <v>0.27083333333333331</v>
      </c>
      <c r="P89" s="116" t="s">
        <v>58</v>
      </c>
      <c r="Q89" s="116">
        <v>0.70833333333333337</v>
      </c>
      <c r="R89" s="116" t="s">
        <v>69</v>
      </c>
      <c r="S89" s="116">
        <v>0.83333333333333337</v>
      </c>
      <c r="T89" s="34" t="s">
        <v>24</v>
      </c>
      <c r="U89" s="34" t="s">
        <v>326</v>
      </c>
      <c r="V89" s="34" t="s">
        <v>42</v>
      </c>
      <c r="W89" s="34" t="s">
        <v>31</v>
      </c>
      <c r="X89" s="34" t="s">
        <v>42</v>
      </c>
      <c r="Y89" s="34" t="s">
        <v>326</v>
      </c>
      <c r="Z89" s="34" t="s">
        <v>24</v>
      </c>
      <c r="AA89" s="34" t="s">
        <v>42</v>
      </c>
      <c r="AB89" s="95">
        <v>0</v>
      </c>
      <c r="AC89" s="34" t="s">
        <v>24</v>
      </c>
      <c r="AD89" s="34" t="s">
        <v>42</v>
      </c>
      <c r="AE89" s="95">
        <v>0</v>
      </c>
      <c r="AF89" s="96">
        <v>10.500000000000002</v>
      </c>
      <c r="AG89" s="97">
        <v>10</v>
      </c>
      <c r="AH89" s="96">
        <v>29.323843416370106</v>
      </c>
      <c r="AI89" s="97" t="s">
        <v>148</v>
      </c>
      <c r="AJ89" s="96">
        <v>150</v>
      </c>
      <c r="AK89" s="96">
        <v>439.85765124555161</v>
      </c>
      <c r="AL89" s="96" t="s">
        <v>97</v>
      </c>
      <c r="AM89" s="95">
        <v>5.8647686832740211</v>
      </c>
      <c r="AN89" s="95">
        <v>5.8647686832740211</v>
      </c>
      <c r="AO89" s="98">
        <v>2.7149999999999999</v>
      </c>
      <c r="AP89" s="98">
        <v>7.9614234875444829</v>
      </c>
      <c r="AQ89" s="98" t="s">
        <v>107</v>
      </c>
      <c r="AR89" s="98">
        <v>32.173435999999995</v>
      </c>
      <c r="AS89" s="98">
        <v>94.344879943060477</v>
      </c>
      <c r="AT89" s="99" t="s">
        <v>102</v>
      </c>
      <c r="AU89" s="98">
        <v>196.53539613373684</v>
      </c>
      <c r="AV89" s="98">
        <v>576.31731819999698</v>
      </c>
      <c r="AW89" s="98">
        <v>24.206251371284964</v>
      </c>
      <c r="AX89" s="98">
        <v>70.982032490885445</v>
      </c>
      <c r="AY89" s="98">
        <v>51.041666666666664</v>
      </c>
      <c r="AZ89" s="98">
        <v>149.67378410438909</v>
      </c>
      <c r="BA89" s="100">
        <v>1617000</v>
      </c>
      <c r="BB89" s="100">
        <v>4741665.4804270463</v>
      </c>
      <c r="BC89" s="101">
        <v>6.7375000000000004E-2</v>
      </c>
      <c r="BD89" s="101">
        <v>0.19756939501779361</v>
      </c>
      <c r="BE89" s="96">
        <v>20</v>
      </c>
      <c r="BF89" s="96">
        <v>58.647686832740213</v>
      </c>
      <c r="BG89" s="95">
        <v>2.9323843416370106</v>
      </c>
      <c r="BH89" s="95">
        <v>2.9323843416370106</v>
      </c>
      <c r="BI89" s="96" t="s">
        <v>326</v>
      </c>
      <c r="CA89"/>
      <c r="CB89"/>
      <c r="CC89"/>
      <c r="CD89" s="34"/>
      <c r="CE89" s="17" t="s">
        <v>156</v>
      </c>
      <c r="CF89" s="17" t="s">
        <v>166</v>
      </c>
      <c r="CG89" s="17">
        <f t="shared" si="9"/>
        <v>0</v>
      </c>
      <c r="CH89" s="34"/>
      <c r="CI89" s="34"/>
      <c r="CJ89" s="34"/>
      <c r="CK89" s="34"/>
      <c r="CL89" s="34"/>
      <c r="CM89" s="34"/>
      <c r="CN89" s="34"/>
      <c r="CO89" s="34"/>
      <c r="CP89" s="34"/>
      <c r="CQ89" s="34"/>
    </row>
    <row r="90" spans="2:95" x14ac:dyDescent="0.25">
      <c r="B90" s="34">
        <v>96</v>
      </c>
      <c r="C90" s="34">
        <v>2025</v>
      </c>
      <c r="D90" s="34" t="s">
        <v>109</v>
      </c>
      <c r="E90" s="34">
        <v>42</v>
      </c>
      <c r="F90" s="34" t="s">
        <v>79</v>
      </c>
      <c r="G90" s="34" t="s">
        <v>152</v>
      </c>
      <c r="H90" s="34" t="s">
        <v>151</v>
      </c>
      <c r="I90" s="34" t="s">
        <v>84</v>
      </c>
      <c r="J90" s="34" t="s">
        <v>89</v>
      </c>
      <c r="K90" s="34" t="s">
        <v>325</v>
      </c>
      <c r="L90" s="34" t="s">
        <v>168</v>
      </c>
      <c r="M90" s="34" t="s">
        <v>475</v>
      </c>
      <c r="N90" s="116">
        <v>0.22916666666666666</v>
      </c>
      <c r="O90" s="116">
        <v>0.29166666666666669</v>
      </c>
      <c r="P90" s="116" t="s">
        <v>59</v>
      </c>
      <c r="Q90" s="116">
        <v>0.6875</v>
      </c>
      <c r="R90" s="116" t="s">
        <v>68</v>
      </c>
      <c r="S90" s="116">
        <v>0.77083333333333337</v>
      </c>
      <c r="T90" s="34" t="s">
        <v>27</v>
      </c>
      <c r="U90" s="34" t="s">
        <v>326</v>
      </c>
      <c r="V90" s="34" t="s">
        <v>42</v>
      </c>
      <c r="W90" s="34" t="s">
        <v>31</v>
      </c>
      <c r="X90" s="34" t="s">
        <v>42</v>
      </c>
      <c r="Y90" s="34" t="s">
        <v>326</v>
      </c>
      <c r="Z90" s="34" t="s">
        <v>27</v>
      </c>
      <c r="AA90" s="34" t="s">
        <v>42</v>
      </c>
      <c r="AB90" s="95">
        <v>0</v>
      </c>
      <c r="AC90" s="34" t="s">
        <v>27</v>
      </c>
      <c r="AD90" s="34" t="s">
        <v>42</v>
      </c>
      <c r="AE90" s="95">
        <v>0</v>
      </c>
      <c r="AF90" s="96">
        <v>9.5</v>
      </c>
      <c r="AG90" s="97">
        <v>15</v>
      </c>
      <c r="AH90" s="96">
        <v>43.985765124555158</v>
      </c>
      <c r="AI90" s="97" t="s">
        <v>103</v>
      </c>
      <c r="AJ90" s="96">
        <v>105.00000000000006</v>
      </c>
      <c r="AK90" s="96">
        <v>307.90035587188629</v>
      </c>
      <c r="AL90" s="96" t="s">
        <v>96</v>
      </c>
      <c r="AM90" s="95">
        <v>5.8647686832740211</v>
      </c>
      <c r="AN90" s="95">
        <v>5.8647686832740211</v>
      </c>
      <c r="AO90" s="98">
        <v>4.0724999999999998</v>
      </c>
      <c r="AP90" s="98">
        <v>11.942135231316724</v>
      </c>
      <c r="AQ90" s="98" t="s">
        <v>99</v>
      </c>
      <c r="AR90" s="98">
        <v>14.4</v>
      </c>
      <c r="AS90" s="98">
        <v>42.226334519572951</v>
      </c>
      <c r="AT90" s="99" t="s">
        <v>101</v>
      </c>
      <c r="AU90" s="98">
        <v>111.51827503754942</v>
      </c>
      <c r="AV90" s="98">
        <v>327.0144435264794</v>
      </c>
      <c r="AW90" s="98">
        <v>13.735130928853758</v>
      </c>
      <c r="AX90" s="98">
        <v>40.27668286610497</v>
      </c>
      <c r="AY90" s="98">
        <v>35.729166666666686</v>
      </c>
      <c r="AZ90" s="98">
        <v>104.77164887307241</v>
      </c>
      <c r="BA90" s="100">
        <v>627200</v>
      </c>
      <c r="BB90" s="100">
        <v>1839191.4590747331</v>
      </c>
      <c r="BC90" s="101">
        <v>2.6133333333333335E-2</v>
      </c>
      <c r="BD90" s="101">
        <v>7.6632977461447219E-2</v>
      </c>
      <c r="BE90" s="96">
        <v>30</v>
      </c>
      <c r="BF90" s="96">
        <v>87.971530249110316</v>
      </c>
      <c r="BG90" s="95">
        <v>0</v>
      </c>
      <c r="BH90" s="95">
        <v>2.9323843416370106</v>
      </c>
      <c r="BI90" s="96" t="s">
        <v>326</v>
      </c>
      <c r="CA90"/>
      <c r="CB90"/>
      <c r="CC90"/>
      <c r="CD90" s="34"/>
      <c r="CE90" s="17" t="s">
        <v>156</v>
      </c>
      <c r="CF90" s="17" t="s">
        <v>163</v>
      </c>
      <c r="CG90" s="17">
        <f t="shared" si="9"/>
        <v>0</v>
      </c>
      <c r="CH90" s="34"/>
      <c r="CI90" s="34"/>
      <c r="CJ90" s="34"/>
      <c r="CK90" s="34"/>
      <c r="CL90" s="34"/>
      <c r="CM90" s="34"/>
      <c r="CN90" s="34"/>
      <c r="CO90" s="34"/>
      <c r="CP90" s="34"/>
      <c r="CQ90" s="34"/>
    </row>
    <row r="91" spans="2:95" x14ac:dyDescent="0.25">
      <c r="B91" s="34">
        <v>97</v>
      </c>
      <c r="C91" s="34">
        <v>2025</v>
      </c>
      <c r="D91" s="34" t="s">
        <v>109</v>
      </c>
      <c r="E91" s="34">
        <v>47</v>
      </c>
      <c r="F91" s="34" t="s">
        <v>79</v>
      </c>
      <c r="G91" s="34" t="s">
        <v>153</v>
      </c>
      <c r="H91" s="34" t="s">
        <v>151</v>
      </c>
      <c r="I91" s="34" t="s">
        <v>83</v>
      </c>
      <c r="J91" s="34" t="s">
        <v>89</v>
      </c>
      <c r="K91" s="34" t="s">
        <v>325</v>
      </c>
      <c r="L91" s="34" t="s">
        <v>171</v>
      </c>
      <c r="M91" s="34" t="s">
        <v>476</v>
      </c>
      <c r="N91" s="116">
        <v>0.25</v>
      </c>
      <c r="O91" s="116">
        <v>0.29166666666666669</v>
      </c>
      <c r="P91" s="116" t="s">
        <v>59</v>
      </c>
      <c r="Q91" s="116">
        <v>0.70833333333333337</v>
      </c>
      <c r="R91" s="116" t="s">
        <v>69</v>
      </c>
      <c r="S91" s="116">
        <v>0.75</v>
      </c>
      <c r="T91" s="34" t="s">
        <v>32</v>
      </c>
      <c r="U91" s="34" t="s">
        <v>47</v>
      </c>
      <c r="V91" s="34" t="s">
        <v>45</v>
      </c>
      <c r="W91" s="34" t="s">
        <v>24</v>
      </c>
      <c r="X91" s="34" t="s">
        <v>42</v>
      </c>
      <c r="Y91" s="34" t="s">
        <v>326</v>
      </c>
      <c r="Z91" s="34" t="s">
        <v>32</v>
      </c>
      <c r="AA91" s="34" t="s">
        <v>45</v>
      </c>
      <c r="AB91" s="95">
        <v>0</v>
      </c>
      <c r="AC91" s="34" t="s">
        <v>32</v>
      </c>
      <c r="AD91" s="34" t="s">
        <v>45</v>
      </c>
      <c r="AE91" s="95">
        <v>0</v>
      </c>
      <c r="AF91" s="96">
        <v>10</v>
      </c>
      <c r="AG91" s="97">
        <v>15</v>
      </c>
      <c r="AH91" s="96">
        <v>43.985765124555158</v>
      </c>
      <c r="AI91" s="97" t="s">
        <v>103</v>
      </c>
      <c r="AJ91" s="96">
        <v>59.999999999999986</v>
      </c>
      <c r="AK91" s="96">
        <v>175.9430604982206</v>
      </c>
      <c r="AL91" s="96" t="s">
        <v>95</v>
      </c>
      <c r="AM91" s="95">
        <v>5.8647686832740211</v>
      </c>
      <c r="AN91" s="95">
        <v>5.8647686832740211</v>
      </c>
      <c r="AO91" s="98">
        <v>6.8350000000000009</v>
      </c>
      <c r="AP91" s="98">
        <v>20.04284697508897</v>
      </c>
      <c r="AQ91" s="98" t="s">
        <v>108</v>
      </c>
      <c r="AR91" s="98">
        <v>14.6</v>
      </c>
      <c r="AS91" s="98">
        <v>42.812811387900354</v>
      </c>
      <c r="AT91" s="99" t="s">
        <v>101</v>
      </c>
      <c r="AU91" s="98">
        <v>40.853994411057698</v>
      </c>
      <c r="AV91" s="98">
        <v>119.79961350431154</v>
      </c>
      <c r="AW91" s="98">
        <v>5.0317758413461551</v>
      </c>
      <c r="AX91" s="98">
        <v>14.755100687790859</v>
      </c>
      <c r="AY91" s="98">
        <v>20.416666666666661</v>
      </c>
      <c r="AZ91" s="98">
        <v>59.869513641755617</v>
      </c>
      <c r="BA91" s="100">
        <v>851123.28767123283</v>
      </c>
      <c r="BB91" s="100">
        <v>2495820.6015697359</v>
      </c>
      <c r="BC91" s="101">
        <v>3.5463470319634705E-2</v>
      </c>
      <c r="BD91" s="101">
        <v>0.10399252506540568</v>
      </c>
      <c r="BE91" s="96">
        <v>89.999999999999972</v>
      </c>
      <c r="BF91" s="96">
        <v>263.91459074733086</v>
      </c>
      <c r="BG91" s="95">
        <v>0</v>
      </c>
      <c r="BH91" s="95">
        <v>2.9323843416370106</v>
      </c>
      <c r="BI91" s="96" t="s">
        <v>326</v>
      </c>
      <c r="CA91"/>
      <c r="CB91"/>
      <c r="CC91"/>
      <c r="CD91" s="34"/>
      <c r="CE91" s="17" t="s">
        <v>154</v>
      </c>
      <c r="CF91" s="17" t="s">
        <v>151</v>
      </c>
      <c r="CG91" s="17">
        <f t="shared" si="9"/>
        <v>114.36298932384329</v>
      </c>
      <c r="CH91" s="34"/>
      <c r="CI91" s="34"/>
      <c r="CJ91" s="34"/>
      <c r="CK91" s="34"/>
      <c r="CL91" s="34"/>
      <c r="CM91" s="34"/>
      <c r="CN91" s="34"/>
      <c r="CO91" s="34"/>
      <c r="CP91" s="34"/>
      <c r="CQ91" s="34"/>
    </row>
    <row r="92" spans="2:95" x14ac:dyDescent="0.25">
      <c r="B92" s="34">
        <v>98</v>
      </c>
      <c r="C92" s="34">
        <v>2025</v>
      </c>
      <c r="D92" s="34" t="s">
        <v>109</v>
      </c>
      <c r="E92" s="34">
        <v>51</v>
      </c>
      <c r="F92" s="34" t="s">
        <v>80</v>
      </c>
      <c r="G92" s="34" t="s">
        <v>154</v>
      </c>
      <c r="H92" s="34" t="s">
        <v>151</v>
      </c>
      <c r="I92" s="34" t="s">
        <v>83</v>
      </c>
      <c r="J92" s="34" t="s">
        <v>89</v>
      </c>
      <c r="K92" s="34" t="s">
        <v>325</v>
      </c>
      <c r="L92" s="34" t="s">
        <v>177</v>
      </c>
      <c r="M92" s="34" t="s">
        <v>476</v>
      </c>
      <c r="N92" s="116">
        <v>0.71250000000000002</v>
      </c>
      <c r="O92" s="116">
        <v>0.76041666666666663</v>
      </c>
      <c r="P92" s="116" t="s">
        <v>70</v>
      </c>
      <c r="Q92" s="116">
        <v>0.77083333333333337</v>
      </c>
      <c r="R92" s="116" t="s">
        <v>70</v>
      </c>
      <c r="S92" s="116">
        <v>0.84375</v>
      </c>
      <c r="T92" s="34" t="s">
        <v>26</v>
      </c>
      <c r="U92" s="34" t="s">
        <v>50</v>
      </c>
      <c r="V92" s="34" t="s">
        <v>43</v>
      </c>
      <c r="W92" s="34" t="s">
        <v>326</v>
      </c>
      <c r="X92" s="34" t="s">
        <v>326</v>
      </c>
      <c r="Y92" s="34" t="s">
        <v>326</v>
      </c>
      <c r="Z92" s="34" t="s">
        <v>32</v>
      </c>
      <c r="AA92" s="34" t="s">
        <v>45</v>
      </c>
      <c r="AB92" s="95">
        <v>2.9323843416370106</v>
      </c>
      <c r="AC92" s="34" t="s">
        <v>474</v>
      </c>
      <c r="AD92" s="34" t="s">
        <v>41</v>
      </c>
      <c r="AE92" s="95">
        <v>2.9323843416370106</v>
      </c>
      <c r="AF92" s="96">
        <v>0.25000000000000178</v>
      </c>
      <c r="AG92" s="97">
        <v>0</v>
      </c>
      <c r="AH92" s="96">
        <v>0</v>
      </c>
      <c r="AI92" s="97" t="s">
        <v>326</v>
      </c>
      <c r="AJ92" s="96">
        <v>86.999999999999929</v>
      </c>
      <c r="AK92" s="96">
        <v>255.11743772241971</v>
      </c>
      <c r="AL92" s="96" t="s">
        <v>96</v>
      </c>
      <c r="AM92" s="95">
        <v>5.8647686832740211</v>
      </c>
      <c r="AN92" s="95">
        <v>0</v>
      </c>
      <c r="AO92" s="98" t="s">
        <v>326</v>
      </c>
      <c r="AP92" s="98">
        <v>0</v>
      </c>
      <c r="AQ92" s="98" t="s">
        <v>326</v>
      </c>
      <c r="AR92" s="98">
        <v>12.260146000000006</v>
      </c>
      <c r="AS92" s="98">
        <v>35.951460156583643</v>
      </c>
      <c r="AT92" s="99" t="s">
        <v>101</v>
      </c>
      <c r="AU92" s="98">
        <v>1486.9242995442507</v>
      </c>
      <c r="AV92" s="98">
        <v>4360.2335331831409</v>
      </c>
      <c r="AW92" s="98">
        <v>0.81387987591544164</v>
      </c>
      <c r="AX92" s="98">
        <v>2.3866086041079142</v>
      </c>
      <c r="AY92" s="98">
        <v>29.604166666666643</v>
      </c>
      <c r="AZ92" s="98">
        <v>86.810794780545592</v>
      </c>
      <c r="BA92" s="100">
        <v>6348520.5479452051</v>
      </c>
      <c r="BB92" s="100">
        <v>18616302.247355334</v>
      </c>
      <c r="BC92" s="101">
        <v>0.26452168949771687</v>
      </c>
      <c r="BD92" s="101">
        <v>0.77567926030647227</v>
      </c>
      <c r="BE92" s="96">
        <v>0</v>
      </c>
      <c r="BF92" s="96">
        <v>0</v>
      </c>
      <c r="BG92" s="95">
        <v>2.9323843416370106</v>
      </c>
      <c r="BH92" s="95">
        <v>2.9323843416370106</v>
      </c>
      <c r="BI92" s="96" t="s">
        <v>326</v>
      </c>
      <c r="CA92"/>
      <c r="CB92"/>
      <c r="CC92"/>
      <c r="CD92" s="34"/>
      <c r="CE92" s="17" t="s">
        <v>154</v>
      </c>
      <c r="CF92" s="17" t="s">
        <v>162</v>
      </c>
      <c r="CG92" s="17">
        <f t="shared" si="9"/>
        <v>0</v>
      </c>
      <c r="CH92" s="34"/>
      <c r="CI92" s="34"/>
      <c r="CJ92" s="34"/>
      <c r="CK92" s="34"/>
      <c r="CL92" s="34"/>
      <c r="CM92" s="34"/>
      <c r="CN92" s="34"/>
      <c r="CO92" s="34"/>
      <c r="CP92" s="34"/>
      <c r="CQ92" s="34"/>
    </row>
    <row r="93" spans="2:95" x14ac:dyDescent="0.25">
      <c r="B93" s="34">
        <v>99</v>
      </c>
      <c r="C93" s="34">
        <v>2025</v>
      </c>
      <c r="D93" s="34" t="s">
        <v>109</v>
      </c>
      <c r="E93" s="34">
        <v>48</v>
      </c>
      <c r="F93" s="34" t="s">
        <v>79</v>
      </c>
      <c r="G93" s="34" t="s">
        <v>152</v>
      </c>
      <c r="H93" s="34" t="s">
        <v>151</v>
      </c>
      <c r="I93" s="34" t="s">
        <v>82</v>
      </c>
      <c r="J93" s="34" t="s">
        <v>89</v>
      </c>
      <c r="K93" s="34" t="s">
        <v>325</v>
      </c>
      <c r="L93" s="34" t="s">
        <v>178</v>
      </c>
      <c r="M93" s="34" t="s">
        <v>477</v>
      </c>
      <c r="N93" s="116">
        <v>0.20833333333333334</v>
      </c>
      <c r="O93" s="116">
        <v>0.24305555555555555</v>
      </c>
      <c r="P93" s="116" t="s">
        <v>57</v>
      </c>
      <c r="Q93" s="116">
        <v>0.70833333333333337</v>
      </c>
      <c r="R93" s="116" t="s">
        <v>69</v>
      </c>
      <c r="S93" s="116">
        <v>0.75</v>
      </c>
      <c r="T93" s="34" t="s">
        <v>28</v>
      </c>
      <c r="U93" s="34" t="s">
        <v>48</v>
      </c>
      <c r="V93" s="34" t="s">
        <v>43</v>
      </c>
      <c r="W93" s="34" t="s">
        <v>24</v>
      </c>
      <c r="X93" s="34" t="s">
        <v>42</v>
      </c>
      <c r="Y93" s="34" t="s">
        <v>326</v>
      </c>
      <c r="Z93" s="34" t="s">
        <v>24</v>
      </c>
      <c r="AA93" s="34" t="s">
        <v>42</v>
      </c>
      <c r="AB93" s="95">
        <v>2.9323843416370106</v>
      </c>
      <c r="AC93" s="34" t="s">
        <v>28</v>
      </c>
      <c r="AD93" s="34" t="s">
        <v>43</v>
      </c>
      <c r="AE93" s="95">
        <v>0</v>
      </c>
      <c r="AF93" s="96">
        <v>11.166666666666668</v>
      </c>
      <c r="AG93" s="97">
        <v>45</v>
      </c>
      <c r="AH93" s="96">
        <v>131.95729537366549</v>
      </c>
      <c r="AI93" s="97" t="s">
        <v>95</v>
      </c>
      <c r="AJ93" s="96">
        <v>54.999999999999964</v>
      </c>
      <c r="AK93" s="96">
        <v>161.28113879003547</v>
      </c>
      <c r="AL93" s="96" t="s">
        <v>95</v>
      </c>
      <c r="AM93" s="95">
        <v>5.8647686832740211</v>
      </c>
      <c r="AN93" s="95">
        <v>5.8647686832740211</v>
      </c>
      <c r="AO93" s="98">
        <v>20.504999999999999</v>
      </c>
      <c r="AP93" s="98">
        <v>60.128540925266897</v>
      </c>
      <c r="AQ93" s="98" t="s">
        <v>108</v>
      </c>
      <c r="AR93" s="98">
        <v>22.509090909090904</v>
      </c>
      <c r="AS93" s="98">
        <v>66.005305726302154</v>
      </c>
      <c r="AT93" s="99" t="s">
        <v>102</v>
      </c>
      <c r="AU93" s="98">
        <v>314.38272240566687</v>
      </c>
      <c r="AV93" s="98">
        <v>921.89097246359245</v>
      </c>
      <c r="AW93" s="98">
        <v>40.274931253642144</v>
      </c>
      <c r="AX93" s="98">
        <v>118.10157776868728</v>
      </c>
      <c r="AY93" s="98">
        <v>18.715277777777768</v>
      </c>
      <c r="AZ93" s="98">
        <v>54.880387504942632</v>
      </c>
      <c r="BA93" s="100">
        <v>4323858.4474885846</v>
      </c>
      <c r="BB93" s="100">
        <v>12679214.80687044</v>
      </c>
      <c r="BC93" s="101">
        <v>0.18016076864535768</v>
      </c>
      <c r="BD93" s="101">
        <v>0.52830061695293495</v>
      </c>
      <c r="BE93" s="96">
        <v>0</v>
      </c>
      <c r="BF93" s="96">
        <v>0</v>
      </c>
      <c r="BG93" s="95">
        <v>2.9323843416370106</v>
      </c>
      <c r="BH93" s="95">
        <v>2.9323843416370106</v>
      </c>
      <c r="BI93" s="96" t="s">
        <v>326</v>
      </c>
      <c r="CA93"/>
      <c r="CB93"/>
      <c r="CC93"/>
      <c r="CD93" s="34"/>
      <c r="CE93" s="17" t="s">
        <v>154</v>
      </c>
      <c r="CF93" s="17" t="s">
        <v>161</v>
      </c>
      <c r="CG93" s="17">
        <f t="shared" si="9"/>
        <v>0</v>
      </c>
      <c r="CH93" s="34"/>
      <c r="CI93" s="34"/>
      <c r="CJ93" s="34"/>
      <c r="CK93" s="34"/>
      <c r="CL93" s="34"/>
      <c r="CM93" s="34"/>
      <c r="CN93" s="34"/>
      <c r="CO93" s="34"/>
      <c r="CP93" s="34"/>
      <c r="CQ93" s="34"/>
    </row>
    <row r="94" spans="2:95" x14ac:dyDescent="0.25">
      <c r="B94" s="34">
        <v>101</v>
      </c>
      <c r="C94" s="34">
        <v>2025</v>
      </c>
      <c r="D94" s="34" t="s">
        <v>109</v>
      </c>
      <c r="E94" s="34">
        <v>39</v>
      </c>
      <c r="F94" s="34" t="s">
        <v>78</v>
      </c>
      <c r="G94" s="34" t="s">
        <v>152</v>
      </c>
      <c r="H94" s="34" t="s">
        <v>151</v>
      </c>
      <c r="I94" s="34" t="s">
        <v>83</v>
      </c>
      <c r="J94" s="34" t="s">
        <v>89</v>
      </c>
      <c r="K94" s="34" t="s">
        <v>325</v>
      </c>
      <c r="L94" s="34" t="s">
        <v>172</v>
      </c>
      <c r="M94" s="34" t="s">
        <v>477</v>
      </c>
      <c r="N94" s="116">
        <v>0.20833333333333334</v>
      </c>
      <c r="O94" s="116">
        <v>0.23958333333333334</v>
      </c>
      <c r="P94" s="116" t="s">
        <v>57</v>
      </c>
      <c r="Q94" s="116">
        <v>0.79166666666666663</v>
      </c>
      <c r="R94" s="116" t="s">
        <v>71</v>
      </c>
      <c r="S94" s="116">
        <v>0.82291666666666663</v>
      </c>
      <c r="T94" s="34" t="s">
        <v>28</v>
      </c>
      <c r="U94" s="34" t="s">
        <v>48</v>
      </c>
      <c r="V94" s="34" t="s">
        <v>43</v>
      </c>
      <c r="W94" s="34" t="s">
        <v>326</v>
      </c>
      <c r="X94" s="34" t="s">
        <v>326</v>
      </c>
      <c r="Y94" s="34" t="s">
        <v>326</v>
      </c>
      <c r="Z94" s="34" t="s">
        <v>28</v>
      </c>
      <c r="AA94" s="34" t="s">
        <v>43</v>
      </c>
      <c r="AB94" s="95">
        <v>0</v>
      </c>
      <c r="AC94" s="34" t="s">
        <v>28</v>
      </c>
      <c r="AD94" s="34" t="s">
        <v>43</v>
      </c>
      <c r="AE94" s="95">
        <v>0</v>
      </c>
      <c r="AF94" s="96">
        <v>13.249999999999998</v>
      </c>
      <c r="AG94" s="97">
        <v>0</v>
      </c>
      <c r="AH94" s="96">
        <v>0</v>
      </c>
      <c r="AI94" s="97" t="s">
        <v>326</v>
      </c>
      <c r="AJ94" s="96">
        <v>45</v>
      </c>
      <c r="AK94" s="96">
        <v>131.95729537366549</v>
      </c>
      <c r="AL94" s="96" t="s">
        <v>95</v>
      </c>
      <c r="AM94" s="95">
        <v>5.8647686832740211</v>
      </c>
      <c r="AN94" s="95">
        <v>0</v>
      </c>
      <c r="AO94" s="98" t="s">
        <v>326</v>
      </c>
      <c r="AP94" s="98">
        <v>0</v>
      </c>
      <c r="AQ94" s="98" t="s">
        <v>326</v>
      </c>
      <c r="AR94" s="98">
        <v>17.393367000000012</v>
      </c>
      <c r="AS94" s="98">
        <v>51.004037039145942</v>
      </c>
      <c r="AT94" s="99" t="s">
        <v>102</v>
      </c>
      <c r="AU94" s="98">
        <v>998.879391998816</v>
      </c>
      <c r="AV94" s="98">
        <v>2929.0982882812255</v>
      </c>
      <c r="AW94" s="98">
        <v>131.11922815384625</v>
      </c>
      <c r="AX94" s="98">
        <v>384.49197152586942</v>
      </c>
      <c r="AY94" s="98">
        <v>15.3125</v>
      </c>
      <c r="AZ94" s="98">
        <v>44.902135231316727</v>
      </c>
      <c r="BA94" s="100">
        <v>4282465.7534246584</v>
      </c>
      <c r="BB94" s="100">
        <v>12557835.518939212</v>
      </c>
      <c r="BC94" s="101">
        <v>0.17843607305936077</v>
      </c>
      <c r="BD94" s="101">
        <v>0.52324314662246718</v>
      </c>
      <c r="BE94" s="96">
        <v>0</v>
      </c>
      <c r="BF94" s="96">
        <v>0</v>
      </c>
      <c r="BG94" s="95">
        <v>2.9323843416370106</v>
      </c>
      <c r="BH94" s="95">
        <v>2.9323843416370106</v>
      </c>
      <c r="BI94" s="96" t="s">
        <v>326</v>
      </c>
      <c r="CA94"/>
      <c r="CB94"/>
      <c r="CC94"/>
      <c r="CD94" s="34"/>
      <c r="CE94" s="17" t="s">
        <v>154</v>
      </c>
      <c r="CF94" s="17" t="s">
        <v>160</v>
      </c>
      <c r="CG94" s="17">
        <f t="shared" si="9"/>
        <v>2.9323843416370106</v>
      </c>
      <c r="CH94" s="34"/>
      <c r="CI94" s="34"/>
      <c r="CJ94" s="34"/>
      <c r="CK94" s="34"/>
      <c r="CL94" s="34"/>
      <c r="CM94" s="34"/>
      <c r="CN94" s="34"/>
      <c r="CO94" s="34"/>
      <c r="CP94" s="34"/>
      <c r="CQ94" s="34"/>
    </row>
    <row r="95" spans="2:95" x14ac:dyDescent="0.25">
      <c r="B95" s="34">
        <v>102</v>
      </c>
      <c r="C95" s="34">
        <v>2025</v>
      </c>
      <c r="D95" s="34" t="s">
        <v>109</v>
      </c>
      <c r="E95" s="34">
        <v>38</v>
      </c>
      <c r="F95" s="34" t="s">
        <v>78</v>
      </c>
      <c r="G95" s="34" t="s">
        <v>152</v>
      </c>
      <c r="H95" s="34" t="s">
        <v>151</v>
      </c>
      <c r="I95" s="34" t="s">
        <v>83</v>
      </c>
      <c r="J95" s="34" t="s">
        <v>89</v>
      </c>
      <c r="K95" s="34" t="s">
        <v>325</v>
      </c>
      <c r="L95" s="34" t="s">
        <v>171</v>
      </c>
      <c r="M95" s="34" t="s">
        <v>476</v>
      </c>
      <c r="N95" s="116">
        <v>0.2361111111111111</v>
      </c>
      <c r="O95" s="116">
        <v>0.27083333333333331</v>
      </c>
      <c r="P95" s="116" t="s">
        <v>58</v>
      </c>
      <c r="Q95" s="116">
        <v>0.70833333333333337</v>
      </c>
      <c r="R95" s="116" t="s">
        <v>69</v>
      </c>
      <c r="S95" s="116">
        <v>0.73611111111111116</v>
      </c>
      <c r="T95" s="34" t="s">
        <v>32</v>
      </c>
      <c r="U95" s="34" t="s">
        <v>47</v>
      </c>
      <c r="V95" s="34" t="s">
        <v>45</v>
      </c>
      <c r="W95" s="34" t="s">
        <v>149</v>
      </c>
      <c r="X95" s="34" t="s">
        <v>149</v>
      </c>
      <c r="Y95" s="34" t="s">
        <v>326</v>
      </c>
      <c r="Z95" s="34" t="s">
        <v>28</v>
      </c>
      <c r="AA95" s="34" t="s">
        <v>43</v>
      </c>
      <c r="AB95" s="95">
        <v>2.9323843416370106</v>
      </c>
      <c r="AC95" s="34" t="s">
        <v>28</v>
      </c>
      <c r="AD95" s="34" t="s">
        <v>43</v>
      </c>
      <c r="AE95" s="95">
        <v>2.9323843416370106</v>
      </c>
      <c r="AF95" s="96">
        <v>10.500000000000002</v>
      </c>
      <c r="AG95" s="97">
        <v>15</v>
      </c>
      <c r="AH95" s="96">
        <v>43.985765124555158</v>
      </c>
      <c r="AI95" s="97" t="s">
        <v>103</v>
      </c>
      <c r="AJ95" s="96">
        <v>45</v>
      </c>
      <c r="AK95" s="96">
        <v>131.95729537366549</v>
      </c>
      <c r="AL95" s="96" t="s">
        <v>95</v>
      </c>
      <c r="AM95" s="95">
        <v>5.8647686832740211</v>
      </c>
      <c r="AN95" s="95">
        <v>5.8647686832740211</v>
      </c>
      <c r="AO95" s="98">
        <v>0.85</v>
      </c>
      <c r="AP95" s="98">
        <v>2.4925266903914589</v>
      </c>
      <c r="AQ95" s="98" t="s">
        <v>106</v>
      </c>
      <c r="AR95" s="98">
        <v>8.3500000000000014</v>
      </c>
      <c r="AS95" s="98">
        <v>24.485409252669044</v>
      </c>
      <c r="AT95" s="99" t="s">
        <v>100</v>
      </c>
      <c r="AU95" s="98">
        <v>0</v>
      </c>
      <c r="AV95" s="98">
        <v>0</v>
      </c>
      <c r="AW95" s="98">
        <v>0</v>
      </c>
      <c r="AX95" s="98">
        <v>0</v>
      </c>
      <c r="AY95" s="98">
        <v>15.3125</v>
      </c>
      <c r="AZ95" s="98">
        <v>44.902135231316727</v>
      </c>
      <c r="BA95" s="100">
        <v>3893150.6849315069</v>
      </c>
      <c r="BB95" s="100">
        <v>11416214.108126553</v>
      </c>
      <c r="BC95" s="101">
        <v>0.16221461187214611</v>
      </c>
      <c r="BD95" s="101">
        <v>0.47567558783860636</v>
      </c>
      <c r="BE95" s="96">
        <v>90</v>
      </c>
      <c r="BF95" s="96">
        <v>263.91459074733098</v>
      </c>
      <c r="BG95" s="95">
        <v>0</v>
      </c>
      <c r="BH95" s="95">
        <v>2.9323843416370106</v>
      </c>
      <c r="BI95" s="96" t="s">
        <v>326</v>
      </c>
      <c r="CA95"/>
      <c r="CB95"/>
      <c r="CC95"/>
      <c r="CD95" s="34"/>
      <c r="CE95" s="17" t="s">
        <v>154</v>
      </c>
      <c r="CF95" s="17" t="s">
        <v>165</v>
      </c>
      <c r="CG95" s="17">
        <f t="shared" si="9"/>
        <v>0</v>
      </c>
      <c r="CH95" s="34"/>
      <c r="CI95" s="34"/>
      <c r="CJ95" s="34"/>
      <c r="CK95" s="34"/>
      <c r="CL95" s="34"/>
      <c r="CM95" s="34"/>
      <c r="CN95" s="34"/>
      <c r="CO95" s="34"/>
      <c r="CP95" s="34"/>
      <c r="CQ95" s="34"/>
    </row>
    <row r="96" spans="2:95" x14ac:dyDescent="0.25">
      <c r="B96" s="34">
        <v>103</v>
      </c>
      <c r="C96" s="34">
        <v>2025</v>
      </c>
      <c r="D96" s="34" t="s">
        <v>109</v>
      </c>
      <c r="E96" s="34">
        <v>40</v>
      </c>
      <c r="F96" s="34" t="s">
        <v>79</v>
      </c>
      <c r="G96" s="34" t="s">
        <v>152</v>
      </c>
      <c r="H96" s="34" t="s">
        <v>151</v>
      </c>
      <c r="I96" s="34" t="s">
        <v>83</v>
      </c>
      <c r="J96" s="34" t="s">
        <v>89</v>
      </c>
      <c r="K96" s="34" t="s">
        <v>325</v>
      </c>
      <c r="L96" s="34" t="s">
        <v>175</v>
      </c>
      <c r="M96" s="34" t="s">
        <v>476</v>
      </c>
      <c r="N96" s="116">
        <v>0.1875</v>
      </c>
      <c r="O96" s="116">
        <v>0.26041666666666669</v>
      </c>
      <c r="P96" s="116" t="s">
        <v>58</v>
      </c>
      <c r="Q96" s="116">
        <v>0.71875</v>
      </c>
      <c r="R96" s="116" t="s">
        <v>69</v>
      </c>
      <c r="S96" s="116">
        <v>0.83333333333333337</v>
      </c>
      <c r="T96" s="34" t="s">
        <v>27</v>
      </c>
      <c r="U96" s="34" t="s">
        <v>326</v>
      </c>
      <c r="V96" s="34" t="s">
        <v>42</v>
      </c>
      <c r="W96" s="34" t="s">
        <v>24</v>
      </c>
      <c r="X96" s="34" t="s">
        <v>42</v>
      </c>
      <c r="Y96" s="34" t="s">
        <v>326</v>
      </c>
      <c r="Z96" s="34" t="s">
        <v>24</v>
      </c>
      <c r="AA96" s="34" t="s">
        <v>42</v>
      </c>
      <c r="AB96" s="95">
        <v>2.9323843416370106</v>
      </c>
      <c r="AC96" s="34" t="s">
        <v>24</v>
      </c>
      <c r="AD96" s="34" t="s">
        <v>42</v>
      </c>
      <c r="AE96" s="95">
        <v>2.9323843416370106</v>
      </c>
      <c r="AF96" s="96">
        <v>11</v>
      </c>
      <c r="AG96" s="97">
        <v>30</v>
      </c>
      <c r="AH96" s="96">
        <v>87.971530249110316</v>
      </c>
      <c r="AI96" s="97" t="s">
        <v>103</v>
      </c>
      <c r="AJ96" s="96">
        <v>135.00000000000006</v>
      </c>
      <c r="AK96" s="96">
        <v>395.87188612099658</v>
      </c>
      <c r="AL96" s="96" t="s">
        <v>97</v>
      </c>
      <c r="AM96" s="95">
        <v>5.8647686832740211</v>
      </c>
      <c r="AN96" s="95">
        <v>5.8647686832740211</v>
      </c>
      <c r="AO96" s="98">
        <v>13.67</v>
      </c>
      <c r="AP96" s="98">
        <v>40.085693950177934</v>
      </c>
      <c r="AQ96" s="98" t="s">
        <v>108</v>
      </c>
      <c r="AR96" s="98">
        <v>22.542197000000002</v>
      </c>
      <c r="AS96" s="98">
        <v>66.102385508896802</v>
      </c>
      <c r="AT96" s="99" t="s">
        <v>102</v>
      </c>
      <c r="AU96" s="98">
        <v>294.85544970602848</v>
      </c>
      <c r="AV96" s="98">
        <v>864.62950376429706</v>
      </c>
      <c r="AW96" s="98">
        <v>36.315825414576381</v>
      </c>
      <c r="AX96" s="98">
        <v>106.49195779932718</v>
      </c>
      <c r="AY96" s="98">
        <v>45.937500000000021</v>
      </c>
      <c r="AZ96" s="98">
        <v>134.70640569395024</v>
      </c>
      <c r="BA96" s="100">
        <v>1568000</v>
      </c>
      <c r="BB96" s="100">
        <v>4597978.6476868326</v>
      </c>
      <c r="BC96" s="101">
        <v>6.5333333333333327E-2</v>
      </c>
      <c r="BD96" s="101">
        <v>0.19158244365361801</v>
      </c>
      <c r="BE96" s="96">
        <v>0</v>
      </c>
      <c r="BF96" s="96">
        <v>0</v>
      </c>
      <c r="BG96" s="95">
        <v>2.9323843416370106</v>
      </c>
      <c r="BH96" s="95">
        <v>2.9323843416370106</v>
      </c>
      <c r="BI96" s="96" t="s">
        <v>326</v>
      </c>
      <c r="CA96"/>
      <c r="CB96"/>
      <c r="CC96"/>
      <c r="CD96" s="34"/>
      <c r="CE96" s="17" t="s">
        <v>154</v>
      </c>
      <c r="CF96" s="17" t="s">
        <v>164</v>
      </c>
      <c r="CG96" s="17">
        <f t="shared" si="9"/>
        <v>0</v>
      </c>
      <c r="CH96" s="34"/>
      <c r="CI96" s="34"/>
      <c r="CJ96" s="34"/>
      <c r="CK96" s="34"/>
      <c r="CL96" s="34"/>
      <c r="CM96" s="34"/>
      <c r="CN96" s="34"/>
      <c r="CO96" s="34"/>
      <c r="CP96" s="34"/>
      <c r="CQ96" s="34"/>
    </row>
    <row r="97" spans="2:95" x14ac:dyDescent="0.25">
      <c r="B97" s="34">
        <v>104</v>
      </c>
      <c r="C97" s="34">
        <v>2025</v>
      </c>
      <c r="D97" s="34" t="s">
        <v>109</v>
      </c>
      <c r="E97" s="34">
        <v>56</v>
      </c>
      <c r="F97" s="34" t="s">
        <v>80</v>
      </c>
      <c r="G97" s="34" t="s">
        <v>154</v>
      </c>
      <c r="H97" s="34" t="s">
        <v>151</v>
      </c>
      <c r="I97" s="34" t="s">
        <v>84</v>
      </c>
      <c r="J97" s="34" t="s">
        <v>89</v>
      </c>
      <c r="K97" s="34" t="s">
        <v>325</v>
      </c>
      <c r="L97" s="34" t="s">
        <v>172</v>
      </c>
      <c r="M97" s="34" t="s">
        <v>476</v>
      </c>
      <c r="N97" s="116">
        <v>0.25</v>
      </c>
      <c r="O97" s="116">
        <v>0.29166666666666669</v>
      </c>
      <c r="P97" s="116" t="s">
        <v>59</v>
      </c>
      <c r="Q97" s="116">
        <v>0.70833333333333337</v>
      </c>
      <c r="R97" s="116" t="s">
        <v>69</v>
      </c>
      <c r="S97" s="116">
        <v>0.79166666666666663</v>
      </c>
      <c r="T97" s="34" t="s">
        <v>28</v>
      </c>
      <c r="U97" s="34" t="s">
        <v>48</v>
      </c>
      <c r="V97" s="34" t="s">
        <v>43</v>
      </c>
      <c r="W97" s="34" t="s">
        <v>326</v>
      </c>
      <c r="X97" s="34" t="s">
        <v>326</v>
      </c>
      <c r="Y97" s="34" t="s">
        <v>326</v>
      </c>
      <c r="Z97" s="34" t="s">
        <v>28</v>
      </c>
      <c r="AA97" s="34" t="s">
        <v>43</v>
      </c>
      <c r="AB97" s="95">
        <v>0</v>
      </c>
      <c r="AC97" s="34" t="s">
        <v>28</v>
      </c>
      <c r="AD97" s="34" t="s">
        <v>43</v>
      </c>
      <c r="AE97" s="95">
        <v>0</v>
      </c>
      <c r="AF97" s="96">
        <v>10</v>
      </c>
      <c r="AG97" s="97">
        <v>0</v>
      </c>
      <c r="AH97" s="96">
        <v>0</v>
      </c>
      <c r="AI97" s="97" t="s">
        <v>326</v>
      </c>
      <c r="AJ97" s="96">
        <v>89.999999999999957</v>
      </c>
      <c r="AK97" s="96">
        <v>263.91459074733081</v>
      </c>
      <c r="AL97" s="96" t="s">
        <v>96</v>
      </c>
      <c r="AM97" s="95">
        <v>5.8647686832740211</v>
      </c>
      <c r="AN97" s="95">
        <v>0</v>
      </c>
      <c r="AO97" s="98" t="s">
        <v>326</v>
      </c>
      <c r="AP97" s="98">
        <v>0</v>
      </c>
      <c r="AQ97" s="98" t="s">
        <v>326</v>
      </c>
      <c r="AR97" s="98">
        <v>6.6812049999999914</v>
      </c>
      <c r="AS97" s="98">
        <v>19.591860925266879</v>
      </c>
      <c r="AT97" s="99" t="s">
        <v>100</v>
      </c>
      <c r="AU97" s="98">
        <v>319.74439778390985</v>
      </c>
      <c r="AV97" s="98">
        <v>937.61346538769294</v>
      </c>
      <c r="AW97" s="98">
        <v>41.971672435897382</v>
      </c>
      <c r="AX97" s="98">
        <v>123.07707504334321</v>
      </c>
      <c r="AY97" s="98">
        <v>30.624999999999986</v>
      </c>
      <c r="AZ97" s="98">
        <v>89.804270462633411</v>
      </c>
      <c r="BA97" s="100">
        <v>1026986.3013698629</v>
      </c>
      <c r="BB97" s="100">
        <v>3011518.5492126937</v>
      </c>
      <c r="BC97" s="101">
        <v>4.2791095890410955E-2</v>
      </c>
      <c r="BD97" s="101">
        <v>0.12547993955052891</v>
      </c>
      <c r="BE97" s="96">
        <v>0</v>
      </c>
      <c r="BF97" s="96">
        <v>0</v>
      </c>
      <c r="BG97" s="95">
        <v>2.9323843416370106</v>
      </c>
      <c r="BH97" s="95">
        <v>2.9323843416370106</v>
      </c>
      <c r="BI97" s="96" t="s">
        <v>326</v>
      </c>
      <c r="CA97"/>
      <c r="CB97"/>
      <c r="CC97"/>
      <c r="CD97" s="34"/>
      <c r="CE97" s="17" t="s">
        <v>154</v>
      </c>
      <c r="CF97" s="17" t="s">
        <v>166</v>
      </c>
      <c r="CG97" s="17">
        <f t="shared" si="9"/>
        <v>0</v>
      </c>
      <c r="CH97" s="34"/>
      <c r="CI97" s="34"/>
      <c r="CJ97" s="34"/>
      <c r="CK97" s="34"/>
      <c r="CL97" s="34"/>
      <c r="CM97" s="34"/>
      <c r="CN97" s="34"/>
      <c r="CO97" s="34"/>
      <c r="CP97" s="34"/>
      <c r="CQ97" s="34"/>
    </row>
    <row r="98" spans="2:95" x14ac:dyDescent="0.25">
      <c r="B98" s="34">
        <v>105</v>
      </c>
      <c r="C98" s="34">
        <v>2025</v>
      </c>
      <c r="D98" s="34" t="s">
        <v>109</v>
      </c>
      <c r="E98" s="34">
        <v>36</v>
      </c>
      <c r="F98" s="34" t="s">
        <v>78</v>
      </c>
      <c r="G98" s="34" t="s">
        <v>152</v>
      </c>
      <c r="H98" s="34" t="s">
        <v>151</v>
      </c>
      <c r="I98" s="34" t="s">
        <v>83</v>
      </c>
      <c r="J98" s="34" t="s">
        <v>88</v>
      </c>
      <c r="K98" s="34" t="s">
        <v>325</v>
      </c>
      <c r="L98" s="34" t="s">
        <v>167</v>
      </c>
      <c r="M98" s="34" t="s">
        <v>476</v>
      </c>
      <c r="N98" s="116">
        <v>0.20833333333333334</v>
      </c>
      <c r="O98" s="116">
        <v>0.26041666666666669</v>
      </c>
      <c r="P98" s="116" t="s">
        <v>58</v>
      </c>
      <c r="Q98" s="116">
        <v>0.70833333333333337</v>
      </c>
      <c r="R98" s="116" t="s">
        <v>69</v>
      </c>
      <c r="S98" s="116">
        <v>0.77430555555555558</v>
      </c>
      <c r="T98" s="34" t="s">
        <v>32</v>
      </c>
      <c r="U98" s="34" t="s">
        <v>47</v>
      </c>
      <c r="V98" s="34" t="s">
        <v>45</v>
      </c>
      <c r="W98" s="34" t="s">
        <v>326</v>
      </c>
      <c r="X98" s="34" t="s">
        <v>326</v>
      </c>
      <c r="Y98" s="34" t="s">
        <v>326</v>
      </c>
      <c r="Z98" s="34" t="s">
        <v>28</v>
      </c>
      <c r="AA98" s="34" t="s">
        <v>43</v>
      </c>
      <c r="AB98" s="95">
        <v>2.9323843416370106</v>
      </c>
      <c r="AC98" s="34" t="s">
        <v>32</v>
      </c>
      <c r="AD98" s="34" t="s">
        <v>45</v>
      </c>
      <c r="AE98" s="95">
        <v>0</v>
      </c>
      <c r="AF98" s="96">
        <v>10.75</v>
      </c>
      <c r="AG98" s="97">
        <v>0</v>
      </c>
      <c r="AH98" s="96">
        <v>0</v>
      </c>
      <c r="AI98" s="97" t="s">
        <v>326</v>
      </c>
      <c r="AJ98" s="96">
        <v>85</v>
      </c>
      <c r="AK98" s="96">
        <v>249.2526690391459</v>
      </c>
      <c r="AL98" s="96" t="s">
        <v>96</v>
      </c>
      <c r="AM98" s="95">
        <v>5.8647686832740211</v>
      </c>
      <c r="AN98" s="95">
        <v>0</v>
      </c>
      <c r="AO98" s="98" t="s">
        <v>326</v>
      </c>
      <c r="AP98" s="98">
        <v>0</v>
      </c>
      <c r="AQ98" s="98" t="s">
        <v>326</v>
      </c>
      <c r="AR98" s="98">
        <v>16.542873</v>
      </c>
      <c r="AS98" s="98">
        <v>48.510061750889676</v>
      </c>
      <c r="AT98" s="99" t="s">
        <v>102</v>
      </c>
      <c r="AU98" s="98">
        <v>0</v>
      </c>
      <c r="AV98" s="98">
        <v>0</v>
      </c>
      <c r="AW98" s="98">
        <v>0</v>
      </c>
      <c r="AX98" s="98">
        <v>0</v>
      </c>
      <c r="AY98" s="98">
        <v>28.923611111111114</v>
      </c>
      <c r="AZ98" s="98">
        <v>84.815144325820484</v>
      </c>
      <c r="BA98" s="100">
        <v>906276.25570776244</v>
      </c>
      <c r="BB98" s="100">
        <v>2657550.301434862</v>
      </c>
      <c r="BC98" s="101">
        <v>0.1510460426179604</v>
      </c>
      <c r="BD98" s="101">
        <v>0.44292505023914364</v>
      </c>
      <c r="BE98" s="96">
        <v>170</v>
      </c>
      <c r="BF98" s="96">
        <v>498.5053380782918</v>
      </c>
      <c r="BG98" s="95">
        <v>0</v>
      </c>
      <c r="BH98" s="95">
        <v>2.9323843416370106</v>
      </c>
      <c r="BI98" s="96" t="s">
        <v>326</v>
      </c>
      <c r="CA98"/>
      <c r="CB98"/>
      <c r="CC98"/>
      <c r="CD98" s="34"/>
      <c r="CE98" s="17" t="s">
        <v>154</v>
      </c>
      <c r="CF98" s="17" t="s">
        <v>163</v>
      </c>
      <c r="CG98" s="17">
        <f t="shared" si="9"/>
        <v>0</v>
      </c>
      <c r="CH98" s="34"/>
      <c r="CI98" s="34"/>
      <c r="CJ98" s="34"/>
      <c r="CK98" s="34"/>
      <c r="CL98" s="34"/>
      <c r="CM98" s="34"/>
      <c r="CN98" s="34"/>
      <c r="CO98" s="34"/>
      <c r="CP98" s="34"/>
      <c r="CQ98" s="34"/>
    </row>
    <row r="99" spans="2:95" x14ac:dyDescent="0.25">
      <c r="B99" s="34">
        <v>106</v>
      </c>
      <c r="C99" s="34">
        <v>2025</v>
      </c>
      <c r="D99" s="34" t="s">
        <v>109</v>
      </c>
      <c r="E99" s="34">
        <v>40</v>
      </c>
      <c r="F99" s="34" t="s">
        <v>79</v>
      </c>
      <c r="G99" s="34" t="s">
        <v>153</v>
      </c>
      <c r="H99" s="34" t="s">
        <v>151</v>
      </c>
      <c r="I99" s="34" t="s">
        <v>83</v>
      </c>
      <c r="J99" s="34" t="s">
        <v>88</v>
      </c>
      <c r="K99" s="34" t="s">
        <v>325</v>
      </c>
      <c r="L99" s="34" t="s">
        <v>178</v>
      </c>
      <c r="M99" s="34" t="s">
        <v>476</v>
      </c>
      <c r="N99" s="116">
        <v>0.2361111111111111</v>
      </c>
      <c r="O99" s="116">
        <v>0.28472222222222221</v>
      </c>
      <c r="P99" s="116" t="s">
        <v>58</v>
      </c>
      <c r="Q99" s="116">
        <v>0.72916666666666663</v>
      </c>
      <c r="R99" s="116" t="s">
        <v>69</v>
      </c>
      <c r="S99" s="116">
        <v>0.79166666666666663</v>
      </c>
      <c r="T99" s="34" t="s">
        <v>28</v>
      </c>
      <c r="U99" s="34" t="s">
        <v>48</v>
      </c>
      <c r="V99" s="34" t="s">
        <v>43</v>
      </c>
      <c r="W99" s="34" t="s">
        <v>326</v>
      </c>
      <c r="X99" s="34" t="s">
        <v>326</v>
      </c>
      <c r="Y99" s="34" t="s">
        <v>326</v>
      </c>
      <c r="Z99" s="34" t="s">
        <v>28</v>
      </c>
      <c r="AA99" s="34" t="s">
        <v>43</v>
      </c>
      <c r="AB99" s="95">
        <v>0</v>
      </c>
      <c r="AC99" s="34" t="s">
        <v>28</v>
      </c>
      <c r="AD99" s="34" t="s">
        <v>43</v>
      </c>
      <c r="AE99" s="95">
        <v>0</v>
      </c>
      <c r="AF99" s="96">
        <v>10.666666666666666</v>
      </c>
      <c r="AG99" s="97">
        <v>0</v>
      </c>
      <c r="AH99" s="96">
        <v>0</v>
      </c>
      <c r="AI99" s="97" t="s">
        <v>326</v>
      </c>
      <c r="AJ99" s="96">
        <v>80</v>
      </c>
      <c r="AK99" s="96">
        <v>234.59074733096085</v>
      </c>
      <c r="AL99" s="96" t="s">
        <v>96</v>
      </c>
      <c r="AM99" s="95">
        <v>5.8647686832740211</v>
      </c>
      <c r="AN99" s="95">
        <v>0</v>
      </c>
      <c r="AO99" s="98" t="s">
        <v>326</v>
      </c>
      <c r="AP99" s="98">
        <v>0</v>
      </c>
      <c r="AQ99" s="98" t="s">
        <v>326</v>
      </c>
      <c r="AR99" s="98">
        <v>24.074572000000003</v>
      </c>
      <c r="AS99" s="98">
        <v>70.595897964412814</v>
      </c>
      <c r="AT99" s="99" t="s">
        <v>102</v>
      </c>
      <c r="AU99" s="98">
        <v>2304.2877822325131</v>
      </c>
      <c r="AV99" s="98">
        <v>6757.0574112440954</v>
      </c>
      <c r="AW99" s="98">
        <v>302.47539179487183</v>
      </c>
      <c r="AX99" s="98">
        <v>886.97410262980202</v>
      </c>
      <c r="AY99" s="98">
        <v>27.222222222222218</v>
      </c>
      <c r="AZ99" s="98">
        <v>79.826018189007499</v>
      </c>
      <c r="BA99" s="100">
        <v>3048515.9817351601</v>
      </c>
      <c r="BB99" s="100">
        <v>8939420.5300703626</v>
      </c>
      <c r="BC99" s="101">
        <v>0.50808599695585999</v>
      </c>
      <c r="BD99" s="101">
        <v>1.4899034216783937</v>
      </c>
      <c r="BE99" s="96">
        <v>0</v>
      </c>
      <c r="BF99" s="96">
        <v>0</v>
      </c>
      <c r="BG99" s="95">
        <v>2.9323843416370106</v>
      </c>
      <c r="BH99" s="95">
        <v>2.9323843416370106</v>
      </c>
      <c r="BI99" s="96" t="s">
        <v>326</v>
      </c>
      <c r="CA99"/>
      <c r="CB99"/>
      <c r="CC99"/>
      <c r="CD99" s="34"/>
      <c r="CE99" s="17" t="s">
        <v>155</v>
      </c>
      <c r="CF99" s="17" t="s">
        <v>151</v>
      </c>
      <c r="CG99" s="17">
        <f t="shared" si="9"/>
        <v>14.661921708185053</v>
      </c>
      <c r="CH99" s="34"/>
      <c r="CI99" s="34"/>
      <c r="CJ99" s="34"/>
      <c r="CK99" s="34"/>
      <c r="CL99" s="34"/>
      <c r="CM99" s="34"/>
      <c r="CN99" s="34"/>
      <c r="CO99" s="34"/>
      <c r="CP99" s="34"/>
      <c r="CQ99" s="34"/>
    </row>
    <row r="100" spans="2:95" x14ac:dyDescent="0.25">
      <c r="B100" s="34">
        <v>108</v>
      </c>
      <c r="C100" s="34">
        <v>2025</v>
      </c>
      <c r="D100" s="34" t="s">
        <v>109</v>
      </c>
      <c r="E100" s="34">
        <v>33</v>
      </c>
      <c r="F100" s="34" t="s">
        <v>78</v>
      </c>
      <c r="G100" s="34" t="s">
        <v>152</v>
      </c>
      <c r="H100" s="34" t="s">
        <v>151</v>
      </c>
      <c r="I100" s="34" t="s">
        <v>83</v>
      </c>
      <c r="J100" s="34" t="s">
        <v>89</v>
      </c>
      <c r="K100" s="34" t="s">
        <v>325</v>
      </c>
      <c r="L100" s="34" t="s">
        <v>172</v>
      </c>
      <c r="M100" s="34" t="s">
        <v>477</v>
      </c>
      <c r="N100" s="116">
        <v>0.2013888888888889</v>
      </c>
      <c r="O100" s="116">
        <v>0.2361111111111111</v>
      </c>
      <c r="P100" s="116" t="s">
        <v>57</v>
      </c>
      <c r="Q100" s="116">
        <v>0.83333333333333337</v>
      </c>
      <c r="R100" s="116" t="s">
        <v>72</v>
      </c>
      <c r="S100" s="116">
        <v>0.88888888888888884</v>
      </c>
      <c r="T100" s="34" t="s">
        <v>28</v>
      </c>
      <c r="U100" s="34" t="s">
        <v>48</v>
      </c>
      <c r="V100" s="34" t="s">
        <v>43</v>
      </c>
      <c r="W100" s="34" t="s">
        <v>326</v>
      </c>
      <c r="X100" s="34" t="s">
        <v>326</v>
      </c>
      <c r="Y100" s="34" t="s">
        <v>326</v>
      </c>
      <c r="Z100" s="34" t="s">
        <v>28</v>
      </c>
      <c r="AA100" s="34" t="s">
        <v>43</v>
      </c>
      <c r="AB100" s="95">
        <v>0</v>
      </c>
      <c r="AC100" s="34" t="s">
        <v>28</v>
      </c>
      <c r="AD100" s="34" t="s">
        <v>43</v>
      </c>
      <c r="AE100" s="95">
        <v>0</v>
      </c>
      <c r="AF100" s="96">
        <v>14.333333333333336</v>
      </c>
      <c r="AG100" s="97">
        <v>0</v>
      </c>
      <c r="AH100" s="96">
        <v>0</v>
      </c>
      <c r="AI100" s="97" t="s">
        <v>326</v>
      </c>
      <c r="AJ100" s="96">
        <v>64.999999999999929</v>
      </c>
      <c r="AK100" s="96">
        <v>190.60498220640548</v>
      </c>
      <c r="AL100" s="96" t="s">
        <v>96</v>
      </c>
      <c r="AM100" s="95">
        <v>5.8647686832740211</v>
      </c>
      <c r="AN100" s="95">
        <v>0</v>
      </c>
      <c r="AO100" s="98" t="s">
        <v>326</v>
      </c>
      <c r="AP100" s="98">
        <v>0</v>
      </c>
      <c r="AQ100" s="98" t="s">
        <v>326</v>
      </c>
      <c r="AR100" s="98">
        <v>17.393367000000012</v>
      </c>
      <c r="AS100" s="98">
        <v>51.004037039145942</v>
      </c>
      <c r="AT100" s="99" t="s">
        <v>102</v>
      </c>
      <c r="AU100" s="98">
        <v>998.879391998816</v>
      </c>
      <c r="AV100" s="98">
        <v>2929.0982882812255</v>
      </c>
      <c r="AW100" s="98">
        <v>131.11922815384625</v>
      </c>
      <c r="AX100" s="98">
        <v>384.49197152586942</v>
      </c>
      <c r="AY100" s="98">
        <v>22.118055555555532</v>
      </c>
      <c r="AZ100" s="98">
        <v>64.858639778568531</v>
      </c>
      <c r="BA100" s="100">
        <v>1820383.5616438354</v>
      </c>
      <c r="BB100" s="100">
        <v>5338064.2519377945</v>
      </c>
      <c r="BC100" s="101">
        <v>7.5849315068493142E-2</v>
      </c>
      <c r="BD100" s="101">
        <v>0.22241934383074144</v>
      </c>
      <c r="BE100" s="96">
        <v>0</v>
      </c>
      <c r="BF100" s="96">
        <v>0</v>
      </c>
      <c r="BG100" s="95">
        <v>2.9323843416370106</v>
      </c>
      <c r="BH100" s="95">
        <v>2.9323843416370106</v>
      </c>
      <c r="BI100" s="96" t="s">
        <v>326</v>
      </c>
      <c r="CA100" s="34"/>
      <c r="CB100" s="34"/>
      <c r="CC100" s="34"/>
      <c r="CD100" s="34"/>
      <c r="CE100" s="17" t="s">
        <v>155</v>
      </c>
      <c r="CF100" s="17" t="s">
        <v>162</v>
      </c>
      <c r="CG100" s="17">
        <f t="shared" si="9"/>
        <v>0</v>
      </c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</row>
    <row r="101" spans="2:95" x14ac:dyDescent="0.25">
      <c r="B101" s="34">
        <v>109</v>
      </c>
      <c r="C101" s="34">
        <v>2025</v>
      </c>
      <c r="D101" s="34" t="s">
        <v>109</v>
      </c>
      <c r="E101" s="34">
        <v>49</v>
      </c>
      <c r="F101" s="34" t="s">
        <v>79</v>
      </c>
      <c r="G101" s="34" t="s">
        <v>152</v>
      </c>
      <c r="H101" s="34" t="s">
        <v>151</v>
      </c>
      <c r="I101" s="34" t="s">
        <v>82</v>
      </c>
      <c r="J101" s="34" t="s">
        <v>89</v>
      </c>
      <c r="K101" s="34" t="s">
        <v>325</v>
      </c>
      <c r="L101" s="34" t="s">
        <v>178</v>
      </c>
      <c r="M101" s="34" t="s">
        <v>476</v>
      </c>
      <c r="N101" s="116">
        <v>0.1736111111111111</v>
      </c>
      <c r="O101" s="116">
        <v>0.27083333333333331</v>
      </c>
      <c r="P101" s="116" t="s">
        <v>58</v>
      </c>
      <c r="Q101" s="116">
        <v>0.75</v>
      </c>
      <c r="R101" s="116" t="s">
        <v>70</v>
      </c>
      <c r="S101" s="116">
        <v>0.875</v>
      </c>
      <c r="T101" s="34" t="s">
        <v>27</v>
      </c>
      <c r="U101" s="34" t="s">
        <v>326</v>
      </c>
      <c r="V101" s="34" t="s">
        <v>42</v>
      </c>
      <c r="W101" s="34" t="s">
        <v>326</v>
      </c>
      <c r="X101" s="34" t="s">
        <v>326</v>
      </c>
      <c r="Y101" s="34" t="s">
        <v>326</v>
      </c>
      <c r="Z101" s="34" t="s">
        <v>24</v>
      </c>
      <c r="AA101" s="34" t="s">
        <v>42</v>
      </c>
      <c r="AB101" s="95">
        <v>2.9323843416370106</v>
      </c>
      <c r="AC101" s="34" t="s">
        <v>24</v>
      </c>
      <c r="AD101" s="34" t="s">
        <v>42</v>
      </c>
      <c r="AE101" s="95">
        <v>2.9323843416370106</v>
      </c>
      <c r="AF101" s="96">
        <v>11.5</v>
      </c>
      <c r="AG101" s="97">
        <v>0</v>
      </c>
      <c r="AH101" s="96">
        <v>0</v>
      </c>
      <c r="AI101" s="97" t="s">
        <v>326</v>
      </c>
      <c r="AJ101" s="96">
        <v>160</v>
      </c>
      <c r="AK101" s="96">
        <v>469.1814946619217</v>
      </c>
      <c r="AL101" s="96" t="s">
        <v>97</v>
      </c>
      <c r="AM101" s="95">
        <v>5.8647686832740211</v>
      </c>
      <c r="AN101" s="95">
        <v>0</v>
      </c>
      <c r="AO101" s="98" t="s">
        <v>326</v>
      </c>
      <c r="AP101" s="98">
        <v>0</v>
      </c>
      <c r="AQ101" s="98" t="s">
        <v>326</v>
      </c>
      <c r="AR101" s="98">
        <v>24.074572000000003</v>
      </c>
      <c r="AS101" s="98">
        <v>70.595897964412814</v>
      </c>
      <c r="AT101" s="99" t="s">
        <v>102</v>
      </c>
      <c r="AU101" s="98">
        <v>694.04688290852187</v>
      </c>
      <c r="AV101" s="98">
        <v>2035.2122118029251</v>
      </c>
      <c r="AW101" s="98">
        <v>85.482175942029002</v>
      </c>
      <c r="AX101" s="98">
        <v>250.66659422146583</v>
      </c>
      <c r="AY101" s="98">
        <v>54.444444444444436</v>
      </c>
      <c r="AZ101" s="98">
        <v>159.652036378015</v>
      </c>
      <c r="BA101" s="100">
        <v>1822800</v>
      </c>
      <c r="BB101" s="100">
        <v>5345150.177935943</v>
      </c>
      <c r="BC101" s="101">
        <v>7.5950000000000004E-2</v>
      </c>
      <c r="BD101" s="101">
        <v>0.22271459074733096</v>
      </c>
      <c r="BE101" s="96">
        <v>0</v>
      </c>
      <c r="BF101" s="96">
        <v>0</v>
      </c>
      <c r="BG101" s="95">
        <v>2.9323843416370106</v>
      </c>
      <c r="BH101" s="95">
        <v>2.9323843416370106</v>
      </c>
      <c r="BI101" s="96" t="s">
        <v>326</v>
      </c>
      <c r="CA101" s="34"/>
      <c r="CB101" s="34"/>
      <c r="CC101" s="34"/>
      <c r="CD101" s="34"/>
      <c r="CE101" s="17" t="s">
        <v>155</v>
      </c>
      <c r="CF101" s="17" t="s">
        <v>161</v>
      </c>
      <c r="CG101" s="17">
        <f t="shared" si="9"/>
        <v>0</v>
      </c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</row>
    <row r="102" spans="2:95" x14ac:dyDescent="0.25">
      <c r="B102" s="34">
        <v>110</v>
      </c>
      <c r="C102" s="34">
        <v>2025</v>
      </c>
      <c r="D102" s="34" t="s">
        <v>109</v>
      </c>
      <c r="E102" s="34">
        <v>53</v>
      </c>
      <c r="F102" s="34" t="s">
        <v>80</v>
      </c>
      <c r="G102" s="34" t="s">
        <v>154</v>
      </c>
      <c r="H102" s="34" t="s">
        <v>151</v>
      </c>
      <c r="I102" s="34" t="s">
        <v>84</v>
      </c>
      <c r="J102" s="34" t="s">
        <v>89</v>
      </c>
      <c r="K102" s="34" t="s">
        <v>325</v>
      </c>
      <c r="L102" s="34" t="s">
        <v>168</v>
      </c>
      <c r="M102" s="34" t="s">
        <v>476</v>
      </c>
      <c r="N102" s="116">
        <v>0.25</v>
      </c>
      <c r="O102" s="116">
        <v>0.29166666666666669</v>
      </c>
      <c r="P102" s="116" t="s">
        <v>59</v>
      </c>
      <c r="Q102" s="116">
        <v>0.70833333333333337</v>
      </c>
      <c r="R102" s="116" t="s">
        <v>69</v>
      </c>
      <c r="S102" s="116">
        <v>0.80555555555555558</v>
      </c>
      <c r="T102" s="34" t="s">
        <v>28</v>
      </c>
      <c r="U102" s="34" t="s">
        <v>51</v>
      </c>
      <c r="V102" s="34" t="s">
        <v>43</v>
      </c>
      <c r="W102" s="34" t="s">
        <v>326</v>
      </c>
      <c r="X102" s="34" t="s">
        <v>326</v>
      </c>
      <c r="Y102" s="34" t="s">
        <v>326</v>
      </c>
      <c r="Z102" s="34" t="s">
        <v>32</v>
      </c>
      <c r="AA102" s="34" t="s">
        <v>45</v>
      </c>
      <c r="AB102" s="95">
        <v>2.9323843416370106</v>
      </c>
      <c r="AC102" s="34" t="s">
        <v>28</v>
      </c>
      <c r="AD102" s="34" t="s">
        <v>43</v>
      </c>
      <c r="AE102" s="95">
        <v>0</v>
      </c>
      <c r="AF102" s="96">
        <v>10</v>
      </c>
      <c r="AG102" s="97">
        <v>0</v>
      </c>
      <c r="AH102" s="96">
        <v>0</v>
      </c>
      <c r="AI102" s="97" t="s">
        <v>326</v>
      </c>
      <c r="AJ102" s="96">
        <v>100</v>
      </c>
      <c r="AK102" s="96">
        <v>293.23843416370107</v>
      </c>
      <c r="AL102" s="96" t="s">
        <v>96</v>
      </c>
      <c r="AM102" s="95">
        <v>5.8647686832740211</v>
      </c>
      <c r="AN102" s="95">
        <v>0</v>
      </c>
      <c r="AO102" s="98" t="s">
        <v>326</v>
      </c>
      <c r="AP102" s="98">
        <v>0</v>
      </c>
      <c r="AQ102" s="98" t="s">
        <v>326</v>
      </c>
      <c r="AR102" s="98">
        <v>5.5308449999999993</v>
      </c>
      <c r="AS102" s="98">
        <v>16.218563274021349</v>
      </c>
      <c r="AT102" s="99" t="s">
        <v>100</v>
      </c>
      <c r="AU102" s="98">
        <v>0</v>
      </c>
      <c r="AV102" s="98">
        <v>0</v>
      </c>
      <c r="AW102" s="98">
        <v>0</v>
      </c>
      <c r="AX102" s="98">
        <v>0</v>
      </c>
      <c r="AY102" s="98">
        <v>34.027777777777779</v>
      </c>
      <c r="AZ102" s="98">
        <v>99.782522736259395</v>
      </c>
      <c r="BA102" s="100">
        <v>101803.65296803653</v>
      </c>
      <c r="BB102" s="100">
        <v>298527.43788491853</v>
      </c>
      <c r="BC102" s="101">
        <v>4.2418188736681886E-3</v>
      </c>
      <c r="BD102" s="101">
        <v>1.2438643245204937E-2</v>
      </c>
      <c r="BE102" s="96">
        <v>0</v>
      </c>
      <c r="BF102" s="96">
        <v>0</v>
      </c>
      <c r="BG102" s="95">
        <v>2.9323843416370106</v>
      </c>
      <c r="BH102" s="95">
        <v>2.9323843416370106</v>
      </c>
      <c r="BI102" s="96" t="s">
        <v>326</v>
      </c>
      <c r="CA102" s="34"/>
      <c r="CB102" s="34"/>
      <c r="CC102" s="34"/>
      <c r="CD102" s="34"/>
      <c r="CE102" s="17" t="s">
        <v>155</v>
      </c>
      <c r="CF102" s="17" t="s">
        <v>160</v>
      </c>
      <c r="CG102" s="17">
        <f t="shared" si="9"/>
        <v>0</v>
      </c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</row>
    <row r="103" spans="2:95" x14ac:dyDescent="0.25">
      <c r="B103" s="34">
        <v>111</v>
      </c>
      <c r="C103" s="34">
        <v>2025</v>
      </c>
      <c r="D103" s="34" t="s">
        <v>109</v>
      </c>
      <c r="E103" s="34">
        <v>53</v>
      </c>
      <c r="F103" s="34" t="s">
        <v>80</v>
      </c>
      <c r="G103" s="34" t="s">
        <v>153</v>
      </c>
      <c r="H103" s="34" t="s">
        <v>151</v>
      </c>
      <c r="I103" s="34" t="s">
        <v>84</v>
      </c>
      <c r="J103" s="34" t="s">
        <v>90</v>
      </c>
      <c r="K103" s="34" t="s">
        <v>325</v>
      </c>
      <c r="L103" s="34" t="s">
        <v>176</v>
      </c>
      <c r="M103" s="34" t="s">
        <v>476</v>
      </c>
      <c r="N103" s="116">
        <v>0.28125</v>
      </c>
      <c r="O103" s="116">
        <v>0.33333333333333331</v>
      </c>
      <c r="P103" s="116" t="s">
        <v>60</v>
      </c>
      <c r="Q103" s="116">
        <v>0.6875</v>
      </c>
      <c r="R103" s="116" t="s">
        <v>68</v>
      </c>
      <c r="S103" s="116">
        <v>0.75</v>
      </c>
      <c r="T103" s="34" t="s">
        <v>32</v>
      </c>
      <c r="U103" s="34" t="s">
        <v>47</v>
      </c>
      <c r="V103" s="34" t="s">
        <v>45</v>
      </c>
      <c r="W103" s="34" t="s">
        <v>326</v>
      </c>
      <c r="X103" s="34" t="s">
        <v>326</v>
      </c>
      <c r="Y103" s="34" t="s">
        <v>326</v>
      </c>
      <c r="Z103" s="34" t="s">
        <v>32</v>
      </c>
      <c r="AA103" s="34" t="s">
        <v>45</v>
      </c>
      <c r="AB103" s="95">
        <v>0</v>
      </c>
      <c r="AC103" s="34" t="s">
        <v>32</v>
      </c>
      <c r="AD103" s="34" t="s">
        <v>45</v>
      </c>
      <c r="AE103" s="95">
        <v>0</v>
      </c>
      <c r="AF103" s="96">
        <v>8.5</v>
      </c>
      <c r="AG103" s="97">
        <v>0</v>
      </c>
      <c r="AH103" s="96">
        <v>0</v>
      </c>
      <c r="AI103" s="97" t="s">
        <v>326</v>
      </c>
      <c r="AJ103" s="96">
        <v>82.499999999999986</v>
      </c>
      <c r="AK103" s="96">
        <v>241.92170818505332</v>
      </c>
      <c r="AL103" s="96" t="s">
        <v>96</v>
      </c>
      <c r="AM103" s="95">
        <v>5.8647686832740211</v>
      </c>
      <c r="AN103" s="95">
        <v>0</v>
      </c>
      <c r="AO103" s="98" t="s">
        <v>326</v>
      </c>
      <c r="AP103" s="98">
        <v>0</v>
      </c>
      <c r="AQ103" s="98" t="s">
        <v>326</v>
      </c>
      <c r="AR103" s="98">
        <v>10.023296999999999</v>
      </c>
      <c r="AS103" s="98">
        <v>29.39215917437722</v>
      </c>
      <c r="AT103" s="99" t="s">
        <v>101</v>
      </c>
      <c r="AU103" s="98">
        <v>0</v>
      </c>
      <c r="AV103" s="98">
        <v>0</v>
      </c>
      <c r="AW103" s="98">
        <v>0</v>
      </c>
      <c r="AX103" s="98">
        <v>0</v>
      </c>
      <c r="AY103" s="98">
        <v>28.072916666666661</v>
      </c>
      <c r="AZ103" s="98">
        <v>82.320581257413977</v>
      </c>
      <c r="BA103" s="100">
        <v>53698.630136986299</v>
      </c>
      <c r="BB103" s="100">
        <v>157465.02218105592</v>
      </c>
      <c r="BC103" s="101">
        <v>1.1187214611872145E-3</v>
      </c>
      <c r="BD103" s="101">
        <v>3.2805212954386646E-3</v>
      </c>
      <c r="BE103" s="96">
        <v>164.99999999999997</v>
      </c>
      <c r="BF103" s="96">
        <v>483.84341637010664</v>
      </c>
      <c r="BG103" s="95">
        <v>0</v>
      </c>
      <c r="BH103" s="95">
        <v>2.9323843416370106</v>
      </c>
      <c r="BI103" s="96" t="s">
        <v>326</v>
      </c>
      <c r="CA103" s="34"/>
      <c r="CB103" s="34"/>
      <c r="CC103" s="34"/>
      <c r="CD103" s="34"/>
      <c r="CE103" s="17" t="s">
        <v>155</v>
      </c>
      <c r="CF103" s="17" t="s">
        <v>165</v>
      </c>
      <c r="CG103" s="17">
        <f t="shared" si="9"/>
        <v>0</v>
      </c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</row>
    <row r="104" spans="2:95" x14ac:dyDescent="0.25">
      <c r="B104" s="34">
        <v>112</v>
      </c>
      <c r="C104" s="34">
        <v>2025</v>
      </c>
      <c r="D104" s="34" t="s">
        <v>109</v>
      </c>
      <c r="E104" s="34">
        <v>52</v>
      </c>
      <c r="F104" s="34" t="s">
        <v>80</v>
      </c>
      <c r="G104" s="34" t="s">
        <v>153</v>
      </c>
      <c r="H104" s="34" t="s">
        <v>151</v>
      </c>
      <c r="I104" s="34" t="s">
        <v>83</v>
      </c>
      <c r="J104" s="34" t="s">
        <v>89</v>
      </c>
      <c r="K104" s="34" t="s">
        <v>325</v>
      </c>
      <c r="L104" s="34" t="s">
        <v>169</v>
      </c>
      <c r="M104" s="34" t="s">
        <v>476</v>
      </c>
      <c r="N104" s="116">
        <v>0.20833333333333334</v>
      </c>
      <c r="O104" s="116">
        <v>0.27083333333333331</v>
      </c>
      <c r="P104" s="116" t="s">
        <v>58</v>
      </c>
      <c r="Q104" s="116">
        <v>0.66666666666666663</v>
      </c>
      <c r="R104" s="116" t="s">
        <v>68</v>
      </c>
      <c r="S104" s="116">
        <v>0.72916666666666663</v>
      </c>
      <c r="T104" s="34" t="s">
        <v>28</v>
      </c>
      <c r="U104" s="34" t="s">
        <v>48</v>
      </c>
      <c r="V104" s="34" t="s">
        <v>43</v>
      </c>
      <c r="W104" s="34" t="s">
        <v>326</v>
      </c>
      <c r="X104" s="34" t="s">
        <v>326</v>
      </c>
      <c r="Y104" s="34" t="s">
        <v>326</v>
      </c>
      <c r="Z104" s="34" t="s">
        <v>28</v>
      </c>
      <c r="AA104" s="34" t="s">
        <v>43</v>
      </c>
      <c r="AB104" s="95">
        <v>0</v>
      </c>
      <c r="AC104" s="34" t="s">
        <v>28</v>
      </c>
      <c r="AD104" s="34" t="s">
        <v>43</v>
      </c>
      <c r="AE104" s="95">
        <v>0</v>
      </c>
      <c r="AF104" s="96">
        <v>9.5</v>
      </c>
      <c r="AG104" s="97">
        <v>0</v>
      </c>
      <c r="AH104" s="96">
        <v>0</v>
      </c>
      <c r="AI104" s="97" t="s">
        <v>326</v>
      </c>
      <c r="AJ104" s="96">
        <v>89.999999999999972</v>
      </c>
      <c r="AK104" s="96">
        <v>263.91459074733086</v>
      </c>
      <c r="AL104" s="96" t="s">
        <v>96</v>
      </c>
      <c r="AM104" s="95">
        <v>5.8647686832740211</v>
      </c>
      <c r="AN104" s="95">
        <v>0</v>
      </c>
      <c r="AO104" s="98" t="s">
        <v>326</v>
      </c>
      <c r="AP104" s="98">
        <v>0</v>
      </c>
      <c r="AQ104" s="98" t="s">
        <v>326</v>
      </c>
      <c r="AR104" s="98">
        <v>19.537368000000001</v>
      </c>
      <c r="AS104" s="98">
        <v>57.291072</v>
      </c>
      <c r="AT104" s="99" t="s">
        <v>102</v>
      </c>
      <c r="AU104" s="98">
        <v>1870.0111627895387</v>
      </c>
      <c r="AV104" s="98">
        <v>5483.5914524504624</v>
      </c>
      <c r="AW104" s="98">
        <v>245.46949538461539</v>
      </c>
      <c r="AX104" s="98">
        <v>719.81090461538463</v>
      </c>
      <c r="AY104" s="98">
        <v>30.624999999999989</v>
      </c>
      <c r="AZ104" s="98">
        <v>89.804270462633411</v>
      </c>
      <c r="BA104" s="100">
        <v>1550547.9452054794</v>
      </c>
      <c r="BB104" s="100">
        <v>4546802.5154779889</v>
      </c>
      <c r="BC104" s="101">
        <v>6.4606164383561648E-2</v>
      </c>
      <c r="BD104" s="101">
        <v>0.18945010481158289</v>
      </c>
      <c r="BE104" s="96">
        <v>0</v>
      </c>
      <c r="BF104" s="96">
        <v>0</v>
      </c>
      <c r="BG104" s="95">
        <v>2.9323843416370106</v>
      </c>
      <c r="BH104" s="95">
        <v>2.9323843416370106</v>
      </c>
      <c r="BI104" s="96" t="s">
        <v>326</v>
      </c>
      <c r="CA104" s="34"/>
      <c r="CB104" s="34"/>
      <c r="CC104" s="34"/>
      <c r="CD104" s="34"/>
      <c r="CE104" s="17" t="s">
        <v>155</v>
      </c>
      <c r="CF104" s="17" t="s">
        <v>164</v>
      </c>
      <c r="CG104" s="17">
        <f t="shared" si="9"/>
        <v>0</v>
      </c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</row>
    <row r="105" spans="2:95" x14ac:dyDescent="0.25">
      <c r="B105" s="34">
        <v>113</v>
      </c>
      <c r="C105" s="34">
        <v>2025</v>
      </c>
      <c r="D105" s="34" t="s">
        <v>109</v>
      </c>
      <c r="E105" s="34">
        <v>56</v>
      </c>
      <c r="F105" s="34" t="s">
        <v>80</v>
      </c>
      <c r="G105" s="34" t="s">
        <v>154</v>
      </c>
      <c r="H105" s="34" t="s">
        <v>151</v>
      </c>
      <c r="I105" s="34" t="s">
        <v>83</v>
      </c>
      <c r="J105" s="34" t="s">
        <v>89</v>
      </c>
      <c r="K105" s="34" t="s">
        <v>325</v>
      </c>
      <c r="L105" s="34" t="s">
        <v>167</v>
      </c>
      <c r="M105" s="34" t="s">
        <v>476</v>
      </c>
      <c r="N105" s="116">
        <v>0.20833333333333334</v>
      </c>
      <c r="O105" s="116">
        <v>0.25694444444444442</v>
      </c>
      <c r="P105" s="116" t="s">
        <v>58</v>
      </c>
      <c r="Q105" s="116">
        <v>0.70833333333333337</v>
      </c>
      <c r="R105" s="116" t="s">
        <v>69</v>
      </c>
      <c r="S105" s="116">
        <v>0.76388888888888884</v>
      </c>
      <c r="T105" s="34" t="s">
        <v>28</v>
      </c>
      <c r="U105" s="34" t="s">
        <v>48</v>
      </c>
      <c r="V105" s="34" t="s">
        <v>43</v>
      </c>
      <c r="W105" s="34" t="s">
        <v>326</v>
      </c>
      <c r="X105" s="34" t="s">
        <v>326</v>
      </c>
      <c r="Y105" s="34" t="s">
        <v>326</v>
      </c>
      <c r="Z105" s="34" t="s">
        <v>28</v>
      </c>
      <c r="AA105" s="34" t="s">
        <v>43</v>
      </c>
      <c r="AB105" s="95">
        <v>0</v>
      </c>
      <c r="AC105" s="34" t="s">
        <v>28</v>
      </c>
      <c r="AD105" s="34" t="s">
        <v>43</v>
      </c>
      <c r="AE105" s="95">
        <v>0</v>
      </c>
      <c r="AF105" s="96">
        <v>10.833333333333336</v>
      </c>
      <c r="AG105" s="97">
        <v>0</v>
      </c>
      <c r="AH105" s="96">
        <v>0</v>
      </c>
      <c r="AI105" s="97" t="s">
        <v>326</v>
      </c>
      <c r="AJ105" s="96">
        <v>74.999999999999915</v>
      </c>
      <c r="AK105" s="96">
        <v>219.92882562277555</v>
      </c>
      <c r="AL105" s="96" t="s">
        <v>96</v>
      </c>
      <c r="AM105" s="95">
        <v>5.8647686832740211</v>
      </c>
      <c r="AN105" s="95">
        <v>0</v>
      </c>
      <c r="AO105" s="98" t="s">
        <v>326</v>
      </c>
      <c r="AP105" s="98">
        <v>0</v>
      </c>
      <c r="AQ105" s="98" t="s">
        <v>326</v>
      </c>
      <c r="AR105" s="98">
        <v>16.542873</v>
      </c>
      <c r="AS105" s="98">
        <v>48.510061750889676</v>
      </c>
      <c r="AT105" s="99" t="s">
        <v>102</v>
      </c>
      <c r="AU105" s="98">
        <v>791.69715118765384</v>
      </c>
      <c r="AV105" s="98">
        <v>2321.5603294613052</v>
      </c>
      <c r="AW105" s="98">
        <v>103.92317653846153</v>
      </c>
      <c r="AX105" s="98">
        <v>304.74269561456333</v>
      </c>
      <c r="AY105" s="98">
        <v>25.520833333333304</v>
      </c>
      <c r="AZ105" s="98">
        <v>74.836892052194457</v>
      </c>
      <c r="BA105" s="100">
        <v>551529.68036529678</v>
      </c>
      <c r="BB105" s="100">
        <v>1617296.9986512617</v>
      </c>
      <c r="BC105" s="101">
        <v>2.2980403348554033E-2</v>
      </c>
      <c r="BD105" s="101">
        <v>6.7387374943802564E-2</v>
      </c>
      <c r="BE105" s="96">
        <v>0</v>
      </c>
      <c r="BF105" s="96">
        <v>0</v>
      </c>
      <c r="BG105" s="95">
        <v>2.9323843416370106</v>
      </c>
      <c r="BH105" s="95">
        <v>2.9323843416370106</v>
      </c>
      <c r="BI105" s="96" t="s">
        <v>326</v>
      </c>
      <c r="CA105" s="34"/>
      <c r="CB105" s="34"/>
      <c r="CC105" s="34"/>
      <c r="CD105" s="34"/>
      <c r="CE105" s="17" t="s">
        <v>155</v>
      </c>
      <c r="CF105" s="17" t="s">
        <v>166</v>
      </c>
      <c r="CG105" s="17">
        <f t="shared" si="9"/>
        <v>0</v>
      </c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</row>
    <row r="106" spans="2:95" x14ac:dyDescent="0.25">
      <c r="B106" s="34">
        <v>114</v>
      </c>
      <c r="C106" s="34">
        <v>2025</v>
      </c>
      <c r="D106" s="34" t="s">
        <v>109</v>
      </c>
      <c r="E106" s="34">
        <v>51</v>
      </c>
      <c r="F106" s="34" t="s">
        <v>80</v>
      </c>
      <c r="G106" s="34" t="s">
        <v>154</v>
      </c>
      <c r="H106" s="34" t="s">
        <v>151</v>
      </c>
      <c r="I106" s="34" t="s">
        <v>83</v>
      </c>
      <c r="J106" s="34" t="s">
        <v>89</v>
      </c>
      <c r="K106" s="34" t="s">
        <v>325</v>
      </c>
      <c r="L106" s="34" t="s">
        <v>171</v>
      </c>
      <c r="M106" s="34" t="s">
        <v>476</v>
      </c>
      <c r="N106" s="116">
        <v>0.25416666666666665</v>
      </c>
      <c r="O106" s="116">
        <v>0.28125</v>
      </c>
      <c r="P106" s="116" t="s">
        <v>58</v>
      </c>
      <c r="Q106" s="116">
        <v>0.70833333333333337</v>
      </c>
      <c r="R106" s="116" t="s">
        <v>69</v>
      </c>
      <c r="S106" s="116">
        <v>0.73958333333333337</v>
      </c>
      <c r="T106" s="34" t="s">
        <v>32</v>
      </c>
      <c r="U106" s="34" t="s">
        <v>47</v>
      </c>
      <c r="V106" s="34" t="s">
        <v>45</v>
      </c>
      <c r="W106" s="34" t="s">
        <v>326</v>
      </c>
      <c r="X106" s="34" t="s">
        <v>326</v>
      </c>
      <c r="Y106" s="34" t="s">
        <v>326</v>
      </c>
      <c r="Z106" s="34" t="s">
        <v>32</v>
      </c>
      <c r="AA106" s="34" t="s">
        <v>45</v>
      </c>
      <c r="AB106" s="95">
        <v>0</v>
      </c>
      <c r="AC106" s="34" t="s">
        <v>28</v>
      </c>
      <c r="AD106" s="34" t="s">
        <v>43</v>
      </c>
      <c r="AE106" s="95">
        <v>2.9323843416370106</v>
      </c>
      <c r="AF106" s="96">
        <v>10.25</v>
      </c>
      <c r="AG106" s="97">
        <v>0</v>
      </c>
      <c r="AH106" s="96">
        <v>0</v>
      </c>
      <c r="AI106" s="97" t="s">
        <v>326</v>
      </c>
      <c r="AJ106" s="96">
        <v>42.000000000000014</v>
      </c>
      <c r="AK106" s="96">
        <v>123.16014234875449</v>
      </c>
      <c r="AL106" s="96" t="s">
        <v>95</v>
      </c>
      <c r="AM106" s="95">
        <v>5.8647686832740211</v>
      </c>
      <c r="AN106" s="95">
        <v>0</v>
      </c>
      <c r="AO106" s="98" t="s">
        <v>326</v>
      </c>
      <c r="AP106" s="98">
        <v>0</v>
      </c>
      <c r="AQ106" s="98" t="s">
        <v>326</v>
      </c>
      <c r="AR106" s="98">
        <v>10.500000000000004</v>
      </c>
      <c r="AS106" s="98">
        <v>30.790035587188623</v>
      </c>
      <c r="AT106" s="99" t="s">
        <v>101</v>
      </c>
      <c r="AU106" s="98">
        <v>0</v>
      </c>
      <c r="AV106" s="98">
        <v>0</v>
      </c>
      <c r="AW106" s="98">
        <v>0</v>
      </c>
      <c r="AX106" s="98">
        <v>0</v>
      </c>
      <c r="AY106" s="98">
        <v>14.291666666666671</v>
      </c>
      <c r="AZ106" s="98">
        <v>41.908659549228958</v>
      </c>
      <c r="BA106" s="100">
        <v>335616.43835616438</v>
      </c>
      <c r="BB106" s="100">
        <v>984156.38863159937</v>
      </c>
      <c r="BC106" s="101">
        <v>1.3984018264840182E-2</v>
      </c>
      <c r="BD106" s="101">
        <v>4.100651619298331E-2</v>
      </c>
      <c r="BE106" s="96">
        <v>84.000000000000028</v>
      </c>
      <c r="BF106" s="96">
        <v>246.32028469750898</v>
      </c>
      <c r="BG106" s="95">
        <v>0</v>
      </c>
      <c r="BH106" s="95">
        <v>2.9323843416370106</v>
      </c>
      <c r="BI106" s="96" t="s">
        <v>326</v>
      </c>
      <c r="CA106" s="34"/>
      <c r="CB106" s="34"/>
      <c r="CC106" s="34"/>
      <c r="CD106" s="34"/>
      <c r="CE106" s="17" t="s">
        <v>155</v>
      </c>
      <c r="CF106" s="17" t="s">
        <v>163</v>
      </c>
      <c r="CG106" s="17">
        <f t="shared" si="9"/>
        <v>0</v>
      </c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</row>
    <row r="107" spans="2:95" x14ac:dyDescent="0.25">
      <c r="B107" s="34">
        <v>115</v>
      </c>
      <c r="C107" s="34">
        <v>2025</v>
      </c>
      <c r="D107" s="34" t="s">
        <v>109</v>
      </c>
      <c r="E107" s="34">
        <v>34</v>
      </c>
      <c r="F107" s="34" t="s">
        <v>78</v>
      </c>
      <c r="G107" s="34" t="s">
        <v>154</v>
      </c>
      <c r="H107" s="34" t="s">
        <v>151</v>
      </c>
      <c r="I107" s="34" t="s">
        <v>83</v>
      </c>
      <c r="J107" s="34" t="s">
        <v>89</v>
      </c>
      <c r="K107" s="34" t="s">
        <v>325</v>
      </c>
      <c r="L107" s="34" t="s">
        <v>172</v>
      </c>
      <c r="M107" s="34" t="s">
        <v>476</v>
      </c>
      <c r="N107" s="116">
        <v>0.25</v>
      </c>
      <c r="O107" s="116">
        <v>0.27430555555555558</v>
      </c>
      <c r="P107" s="116" t="s">
        <v>58</v>
      </c>
      <c r="Q107" s="116">
        <v>0.70833333333333337</v>
      </c>
      <c r="R107" s="116" t="s">
        <v>69</v>
      </c>
      <c r="S107" s="116">
        <v>0.75694444444444442</v>
      </c>
      <c r="T107" s="34" t="s">
        <v>28</v>
      </c>
      <c r="U107" s="34" t="s">
        <v>48</v>
      </c>
      <c r="V107" s="34" t="s">
        <v>43</v>
      </c>
      <c r="W107" s="34" t="s">
        <v>326</v>
      </c>
      <c r="X107" s="34" t="s">
        <v>326</v>
      </c>
      <c r="Y107" s="34" t="s">
        <v>326</v>
      </c>
      <c r="Z107" s="34" t="s">
        <v>28</v>
      </c>
      <c r="AA107" s="34" t="s">
        <v>43</v>
      </c>
      <c r="AB107" s="95">
        <v>0</v>
      </c>
      <c r="AC107" s="34" t="s">
        <v>28</v>
      </c>
      <c r="AD107" s="34" t="s">
        <v>43</v>
      </c>
      <c r="AE107" s="95">
        <v>0</v>
      </c>
      <c r="AF107" s="96">
        <v>10.416666666666668</v>
      </c>
      <c r="AG107" s="97">
        <v>0</v>
      </c>
      <c r="AH107" s="96">
        <v>0</v>
      </c>
      <c r="AI107" s="97" t="s">
        <v>326</v>
      </c>
      <c r="AJ107" s="96">
        <v>52.499999999999972</v>
      </c>
      <c r="AK107" s="96">
        <v>153.95017793594297</v>
      </c>
      <c r="AL107" s="96" t="s">
        <v>95</v>
      </c>
      <c r="AM107" s="95">
        <v>5.8647686832740211</v>
      </c>
      <c r="AN107" s="95">
        <v>0</v>
      </c>
      <c r="AO107" s="98" t="s">
        <v>326</v>
      </c>
      <c r="AP107" s="98">
        <v>0</v>
      </c>
      <c r="AQ107" s="98" t="s">
        <v>326</v>
      </c>
      <c r="AR107" s="98">
        <v>6.6812049999999914</v>
      </c>
      <c r="AS107" s="98">
        <v>19.591860925266879</v>
      </c>
      <c r="AT107" s="99" t="s">
        <v>100</v>
      </c>
      <c r="AU107" s="98">
        <v>319.74439778390985</v>
      </c>
      <c r="AV107" s="98">
        <v>937.61346538769294</v>
      </c>
      <c r="AW107" s="98">
        <v>41.971672435897382</v>
      </c>
      <c r="AX107" s="98">
        <v>123.07707504334321</v>
      </c>
      <c r="AY107" s="98">
        <v>17.864583333333325</v>
      </c>
      <c r="AZ107" s="98">
        <v>52.385824436536154</v>
      </c>
      <c r="BA107" s="100">
        <v>854703.19634703186</v>
      </c>
      <c r="BB107" s="100">
        <v>2506318.2697151396</v>
      </c>
      <c r="BC107" s="101">
        <v>3.5612633181126327E-2</v>
      </c>
      <c r="BD107" s="101">
        <v>0.10442992790479748</v>
      </c>
      <c r="BE107" s="96">
        <v>0</v>
      </c>
      <c r="BF107" s="96">
        <v>0</v>
      </c>
      <c r="BG107" s="95">
        <v>2.9323843416370106</v>
      </c>
      <c r="BH107" s="95">
        <v>2.9323843416370106</v>
      </c>
      <c r="BI107" s="96" t="s">
        <v>326</v>
      </c>
      <c r="CA107" s="34"/>
      <c r="CB107" s="34"/>
      <c r="CC107" s="34"/>
      <c r="CD107" s="34"/>
      <c r="CE107" s="17" t="s">
        <v>159</v>
      </c>
      <c r="CF107" s="17" t="s">
        <v>151</v>
      </c>
      <c r="CG107" s="17">
        <f t="shared" si="9"/>
        <v>0</v>
      </c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</row>
    <row r="108" spans="2:95" x14ac:dyDescent="0.25">
      <c r="B108" s="34">
        <v>116</v>
      </c>
      <c r="C108" s="34">
        <v>2025</v>
      </c>
      <c r="D108" s="34" t="s">
        <v>109</v>
      </c>
      <c r="E108" s="34">
        <v>49</v>
      </c>
      <c r="F108" s="34" t="s">
        <v>79</v>
      </c>
      <c r="G108" s="34" t="s">
        <v>152</v>
      </c>
      <c r="H108" s="34" t="s">
        <v>151</v>
      </c>
      <c r="I108" s="34" t="s">
        <v>83</v>
      </c>
      <c r="J108" s="34" t="s">
        <v>89</v>
      </c>
      <c r="K108" s="34" t="s">
        <v>325</v>
      </c>
      <c r="L108" s="34" t="s">
        <v>177</v>
      </c>
      <c r="M108" s="34" t="s">
        <v>476</v>
      </c>
      <c r="N108" s="116">
        <v>0.20833333333333334</v>
      </c>
      <c r="O108" s="116">
        <v>0.27083333333333331</v>
      </c>
      <c r="P108" s="116" t="s">
        <v>58</v>
      </c>
      <c r="Q108" s="116">
        <v>0.70833333333333337</v>
      </c>
      <c r="R108" s="116" t="s">
        <v>69</v>
      </c>
      <c r="S108" s="116">
        <v>0.79166666666666663</v>
      </c>
      <c r="T108" s="34" t="s">
        <v>27</v>
      </c>
      <c r="U108" s="34" t="s">
        <v>326</v>
      </c>
      <c r="V108" s="34" t="s">
        <v>42</v>
      </c>
      <c r="W108" s="34" t="s">
        <v>31</v>
      </c>
      <c r="X108" s="34" t="s">
        <v>42</v>
      </c>
      <c r="Y108" s="34" t="s">
        <v>326</v>
      </c>
      <c r="Z108" s="34" t="s">
        <v>24</v>
      </c>
      <c r="AA108" s="34" t="s">
        <v>42</v>
      </c>
      <c r="AB108" s="95">
        <v>2.9323843416370106</v>
      </c>
      <c r="AC108" s="34" t="s">
        <v>27</v>
      </c>
      <c r="AD108" s="34" t="s">
        <v>42</v>
      </c>
      <c r="AE108" s="95">
        <v>0</v>
      </c>
      <c r="AF108" s="96">
        <v>10.500000000000002</v>
      </c>
      <c r="AG108" s="97">
        <v>15</v>
      </c>
      <c r="AH108" s="96">
        <v>43.985765124555158</v>
      </c>
      <c r="AI108" s="97" t="s">
        <v>103</v>
      </c>
      <c r="AJ108" s="96">
        <v>104.99999999999991</v>
      </c>
      <c r="AK108" s="96">
        <v>307.90035587188584</v>
      </c>
      <c r="AL108" s="96" t="s">
        <v>96</v>
      </c>
      <c r="AM108" s="95">
        <v>5.8647686832740211</v>
      </c>
      <c r="AN108" s="95">
        <v>5.8647686832740211</v>
      </c>
      <c r="AO108" s="98">
        <v>4.0725000000000007</v>
      </c>
      <c r="AP108" s="98">
        <v>11.942135231316728</v>
      </c>
      <c r="AQ108" s="98" t="s">
        <v>99</v>
      </c>
      <c r="AR108" s="98">
        <v>12.260146000000006</v>
      </c>
      <c r="AS108" s="98">
        <v>35.951460156583643</v>
      </c>
      <c r="AT108" s="99" t="s">
        <v>101</v>
      </c>
      <c r="AU108" s="98">
        <v>227.38740092459824</v>
      </c>
      <c r="AV108" s="98">
        <v>666.78725395682898</v>
      </c>
      <c r="AW108" s="98">
        <v>28.006133723100582</v>
      </c>
      <c r="AX108" s="98">
        <v>82.124747999412378</v>
      </c>
      <c r="AY108" s="98">
        <v>35.729166666666636</v>
      </c>
      <c r="AZ108" s="98">
        <v>104.77164887307227</v>
      </c>
      <c r="BA108" s="100">
        <v>1568000</v>
      </c>
      <c r="BB108" s="100">
        <v>4597978.6476868326</v>
      </c>
      <c r="BC108" s="101">
        <v>6.5333333333333327E-2</v>
      </c>
      <c r="BD108" s="101">
        <v>0.19158244365361801</v>
      </c>
      <c r="BE108" s="96">
        <v>30</v>
      </c>
      <c r="BF108" s="96">
        <v>87.971530249110316</v>
      </c>
      <c r="BG108" s="95">
        <v>0</v>
      </c>
      <c r="BH108" s="95">
        <v>2.9323843416370106</v>
      </c>
      <c r="BI108" s="96" t="s">
        <v>326</v>
      </c>
      <c r="CA108" s="34"/>
      <c r="CB108" s="34"/>
      <c r="CC108" s="34"/>
      <c r="CD108" s="34"/>
      <c r="CE108" s="17" t="s">
        <v>159</v>
      </c>
      <c r="CF108" s="17" t="s">
        <v>162</v>
      </c>
      <c r="CG108" s="17">
        <f t="shared" si="9"/>
        <v>0</v>
      </c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</row>
    <row r="109" spans="2:95" x14ac:dyDescent="0.25">
      <c r="B109" s="34">
        <v>117</v>
      </c>
      <c r="C109" s="34">
        <v>2025</v>
      </c>
      <c r="D109" s="34" t="s">
        <v>109</v>
      </c>
      <c r="E109" s="34">
        <v>45</v>
      </c>
      <c r="F109" s="34" t="s">
        <v>79</v>
      </c>
      <c r="G109" s="34" t="s">
        <v>152</v>
      </c>
      <c r="H109" s="34" t="s">
        <v>151</v>
      </c>
      <c r="I109" s="34" t="s">
        <v>82</v>
      </c>
      <c r="J109" s="34" t="s">
        <v>89</v>
      </c>
      <c r="K109" s="34" t="s">
        <v>325</v>
      </c>
      <c r="L109" s="34" t="s">
        <v>178</v>
      </c>
      <c r="M109" s="34" t="s">
        <v>476</v>
      </c>
      <c r="N109" s="116">
        <v>0.22916666666666666</v>
      </c>
      <c r="O109" s="116">
        <v>0.28472222222222221</v>
      </c>
      <c r="P109" s="116" t="s">
        <v>58</v>
      </c>
      <c r="Q109" s="116">
        <v>0.77083333333333337</v>
      </c>
      <c r="R109" s="116" t="s">
        <v>70</v>
      </c>
      <c r="S109" s="116">
        <v>0.85416666666666663</v>
      </c>
      <c r="T109" s="34" t="s">
        <v>32</v>
      </c>
      <c r="U109" s="34" t="s">
        <v>47</v>
      </c>
      <c r="V109" s="34" t="s">
        <v>45</v>
      </c>
      <c r="W109" s="34" t="s">
        <v>326</v>
      </c>
      <c r="X109" s="34" t="s">
        <v>326</v>
      </c>
      <c r="Y109" s="34" t="s">
        <v>326</v>
      </c>
      <c r="Z109" s="34" t="s">
        <v>32</v>
      </c>
      <c r="AA109" s="34" t="s">
        <v>45</v>
      </c>
      <c r="AB109" s="95">
        <v>0</v>
      </c>
      <c r="AC109" s="34" t="s">
        <v>32</v>
      </c>
      <c r="AD109" s="34" t="s">
        <v>45</v>
      </c>
      <c r="AE109" s="95">
        <v>0</v>
      </c>
      <c r="AF109" s="96">
        <v>11.666666666666668</v>
      </c>
      <c r="AG109" s="97">
        <v>0</v>
      </c>
      <c r="AH109" s="96">
        <v>0</v>
      </c>
      <c r="AI109" s="97" t="s">
        <v>326</v>
      </c>
      <c r="AJ109" s="96">
        <v>99.999999999999943</v>
      </c>
      <c r="AK109" s="96">
        <v>293.2384341637009</v>
      </c>
      <c r="AL109" s="96" t="s">
        <v>96</v>
      </c>
      <c r="AM109" s="95">
        <v>5.8647686832740211</v>
      </c>
      <c r="AN109" s="95">
        <v>0</v>
      </c>
      <c r="AO109" s="98" t="s">
        <v>326</v>
      </c>
      <c r="AP109" s="98">
        <v>0</v>
      </c>
      <c r="AQ109" s="98" t="s">
        <v>326</v>
      </c>
      <c r="AR109" s="98">
        <v>22.037286000000002</v>
      </c>
      <c r="AS109" s="98">
        <v>64.621792398576517</v>
      </c>
      <c r="AT109" s="99" t="s">
        <v>102</v>
      </c>
      <c r="AU109" s="98">
        <v>0</v>
      </c>
      <c r="AV109" s="98">
        <v>0</v>
      </c>
      <c r="AW109" s="98">
        <v>0</v>
      </c>
      <c r="AX109" s="98">
        <v>0</v>
      </c>
      <c r="AY109" s="98">
        <v>34.027777777777757</v>
      </c>
      <c r="AZ109" s="98">
        <v>99.782522736259324</v>
      </c>
      <c r="BA109" s="100">
        <v>671232.87671232875</v>
      </c>
      <c r="BB109" s="100">
        <v>1968312.7772631987</v>
      </c>
      <c r="BC109" s="101">
        <v>2.7968036529680364E-2</v>
      </c>
      <c r="BD109" s="101">
        <v>8.2013032385966619E-2</v>
      </c>
      <c r="BE109" s="96">
        <v>199.99999999999989</v>
      </c>
      <c r="BF109" s="96">
        <v>586.4768683274018</v>
      </c>
      <c r="BG109" s="95">
        <v>0</v>
      </c>
      <c r="BH109" s="95">
        <v>2.9323843416370106</v>
      </c>
      <c r="BI109" s="96" t="s">
        <v>326</v>
      </c>
      <c r="CA109" s="34"/>
      <c r="CB109" s="34"/>
      <c r="CC109" s="34"/>
      <c r="CD109" s="34"/>
      <c r="CE109" s="17" t="s">
        <v>159</v>
      </c>
      <c r="CF109" s="17" t="s">
        <v>161</v>
      </c>
      <c r="CG109" s="17">
        <f t="shared" si="9"/>
        <v>0</v>
      </c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</row>
    <row r="110" spans="2:95" x14ac:dyDescent="0.25">
      <c r="B110" s="34">
        <v>118</v>
      </c>
      <c r="C110" s="34">
        <v>2025</v>
      </c>
      <c r="D110" s="34" t="s">
        <v>109</v>
      </c>
      <c r="E110" s="34">
        <v>33</v>
      </c>
      <c r="F110" s="34" t="s">
        <v>78</v>
      </c>
      <c r="G110" s="34" t="s">
        <v>152</v>
      </c>
      <c r="H110" s="34" t="s">
        <v>151</v>
      </c>
      <c r="I110" s="34" t="s">
        <v>83</v>
      </c>
      <c r="J110" s="34" t="s">
        <v>88</v>
      </c>
      <c r="K110" s="34" t="s">
        <v>325</v>
      </c>
      <c r="L110" s="34" t="s">
        <v>175</v>
      </c>
      <c r="M110" s="34" t="s">
        <v>476</v>
      </c>
      <c r="N110" s="116">
        <v>0.20833333333333334</v>
      </c>
      <c r="O110" s="116">
        <v>0.28125</v>
      </c>
      <c r="P110" s="116" t="s">
        <v>58</v>
      </c>
      <c r="Q110" s="116">
        <v>0.6875</v>
      </c>
      <c r="R110" s="116" t="s">
        <v>68</v>
      </c>
      <c r="S110" s="116">
        <v>0.79166666666666663</v>
      </c>
      <c r="T110" s="34" t="s">
        <v>24</v>
      </c>
      <c r="U110" s="34" t="s">
        <v>326</v>
      </c>
      <c r="V110" s="34" t="s">
        <v>42</v>
      </c>
      <c r="W110" s="34" t="s">
        <v>31</v>
      </c>
      <c r="X110" s="34" t="s">
        <v>42</v>
      </c>
      <c r="Y110" s="34" t="s">
        <v>326</v>
      </c>
      <c r="Z110" s="34" t="s">
        <v>28</v>
      </c>
      <c r="AA110" s="34" t="s">
        <v>43</v>
      </c>
      <c r="AB110" s="95">
        <v>2.9323843416370106</v>
      </c>
      <c r="AC110" s="34" t="s">
        <v>28</v>
      </c>
      <c r="AD110" s="34" t="s">
        <v>43</v>
      </c>
      <c r="AE110" s="95">
        <v>2.9323843416370106</v>
      </c>
      <c r="AF110" s="96">
        <v>9.75</v>
      </c>
      <c r="AG110" s="97">
        <v>22.5</v>
      </c>
      <c r="AH110" s="96">
        <v>65.978647686832744</v>
      </c>
      <c r="AI110" s="97" t="s">
        <v>103</v>
      </c>
      <c r="AJ110" s="96">
        <v>127.49999999999997</v>
      </c>
      <c r="AK110" s="96">
        <v>373.87900355871875</v>
      </c>
      <c r="AL110" s="96" t="s">
        <v>97</v>
      </c>
      <c r="AM110" s="95">
        <v>5.8647686832740211</v>
      </c>
      <c r="AN110" s="95">
        <v>5.8647686832740211</v>
      </c>
      <c r="AO110" s="98">
        <v>6.1087499999999997</v>
      </c>
      <c r="AP110" s="98">
        <v>17.913202846975086</v>
      </c>
      <c r="AQ110" s="98" t="s">
        <v>108</v>
      </c>
      <c r="AR110" s="98">
        <v>22.542197000000002</v>
      </c>
      <c r="AS110" s="98">
        <v>66.102385508896802</v>
      </c>
      <c r="AT110" s="99" t="s">
        <v>102</v>
      </c>
      <c r="AU110" s="98">
        <v>144.25419471155703</v>
      </c>
      <c r="AV110" s="98">
        <v>423.00874178762632</v>
      </c>
      <c r="AW110" s="98">
        <v>17.767045363035404</v>
      </c>
      <c r="AX110" s="98">
        <v>52.099805619719476</v>
      </c>
      <c r="AY110" s="98">
        <v>43.385416666666657</v>
      </c>
      <c r="AZ110" s="98">
        <v>127.2227164887307</v>
      </c>
      <c r="BA110" s="100">
        <v>1568000</v>
      </c>
      <c r="BB110" s="100">
        <v>4597978.6476868326</v>
      </c>
      <c r="BC110" s="101">
        <v>0.26133333333333331</v>
      </c>
      <c r="BD110" s="101">
        <v>0.76632977461447205</v>
      </c>
      <c r="BE110" s="96">
        <v>45</v>
      </c>
      <c r="BF110" s="96">
        <v>131.95729537366549</v>
      </c>
      <c r="BG110" s="95">
        <v>0</v>
      </c>
      <c r="BH110" s="95">
        <v>2.9323843416370106</v>
      </c>
      <c r="BI110" s="96" t="s">
        <v>326</v>
      </c>
      <c r="CA110" s="34"/>
      <c r="CB110" s="34"/>
      <c r="CC110" s="34"/>
      <c r="CD110" s="34"/>
      <c r="CE110" s="17" t="s">
        <v>159</v>
      </c>
      <c r="CF110" s="17" t="s">
        <v>160</v>
      </c>
      <c r="CG110" s="17">
        <f t="shared" si="9"/>
        <v>0</v>
      </c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</row>
    <row r="111" spans="2:95" x14ac:dyDescent="0.25">
      <c r="B111" s="34">
        <v>120</v>
      </c>
      <c r="C111" s="34">
        <v>2025</v>
      </c>
      <c r="D111" s="34" t="s">
        <v>109</v>
      </c>
      <c r="E111" s="34">
        <v>49</v>
      </c>
      <c r="F111" s="34" t="s">
        <v>79</v>
      </c>
      <c r="G111" s="34" t="s">
        <v>152</v>
      </c>
      <c r="H111" s="34" t="s">
        <v>151</v>
      </c>
      <c r="I111" s="34" t="s">
        <v>83</v>
      </c>
      <c r="J111" s="34" t="s">
        <v>89</v>
      </c>
      <c r="K111" s="34" t="s">
        <v>325</v>
      </c>
      <c r="L111" s="34" t="s">
        <v>177</v>
      </c>
      <c r="M111" s="34" t="s">
        <v>476</v>
      </c>
      <c r="N111" s="116">
        <v>0.1701388888888889</v>
      </c>
      <c r="O111" s="116">
        <v>0.21527777777777779</v>
      </c>
      <c r="P111" s="116" t="s">
        <v>57</v>
      </c>
      <c r="Q111" s="116">
        <v>0.75</v>
      </c>
      <c r="R111" s="116" t="s">
        <v>70</v>
      </c>
      <c r="S111" s="116">
        <v>0.80208333333333337</v>
      </c>
      <c r="T111" s="34" t="s">
        <v>32</v>
      </c>
      <c r="U111" s="34" t="s">
        <v>47</v>
      </c>
      <c r="V111" s="34" t="s">
        <v>45</v>
      </c>
      <c r="W111" s="34" t="s">
        <v>326</v>
      </c>
      <c r="X111" s="34" t="s">
        <v>326</v>
      </c>
      <c r="Y111" s="34" t="s">
        <v>326</v>
      </c>
      <c r="Z111" s="34" t="s">
        <v>32</v>
      </c>
      <c r="AA111" s="34" t="s">
        <v>45</v>
      </c>
      <c r="AB111" s="95">
        <v>0</v>
      </c>
      <c r="AC111" s="34" t="s">
        <v>32</v>
      </c>
      <c r="AD111" s="34" t="s">
        <v>45</v>
      </c>
      <c r="AE111" s="95">
        <v>0</v>
      </c>
      <c r="AF111" s="96">
        <v>12.833333333333332</v>
      </c>
      <c r="AG111" s="97">
        <v>0</v>
      </c>
      <c r="AH111" s="96">
        <v>0</v>
      </c>
      <c r="AI111" s="97" t="s">
        <v>326</v>
      </c>
      <c r="AJ111" s="96">
        <v>70.000000000000028</v>
      </c>
      <c r="AK111" s="96">
        <v>205.26690391459081</v>
      </c>
      <c r="AL111" s="96" t="s">
        <v>96</v>
      </c>
      <c r="AM111" s="95">
        <v>5.8647686832740211</v>
      </c>
      <c r="AN111" s="95">
        <v>0</v>
      </c>
      <c r="AO111" s="98" t="s">
        <v>326</v>
      </c>
      <c r="AP111" s="98">
        <v>0</v>
      </c>
      <c r="AQ111" s="98" t="s">
        <v>326</v>
      </c>
      <c r="AR111" s="98">
        <v>12.260146000000006</v>
      </c>
      <c r="AS111" s="98">
        <v>35.951460156583643</v>
      </c>
      <c r="AT111" s="99" t="s">
        <v>101</v>
      </c>
      <c r="AU111" s="98">
        <v>0</v>
      </c>
      <c r="AV111" s="98">
        <v>0</v>
      </c>
      <c r="AW111" s="98">
        <v>0</v>
      </c>
      <c r="AX111" s="98">
        <v>0</v>
      </c>
      <c r="AY111" s="98">
        <v>23.819444444444457</v>
      </c>
      <c r="AZ111" s="98">
        <v>69.847765915381615</v>
      </c>
      <c r="BA111" s="100">
        <v>187945.20547945207</v>
      </c>
      <c r="BB111" s="100">
        <v>551127.57763369568</v>
      </c>
      <c r="BC111" s="101">
        <v>7.8310502283105033E-3</v>
      </c>
      <c r="BD111" s="101">
        <v>2.2963649068070656E-2</v>
      </c>
      <c r="BE111" s="96">
        <v>140.00000000000006</v>
      </c>
      <c r="BF111" s="96">
        <v>410.53380782918163</v>
      </c>
      <c r="BG111" s="95">
        <v>0</v>
      </c>
      <c r="BH111" s="95">
        <v>2.9323843416370106</v>
      </c>
      <c r="BI111" s="96" t="s">
        <v>326</v>
      </c>
      <c r="CA111" s="34"/>
      <c r="CB111" s="34"/>
      <c r="CC111" s="34"/>
      <c r="CD111" s="34"/>
      <c r="CE111" s="17" t="s">
        <v>159</v>
      </c>
      <c r="CF111" s="17" t="s">
        <v>165</v>
      </c>
      <c r="CG111" s="17">
        <f t="shared" si="9"/>
        <v>0</v>
      </c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</row>
    <row r="112" spans="2:95" x14ac:dyDescent="0.25">
      <c r="B112" s="34">
        <v>121</v>
      </c>
      <c r="C112" s="34">
        <v>2025</v>
      </c>
      <c r="D112" s="34" t="s">
        <v>110</v>
      </c>
      <c r="E112" s="34">
        <v>49</v>
      </c>
      <c r="F112" s="34" t="s">
        <v>79</v>
      </c>
      <c r="G112" s="34" t="s">
        <v>152</v>
      </c>
      <c r="H112" s="34" t="s">
        <v>151</v>
      </c>
      <c r="I112" s="34" t="s">
        <v>83</v>
      </c>
      <c r="J112" s="34" t="s">
        <v>88</v>
      </c>
      <c r="K112" s="34" t="s">
        <v>325</v>
      </c>
      <c r="L112" s="34" t="s">
        <v>172</v>
      </c>
      <c r="M112" s="34" t="s">
        <v>476</v>
      </c>
      <c r="N112" s="116">
        <v>0.2013888888888889</v>
      </c>
      <c r="O112" s="116">
        <v>0.29166666666666669</v>
      </c>
      <c r="P112" s="116" t="s">
        <v>59</v>
      </c>
      <c r="Q112" s="116">
        <v>0.76388888888888884</v>
      </c>
      <c r="R112" s="116" t="s">
        <v>70</v>
      </c>
      <c r="S112" s="116">
        <v>0.79861111111111116</v>
      </c>
      <c r="T112" s="34" t="s">
        <v>32</v>
      </c>
      <c r="U112" s="34" t="s">
        <v>47</v>
      </c>
      <c r="V112" s="34" t="s">
        <v>45</v>
      </c>
      <c r="W112" s="34" t="s">
        <v>326</v>
      </c>
      <c r="X112" s="34" t="s">
        <v>326</v>
      </c>
      <c r="Y112" s="34" t="s">
        <v>326</v>
      </c>
      <c r="Z112" s="34" t="s">
        <v>32</v>
      </c>
      <c r="AA112" s="34" t="s">
        <v>45</v>
      </c>
      <c r="AB112" s="95">
        <v>0</v>
      </c>
      <c r="AC112" s="34" t="s">
        <v>32</v>
      </c>
      <c r="AD112" s="34" t="s">
        <v>45</v>
      </c>
      <c r="AE112" s="95">
        <v>0</v>
      </c>
      <c r="AF112" s="96">
        <v>11.333333333333332</v>
      </c>
      <c r="AG112" s="97">
        <v>0</v>
      </c>
      <c r="AH112" s="96">
        <v>0</v>
      </c>
      <c r="AI112" s="97" t="s">
        <v>326</v>
      </c>
      <c r="AJ112" s="96">
        <v>90.000000000000085</v>
      </c>
      <c r="AK112" s="96">
        <v>263.9145907473312</v>
      </c>
      <c r="AL112" s="96" t="s">
        <v>96</v>
      </c>
      <c r="AM112" s="95">
        <v>5.8647686832740211</v>
      </c>
      <c r="AN112" s="95">
        <v>0</v>
      </c>
      <c r="AO112" s="98" t="s">
        <v>326</v>
      </c>
      <c r="AP112" s="98">
        <v>0</v>
      </c>
      <c r="AQ112" s="98" t="s">
        <v>326</v>
      </c>
      <c r="AR112" s="98">
        <v>6.6812049999999914</v>
      </c>
      <c r="AS112" s="98">
        <v>19.591860925266879</v>
      </c>
      <c r="AT112" s="99" t="s">
        <v>100</v>
      </c>
      <c r="AU112" s="98">
        <v>0</v>
      </c>
      <c r="AV112" s="98">
        <v>0</v>
      </c>
      <c r="AW112" s="98">
        <v>0</v>
      </c>
      <c r="AX112" s="98">
        <v>0</v>
      </c>
      <c r="AY112" s="98">
        <v>30.625000000000028</v>
      </c>
      <c r="AZ112" s="98">
        <v>89.804270462633525</v>
      </c>
      <c r="BA112" s="100">
        <v>59068.493150684932</v>
      </c>
      <c r="BB112" s="100">
        <v>173211.52439916151</v>
      </c>
      <c r="BC112" s="101">
        <v>9.8447488584474888E-3</v>
      </c>
      <c r="BD112" s="101">
        <v>2.886858739986025E-2</v>
      </c>
      <c r="BE112" s="96">
        <v>180.00000000000017</v>
      </c>
      <c r="BF112" s="96">
        <v>527.82918149466241</v>
      </c>
      <c r="BG112" s="95">
        <v>0</v>
      </c>
      <c r="BH112" s="95">
        <v>2.9323843416370106</v>
      </c>
      <c r="BI112" s="96" t="s">
        <v>326</v>
      </c>
      <c r="CA112" s="34"/>
      <c r="CB112" s="34"/>
      <c r="CC112" s="34"/>
      <c r="CD112" s="34"/>
      <c r="CE112" s="17" t="s">
        <v>159</v>
      </c>
      <c r="CF112" s="17" t="s">
        <v>164</v>
      </c>
      <c r="CG112" s="17">
        <f t="shared" si="9"/>
        <v>0</v>
      </c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</row>
    <row r="113" spans="2:95" x14ac:dyDescent="0.25">
      <c r="B113" s="34">
        <v>122</v>
      </c>
      <c r="C113" s="34">
        <v>2025</v>
      </c>
      <c r="D113" s="34" t="s">
        <v>109</v>
      </c>
      <c r="E113" s="34">
        <v>49</v>
      </c>
      <c r="F113" s="34" t="s">
        <v>79</v>
      </c>
      <c r="G113" s="34" t="s">
        <v>154</v>
      </c>
      <c r="H113" s="34" t="s">
        <v>151</v>
      </c>
      <c r="I113" s="34" t="s">
        <v>82</v>
      </c>
      <c r="J113" s="34" t="s">
        <v>89</v>
      </c>
      <c r="K113" s="34" t="s">
        <v>325</v>
      </c>
      <c r="L113" s="34" t="s">
        <v>178</v>
      </c>
      <c r="M113" s="34" t="s">
        <v>476</v>
      </c>
      <c r="N113" s="116">
        <v>0.19791666666666666</v>
      </c>
      <c r="O113" s="116">
        <v>0.27777777777777779</v>
      </c>
      <c r="P113" s="116" t="s">
        <v>58</v>
      </c>
      <c r="Q113" s="116">
        <v>0.70833333333333337</v>
      </c>
      <c r="R113" s="116" t="s">
        <v>69</v>
      </c>
      <c r="S113" s="116">
        <v>0.81944444444444442</v>
      </c>
      <c r="T113" s="34" t="s">
        <v>27</v>
      </c>
      <c r="U113" s="34" t="s">
        <v>326</v>
      </c>
      <c r="V113" s="34" t="s">
        <v>42</v>
      </c>
      <c r="W113" s="34" t="s">
        <v>326</v>
      </c>
      <c r="X113" s="34" t="s">
        <v>326</v>
      </c>
      <c r="Y113" s="34" t="s">
        <v>326</v>
      </c>
      <c r="Z113" s="34" t="s">
        <v>27</v>
      </c>
      <c r="AA113" s="34" t="s">
        <v>42</v>
      </c>
      <c r="AB113" s="95">
        <v>0</v>
      </c>
      <c r="AC113" s="34" t="s">
        <v>27</v>
      </c>
      <c r="AD113" s="34" t="s">
        <v>42</v>
      </c>
      <c r="AE113" s="95">
        <v>0</v>
      </c>
      <c r="AF113" s="96">
        <v>10.333333333333334</v>
      </c>
      <c r="AG113" s="97">
        <v>0</v>
      </c>
      <c r="AH113" s="96">
        <v>0</v>
      </c>
      <c r="AI113" s="97" t="s">
        <v>326</v>
      </c>
      <c r="AJ113" s="96">
        <v>137.49999999999997</v>
      </c>
      <c r="AK113" s="96">
        <v>403.20284697508885</v>
      </c>
      <c r="AL113" s="96" t="s">
        <v>97</v>
      </c>
      <c r="AM113" s="95">
        <v>5.8647686832740211</v>
      </c>
      <c r="AN113" s="95">
        <v>0</v>
      </c>
      <c r="AO113" s="98" t="s">
        <v>326</v>
      </c>
      <c r="AP113" s="98">
        <v>0</v>
      </c>
      <c r="AQ113" s="98" t="s">
        <v>326</v>
      </c>
      <c r="AR113" s="98">
        <v>24.074572000000003</v>
      </c>
      <c r="AS113" s="98">
        <v>70.595897964412814</v>
      </c>
      <c r="AT113" s="99" t="s">
        <v>102</v>
      </c>
      <c r="AU113" s="98">
        <v>578.37240242376822</v>
      </c>
      <c r="AV113" s="98">
        <v>1696.0101765024376</v>
      </c>
      <c r="AW113" s="98">
        <v>71.235146618357504</v>
      </c>
      <c r="AX113" s="98">
        <v>208.88882851788819</v>
      </c>
      <c r="AY113" s="98">
        <v>46.788194444444429</v>
      </c>
      <c r="AZ113" s="98">
        <v>137.20096876235661</v>
      </c>
      <c r="BA113" s="100">
        <v>17150000</v>
      </c>
      <c r="BB113" s="100">
        <v>50290391.459074728</v>
      </c>
      <c r="BC113" s="101">
        <v>0.71458333333333335</v>
      </c>
      <c r="BD113" s="101">
        <v>2.0954329774614471</v>
      </c>
      <c r="BE113" s="96">
        <v>0</v>
      </c>
      <c r="BF113" s="96">
        <v>0</v>
      </c>
      <c r="BG113" s="95">
        <v>2.9323843416370106</v>
      </c>
      <c r="BH113" s="95">
        <v>2.9323843416370106</v>
      </c>
      <c r="BI113" s="96" t="s">
        <v>326</v>
      </c>
      <c r="CA113" s="34"/>
      <c r="CB113" s="34"/>
      <c r="CC113" s="34"/>
      <c r="CD113" s="34"/>
      <c r="CE113" s="17" t="s">
        <v>159</v>
      </c>
      <c r="CF113" s="17" t="s">
        <v>166</v>
      </c>
      <c r="CG113" s="17">
        <f t="shared" si="9"/>
        <v>0</v>
      </c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</row>
    <row r="114" spans="2:95" x14ac:dyDescent="0.25">
      <c r="B114" s="34">
        <v>123</v>
      </c>
      <c r="C114" s="34">
        <v>2025</v>
      </c>
      <c r="D114" s="34" t="s">
        <v>109</v>
      </c>
      <c r="E114" s="34">
        <v>29</v>
      </c>
      <c r="F114" s="34" t="s">
        <v>77</v>
      </c>
      <c r="G114" s="34" t="s">
        <v>152</v>
      </c>
      <c r="H114" s="34" t="s">
        <v>151</v>
      </c>
      <c r="I114" s="34" t="s">
        <v>84</v>
      </c>
      <c r="J114" s="34" t="s">
        <v>89</v>
      </c>
      <c r="K114" s="34" t="s">
        <v>325</v>
      </c>
      <c r="L114" s="34" t="s">
        <v>168</v>
      </c>
      <c r="M114" s="34" t="s">
        <v>476</v>
      </c>
      <c r="N114" s="116">
        <v>0.25</v>
      </c>
      <c r="O114" s="116">
        <v>0.28125</v>
      </c>
      <c r="P114" s="116" t="s">
        <v>58</v>
      </c>
      <c r="Q114" s="116">
        <v>0.70833333333333337</v>
      </c>
      <c r="R114" s="116" t="s">
        <v>69</v>
      </c>
      <c r="S114" s="116">
        <v>0.77777777777777779</v>
      </c>
      <c r="T114" s="34" t="s">
        <v>28</v>
      </c>
      <c r="U114" s="34" t="s">
        <v>48</v>
      </c>
      <c r="V114" s="34" t="s">
        <v>43</v>
      </c>
      <c r="W114" s="34" t="s">
        <v>326</v>
      </c>
      <c r="X114" s="34" t="s">
        <v>326</v>
      </c>
      <c r="Y114" s="34" t="s">
        <v>326</v>
      </c>
      <c r="Z114" s="34" t="s">
        <v>28</v>
      </c>
      <c r="AA114" s="34" t="s">
        <v>43</v>
      </c>
      <c r="AB114" s="95">
        <v>0</v>
      </c>
      <c r="AC114" s="34" t="s">
        <v>28</v>
      </c>
      <c r="AD114" s="34" t="s">
        <v>43</v>
      </c>
      <c r="AE114" s="95">
        <v>0</v>
      </c>
      <c r="AF114" s="96">
        <v>10.25</v>
      </c>
      <c r="AG114" s="97">
        <v>0</v>
      </c>
      <c r="AH114" s="96">
        <v>0</v>
      </c>
      <c r="AI114" s="97" t="s">
        <v>326</v>
      </c>
      <c r="AJ114" s="96">
        <v>72.499999999999986</v>
      </c>
      <c r="AK114" s="96">
        <v>212.59786476868322</v>
      </c>
      <c r="AL114" s="96" t="s">
        <v>96</v>
      </c>
      <c r="AM114" s="95">
        <v>5.8647686832740211</v>
      </c>
      <c r="AN114" s="95">
        <v>0</v>
      </c>
      <c r="AO114" s="98" t="s">
        <v>326</v>
      </c>
      <c r="AP114" s="98">
        <v>0</v>
      </c>
      <c r="AQ114" s="98" t="s">
        <v>326</v>
      </c>
      <c r="AR114" s="98">
        <v>5.5308449999999993</v>
      </c>
      <c r="AS114" s="98">
        <v>16.218563274021349</v>
      </c>
      <c r="AT114" s="99" t="s">
        <v>100</v>
      </c>
      <c r="AU114" s="98">
        <v>529.38256011038447</v>
      </c>
      <c r="AV114" s="98">
        <v>1552.3531300034049</v>
      </c>
      <c r="AW114" s="98">
        <v>69.490103846153829</v>
      </c>
      <c r="AX114" s="98">
        <v>203.7716924171913</v>
      </c>
      <c r="AY114" s="98">
        <v>24.670138888888882</v>
      </c>
      <c r="AZ114" s="98">
        <v>72.342328983788036</v>
      </c>
      <c r="BA114" s="100">
        <v>528036.52968036535</v>
      </c>
      <c r="BB114" s="100">
        <v>1548406.0514470499</v>
      </c>
      <c r="BC114" s="101">
        <v>2.2001522070015222E-2</v>
      </c>
      <c r="BD114" s="101">
        <v>6.4516918810293741E-2</v>
      </c>
      <c r="BE114" s="96">
        <v>0</v>
      </c>
      <c r="BF114" s="96">
        <v>0</v>
      </c>
      <c r="BG114" s="95">
        <v>2.9323843416370106</v>
      </c>
      <c r="BH114" s="95">
        <v>2.9323843416370106</v>
      </c>
      <c r="BI114" s="96" t="s">
        <v>326</v>
      </c>
      <c r="CA114" s="34"/>
      <c r="CB114" s="34"/>
      <c r="CC114" s="34"/>
      <c r="CD114" s="34"/>
      <c r="CE114" s="17" t="s">
        <v>159</v>
      </c>
      <c r="CF114" s="17" t="s">
        <v>163</v>
      </c>
      <c r="CG114" s="17">
        <f t="shared" si="9"/>
        <v>0</v>
      </c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</row>
    <row r="115" spans="2:95" x14ac:dyDescent="0.25">
      <c r="B115" s="34">
        <v>124</v>
      </c>
      <c r="C115" s="34">
        <v>2025</v>
      </c>
      <c r="D115" s="34" t="s">
        <v>109</v>
      </c>
      <c r="E115" s="34">
        <v>43</v>
      </c>
      <c r="F115" s="34" t="s">
        <v>79</v>
      </c>
      <c r="G115" s="34" t="s">
        <v>152</v>
      </c>
      <c r="H115" s="34" t="s">
        <v>151</v>
      </c>
      <c r="I115" s="34" t="s">
        <v>83</v>
      </c>
      <c r="J115" s="34" t="s">
        <v>88</v>
      </c>
      <c r="K115" s="34" t="s">
        <v>325</v>
      </c>
      <c r="L115" s="34" t="s">
        <v>172</v>
      </c>
      <c r="M115" s="34" t="s">
        <v>476</v>
      </c>
      <c r="N115" s="116">
        <v>0.20833333333333334</v>
      </c>
      <c r="O115" s="116">
        <v>0.29166666666666669</v>
      </c>
      <c r="P115" s="116" t="s">
        <v>59</v>
      </c>
      <c r="Q115" s="116">
        <v>0.75</v>
      </c>
      <c r="R115" s="116" t="s">
        <v>70</v>
      </c>
      <c r="S115" s="116">
        <v>0.83333333333333337</v>
      </c>
      <c r="T115" s="34" t="s">
        <v>27</v>
      </c>
      <c r="U115" s="34" t="s">
        <v>326</v>
      </c>
      <c r="V115" s="34" t="s">
        <v>42</v>
      </c>
      <c r="W115" s="34" t="s">
        <v>326</v>
      </c>
      <c r="X115" s="34" t="s">
        <v>326</v>
      </c>
      <c r="Y115" s="34" t="s">
        <v>326</v>
      </c>
      <c r="Z115" s="34" t="s">
        <v>27</v>
      </c>
      <c r="AA115" s="34" t="s">
        <v>42</v>
      </c>
      <c r="AB115" s="95">
        <v>0</v>
      </c>
      <c r="AC115" s="34" t="s">
        <v>32</v>
      </c>
      <c r="AD115" s="34" t="s">
        <v>45</v>
      </c>
      <c r="AE115" s="95">
        <v>2.9323843416370106</v>
      </c>
      <c r="AF115" s="96">
        <v>11</v>
      </c>
      <c r="AG115" s="97">
        <v>0</v>
      </c>
      <c r="AH115" s="96">
        <v>0</v>
      </c>
      <c r="AI115" s="97" t="s">
        <v>326</v>
      </c>
      <c r="AJ115" s="96">
        <v>120.00000000000003</v>
      </c>
      <c r="AK115" s="96">
        <v>351.88612099644138</v>
      </c>
      <c r="AL115" s="96" t="s">
        <v>97</v>
      </c>
      <c r="AM115" s="95">
        <v>5.8647686832740211</v>
      </c>
      <c r="AN115" s="95">
        <v>0</v>
      </c>
      <c r="AO115" s="98" t="s">
        <v>326</v>
      </c>
      <c r="AP115" s="98">
        <v>0</v>
      </c>
      <c r="AQ115" s="98" t="s">
        <v>326</v>
      </c>
      <c r="AR115" s="98">
        <v>6.6812049999999914</v>
      </c>
      <c r="AS115" s="98">
        <v>19.591860925266879</v>
      </c>
      <c r="AT115" s="99" t="s">
        <v>100</v>
      </c>
      <c r="AU115" s="98">
        <v>160.5106245268114</v>
      </c>
      <c r="AV115" s="98">
        <v>470.67884202879924</v>
      </c>
      <c r="AW115" s="98">
        <v>19.769266002415435</v>
      </c>
      <c r="AX115" s="98">
        <v>57.971086071139922</v>
      </c>
      <c r="AY115" s="98">
        <v>40.833333333333343</v>
      </c>
      <c r="AZ115" s="98">
        <v>119.73902728351129</v>
      </c>
      <c r="BA115" s="100">
        <v>1568000</v>
      </c>
      <c r="BB115" s="100">
        <v>4597978.6476868326</v>
      </c>
      <c r="BC115" s="101">
        <v>0.26133333333333331</v>
      </c>
      <c r="BD115" s="101">
        <v>0.76632977461447205</v>
      </c>
      <c r="BE115" s="96">
        <v>0</v>
      </c>
      <c r="BF115" s="96">
        <v>0</v>
      </c>
      <c r="BG115" s="95">
        <v>2.9323843416370106</v>
      </c>
      <c r="BH115" s="95">
        <v>2.9323843416370106</v>
      </c>
      <c r="BI115" s="96" t="s">
        <v>326</v>
      </c>
      <c r="CA115" s="34"/>
      <c r="CB115" s="34"/>
      <c r="CC115" s="34"/>
      <c r="CD115" s="34"/>
      <c r="CE115" s="17" t="s">
        <v>157</v>
      </c>
      <c r="CF115" s="17" t="s">
        <v>151</v>
      </c>
      <c r="CG115" s="17">
        <f t="shared" si="9"/>
        <v>0</v>
      </c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</row>
    <row r="116" spans="2:95" x14ac:dyDescent="0.25">
      <c r="B116" s="34">
        <v>126</v>
      </c>
      <c r="C116" s="34">
        <v>2025</v>
      </c>
      <c r="D116" s="34" t="s">
        <v>109</v>
      </c>
      <c r="E116" s="34">
        <v>43</v>
      </c>
      <c r="F116" s="34" t="s">
        <v>79</v>
      </c>
      <c r="G116" s="34" t="s">
        <v>152</v>
      </c>
      <c r="H116" s="34" t="s">
        <v>151</v>
      </c>
      <c r="I116" s="34" t="s">
        <v>83</v>
      </c>
      <c r="J116" s="34" t="s">
        <v>88</v>
      </c>
      <c r="K116" s="34" t="s">
        <v>325</v>
      </c>
      <c r="L116" s="34" t="s">
        <v>172</v>
      </c>
      <c r="M116" s="34" t="s">
        <v>476</v>
      </c>
      <c r="N116" s="116">
        <v>0.20833333333333334</v>
      </c>
      <c r="O116" s="116">
        <v>0.29166666666666669</v>
      </c>
      <c r="P116" s="116" t="s">
        <v>59</v>
      </c>
      <c r="Q116" s="116">
        <v>0.75</v>
      </c>
      <c r="R116" s="116" t="s">
        <v>70</v>
      </c>
      <c r="S116" s="116">
        <v>0.83333333333333337</v>
      </c>
      <c r="T116" s="34" t="s">
        <v>27</v>
      </c>
      <c r="U116" s="34" t="s">
        <v>326</v>
      </c>
      <c r="V116" s="34" t="s">
        <v>42</v>
      </c>
      <c r="W116" s="34" t="s">
        <v>326</v>
      </c>
      <c r="X116" s="34" t="s">
        <v>326</v>
      </c>
      <c r="Y116" s="34" t="s">
        <v>326</v>
      </c>
      <c r="Z116" s="34" t="s">
        <v>32</v>
      </c>
      <c r="AA116" s="34" t="s">
        <v>45</v>
      </c>
      <c r="AB116" s="95">
        <v>2.9323843416370106</v>
      </c>
      <c r="AC116" s="34" t="s">
        <v>32</v>
      </c>
      <c r="AD116" s="34" t="s">
        <v>45</v>
      </c>
      <c r="AE116" s="95">
        <v>2.9323843416370106</v>
      </c>
      <c r="AF116" s="96">
        <v>11</v>
      </c>
      <c r="AG116" s="97">
        <v>0</v>
      </c>
      <c r="AH116" s="96">
        <v>0</v>
      </c>
      <c r="AI116" s="97" t="s">
        <v>326</v>
      </c>
      <c r="AJ116" s="96">
        <v>120.00000000000003</v>
      </c>
      <c r="AK116" s="96">
        <v>351.88612099644138</v>
      </c>
      <c r="AL116" s="96" t="s">
        <v>97</v>
      </c>
      <c r="AM116" s="95">
        <v>5.8647686832740211</v>
      </c>
      <c r="AN116" s="95">
        <v>0</v>
      </c>
      <c r="AO116" s="98" t="s">
        <v>326</v>
      </c>
      <c r="AP116" s="98">
        <v>0</v>
      </c>
      <c r="AQ116" s="98" t="s">
        <v>326</v>
      </c>
      <c r="AR116" s="98">
        <v>6.6812049999999914</v>
      </c>
      <c r="AS116" s="98">
        <v>19.591860925266879</v>
      </c>
      <c r="AT116" s="99" t="s">
        <v>100</v>
      </c>
      <c r="AU116" s="98">
        <v>160.5106245268114</v>
      </c>
      <c r="AV116" s="98">
        <v>470.67884202879924</v>
      </c>
      <c r="AW116" s="98">
        <v>19.769266002415435</v>
      </c>
      <c r="AX116" s="98">
        <v>57.971086071139922</v>
      </c>
      <c r="AY116" s="98">
        <v>40.833333333333343</v>
      </c>
      <c r="AZ116" s="98">
        <v>119.73902728351129</v>
      </c>
      <c r="BA116" s="100">
        <v>1960000</v>
      </c>
      <c r="BB116" s="100">
        <v>5747473.3096085405</v>
      </c>
      <c r="BC116" s="101">
        <v>0.32666666666666666</v>
      </c>
      <c r="BD116" s="101">
        <v>0.95791221826809014</v>
      </c>
      <c r="BE116" s="96">
        <v>0</v>
      </c>
      <c r="BF116" s="96">
        <v>0</v>
      </c>
      <c r="BG116" s="95">
        <v>2.9323843416370106</v>
      </c>
      <c r="BH116" s="95">
        <v>2.9323843416370106</v>
      </c>
      <c r="BI116" s="96" t="s">
        <v>326</v>
      </c>
      <c r="CA116" s="34"/>
      <c r="CB116" s="34"/>
      <c r="CC116" s="34"/>
      <c r="CD116" s="34"/>
      <c r="CE116" s="17" t="s">
        <v>157</v>
      </c>
      <c r="CF116" s="17" t="s">
        <v>162</v>
      </c>
      <c r="CG116" s="17">
        <f t="shared" si="9"/>
        <v>0</v>
      </c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</row>
    <row r="117" spans="2:95" x14ac:dyDescent="0.25">
      <c r="B117" s="34">
        <v>127</v>
      </c>
      <c r="C117" s="34">
        <v>2025</v>
      </c>
      <c r="D117" s="34" t="s">
        <v>109</v>
      </c>
      <c r="E117" s="34">
        <v>59</v>
      </c>
      <c r="F117" s="34" t="s">
        <v>80</v>
      </c>
      <c r="G117" s="34" t="s">
        <v>156</v>
      </c>
      <c r="H117" s="34" t="s">
        <v>162</v>
      </c>
      <c r="I117" s="34" t="s">
        <v>83</v>
      </c>
      <c r="J117" s="34" t="s">
        <v>89</v>
      </c>
      <c r="K117" s="34" t="s">
        <v>325</v>
      </c>
      <c r="L117" s="34" t="s">
        <v>177</v>
      </c>
      <c r="M117" s="34" t="s">
        <v>476</v>
      </c>
      <c r="N117" s="116">
        <v>0.14583333333333334</v>
      </c>
      <c r="O117" s="116">
        <v>0.1875</v>
      </c>
      <c r="P117" s="116" t="s">
        <v>56</v>
      </c>
      <c r="Q117" s="116">
        <v>0.66666666666666663</v>
      </c>
      <c r="R117" s="116" t="s">
        <v>68</v>
      </c>
      <c r="S117" s="116">
        <v>0.76041666666666663</v>
      </c>
      <c r="T117" s="34" t="s">
        <v>27</v>
      </c>
      <c r="U117" s="34" t="s">
        <v>326</v>
      </c>
      <c r="V117" s="34" t="s">
        <v>42</v>
      </c>
      <c r="W117" s="34" t="s">
        <v>326</v>
      </c>
      <c r="X117" s="34" t="s">
        <v>326</v>
      </c>
      <c r="Y117" s="34" t="s">
        <v>326</v>
      </c>
      <c r="Z117" s="34" t="s">
        <v>27</v>
      </c>
      <c r="AA117" s="34" t="s">
        <v>42</v>
      </c>
      <c r="AB117" s="95">
        <v>0</v>
      </c>
      <c r="AC117" s="34" t="s">
        <v>27</v>
      </c>
      <c r="AD117" s="34" t="s">
        <v>42</v>
      </c>
      <c r="AE117" s="95">
        <v>0</v>
      </c>
      <c r="AF117" s="96">
        <v>11.5</v>
      </c>
      <c r="AG117" s="97">
        <v>0</v>
      </c>
      <c r="AH117" s="96">
        <v>0</v>
      </c>
      <c r="AI117" s="97" t="s">
        <v>326</v>
      </c>
      <c r="AJ117" s="96">
        <v>97.5</v>
      </c>
      <c r="AK117" s="96">
        <v>285.90747330960852</v>
      </c>
      <c r="AL117" s="96" t="s">
        <v>96</v>
      </c>
      <c r="AM117" s="95">
        <v>5.8647686832740211</v>
      </c>
      <c r="AN117" s="95">
        <v>0</v>
      </c>
      <c r="AO117" s="98" t="s">
        <v>326</v>
      </c>
      <c r="AP117" s="98">
        <v>0</v>
      </c>
      <c r="AQ117" s="98" t="s">
        <v>326</v>
      </c>
      <c r="AR117" s="98">
        <v>12.260146000000006</v>
      </c>
      <c r="AS117" s="98">
        <v>35.951460156583643</v>
      </c>
      <c r="AT117" s="99" t="s">
        <v>101</v>
      </c>
      <c r="AU117" s="98">
        <v>294.54023506985516</v>
      </c>
      <c r="AV117" s="98">
        <v>863.70517330092753</v>
      </c>
      <c r="AW117" s="98">
        <v>36.277002053140109</v>
      </c>
      <c r="AX117" s="98">
        <v>106.37811278216174</v>
      </c>
      <c r="AY117" s="98">
        <v>33.177083333333336</v>
      </c>
      <c r="AZ117" s="98">
        <v>97.287959667852903</v>
      </c>
      <c r="BA117" s="100">
        <v>1715000</v>
      </c>
      <c r="BB117" s="100">
        <v>5029039.1459074728</v>
      </c>
      <c r="BC117" s="101">
        <v>7.1458333333333332E-2</v>
      </c>
      <c r="BD117" s="101">
        <v>0.20954329774614472</v>
      </c>
      <c r="BE117" s="96">
        <v>0</v>
      </c>
      <c r="BF117" s="96">
        <v>0</v>
      </c>
      <c r="BG117" s="95">
        <v>2.9323843416370106</v>
      </c>
      <c r="BH117" s="95">
        <v>2.9323843416370106</v>
      </c>
      <c r="BI117" s="96" t="s">
        <v>326</v>
      </c>
      <c r="CA117" s="34"/>
      <c r="CB117" s="34"/>
      <c r="CC117" s="34"/>
      <c r="CD117" s="34"/>
      <c r="CE117" s="17" t="s">
        <v>157</v>
      </c>
      <c r="CF117" s="17" t="s">
        <v>161</v>
      </c>
      <c r="CG117" s="17">
        <f t="shared" si="9"/>
        <v>0</v>
      </c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</row>
    <row r="118" spans="2:95" x14ac:dyDescent="0.25">
      <c r="B118" s="34">
        <v>128</v>
      </c>
      <c r="C118" s="34">
        <v>2025</v>
      </c>
      <c r="D118" s="34" t="s">
        <v>109</v>
      </c>
      <c r="E118" s="34">
        <v>32</v>
      </c>
      <c r="F118" s="34" t="s">
        <v>78</v>
      </c>
      <c r="G118" s="34" t="s">
        <v>154</v>
      </c>
      <c r="H118" s="34" t="s">
        <v>151</v>
      </c>
      <c r="I118" s="34" t="s">
        <v>84</v>
      </c>
      <c r="J118" s="34" t="s">
        <v>89</v>
      </c>
      <c r="K118" s="34" t="s">
        <v>325</v>
      </c>
      <c r="L118" s="34" t="s">
        <v>167</v>
      </c>
      <c r="M118" s="34" t="s">
        <v>476</v>
      </c>
      <c r="N118" s="116">
        <v>0.20833333333333334</v>
      </c>
      <c r="O118" s="116">
        <v>0.24305555555555555</v>
      </c>
      <c r="P118" s="116" t="s">
        <v>57</v>
      </c>
      <c r="Q118" s="116">
        <v>0.70833333333333337</v>
      </c>
      <c r="R118" s="116" t="s">
        <v>69</v>
      </c>
      <c r="S118" s="116">
        <v>0.75</v>
      </c>
      <c r="T118" s="34" t="s">
        <v>28</v>
      </c>
      <c r="U118" s="34" t="s">
        <v>48</v>
      </c>
      <c r="V118" s="34" t="s">
        <v>43</v>
      </c>
      <c r="W118" s="34" t="s">
        <v>326</v>
      </c>
      <c r="X118" s="34" t="s">
        <v>326</v>
      </c>
      <c r="Y118" s="34" t="s">
        <v>326</v>
      </c>
      <c r="Z118" s="34" t="s">
        <v>28</v>
      </c>
      <c r="AA118" s="34" t="s">
        <v>43</v>
      </c>
      <c r="AB118" s="95">
        <v>0</v>
      </c>
      <c r="AC118" s="34" t="s">
        <v>28</v>
      </c>
      <c r="AD118" s="34" t="s">
        <v>43</v>
      </c>
      <c r="AE118" s="95">
        <v>0</v>
      </c>
      <c r="AF118" s="96">
        <v>11.166666666666668</v>
      </c>
      <c r="AG118" s="97">
        <v>0</v>
      </c>
      <c r="AH118" s="96">
        <v>0</v>
      </c>
      <c r="AI118" s="97" t="s">
        <v>326</v>
      </c>
      <c r="AJ118" s="96">
        <v>54.999999999999964</v>
      </c>
      <c r="AK118" s="96">
        <v>161.28113879003547</v>
      </c>
      <c r="AL118" s="96" t="s">
        <v>95</v>
      </c>
      <c r="AM118" s="95">
        <v>5.8647686832740211</v>
      </c>
      <c r="AN118" s="95">
        <v>0</v>
      </c>
      <c r="AO118" s="98" t="s">
        <v>326</v>
      </c>
      <c r="AP118" s="98">
        <v>0</v>
      </c>
      <c r="AQ118" s="98" t="s">
        <v>326</v>
      </c>
      <c r="AR118" s="98">
        <v>16.542873</v>
      </c>
      <c r="AS118" s="98">
        <v>48.510061750889676</v>
      </c>
      <c r="AT118" s="99" t="s">
        <v>102</v>
      </c>
      <c r="AU118" s="98">
        <v>1583.3943023753077</v>
      </c>
      <c r="AV118" s="98">
        <v>4643.1206589226103</v>
      </c>
      <c r="AW118" s="98">
        <v>207.84635307692307</v>
      </c>
      <c r="AX118" s="98">
        <v>609.48539122912666</v>
      </c>
      <c r="AY118" s="98">
        <v>18.715277777777768</v>
      </c>
      <c r="AZ118" s="98">
        <v>54.880387504942632</v>
      </c>
      <c r="BA118" s="100">
        <v>3465799.086757991</v>
      </c>
      <c r="BB118" s="100">
        <v>10163054.973268984</v>
      </c>
      <c r="BC118" s="101">
        <v>0.14440829528158297</v>
      </c>
      <c r="BD118" s="101">
        <v>0.4234606238862077</v>
      </c>
      <c r="BE118" s="96">
        <v>0</v>
      </c>
      <c r="BF118" s="96">
        <v>0</v>
      </c>
      <c r="BG118" s="95">
        <v>2.9323843416370106</v>
      </c>
      <c r="BH118" s="95">
        <v>2.9323843416370106</v>
      </c>
      <c r="BI118" s="96" t="s">
        <v>326</v>
      </c>
      <c r="CA118" s="34"/>
      <c r="CB118" s="34"/>
      <c r="CC118" s="34"/>
      <c r="CD118" s="34"/>
      <c r="CE118" s="17" t="s">
        <v>157</v>
      </c>
      <c r="CF118" s="17" t="s">
        <v>160</v>
      </c>
      <c r="CG118" s="17">
        <f t="shared" si="9"/>
        <v>0</v>
      </c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</row>
    <row r="119" spans="2:95" x14ac:dyDescent="0.25">
      <c r="B119" s="34">
        <v>130</v>
      </c>
      <c r="C119" s="34">
        <v>2025</v>
      </c>
      <c r="D119" s="34" t="s">
        <v>109</v>
      </c>
      <c r="E119" s="34">
        <v>46</v>
      </c>
      <c r="F119" s="34" t="s">
        <v>79</v>
      </c>
      <c r="G119" s="34" t="s">
        <v>154</v>
      </c>
      <c r="H119" s="34" t="s">
        <v>151</v>
      </c>
      <c r="I119" s="34" t="s">
        <v>82</v>
      </c>
      <c r="J119" s="34" t="s">
        <v>89</v>
      </c>
      <c r="K119" s="34" t="s">
        <v>325</v>
      </c>
      <c r="L119" s="34" t="s">
        <v>178</v>
      </c>
      <c r="M119" s="34" t="s">
        <v>477</v>
      </c>
      <c r="N119" s="116">
        <v>0.22916666666666666</v>
      </c>
      <c r="O119" s="116">
        <v>0.2361111111111111</v>
      </c>
      <c r="P119" s="116" t="s">
        <v>57</v>
      </c>
      <c r="Q119" s="116">
        <v>0.70833333333333337</v>
      </c>
      <c r="R119" s="116" t="s">
        <v>69</v>
      </c>
      <c r="S119" s="116">
        <v>0.71875</v>
      </c>
      <c r="T119" s="34" t="s">
        <v>28</v>
      </c>
      <c r="U119" s="34" t="s">
        <v>48</v>
      </c>
      <c r="V119" s="34" t="s">
        <v>43</v>
      </c>
      <c r="W119" s="34" t="s">
        <v>326</v>
      </c>
      <c r="X119" s="34" t="s">
        <v>326</v>
      </c>
      <c r="Y119" s="34" t="s">
        <v>326</v>
      </c>
      <c r="Z119" s="34" t="s">
        <v>28</v>
      </c>
      <c r="AA119" s="34" t="s">
        <v>43</v>
      </c>
      <c r="AB119" s="95">
        <v>0</v>
      </c>
      <c r="AC119" s="34" t="s">
        <v>28</v>
      </c>
      <c r="AD119" s="34" t="s">
        <v>43</v>
      </c>
      <c r="AE119" s="95">
        <v>0</v>
      </c>
      <c r="AF119" s="96">
        <v>11.333333333333334</v>
      </c>
      <c r="AG119" s="97">
        <v>0</v>
      </c>
      <c r="AH119" s="96">
        <v>0</v>
      </c>
      <c r="AI119" s="97" t="s">
        <v>326</v>
      </c>
      <c r="AJ119" s="96">
        <v>12.499999999999975</v>
      </c>
      <c r="AK119" s="96">
        <v>36.654804270462556</v>
      </c>
      <c r="AL119" s="96" t="s">
        <v>94</v>
      </c>
      <c r="AM119" s="95">
        <v>5.8647686832740211</v>
      </c>
      <c r="AN119" s="95">
        <v>0</v>
      </c>
      <c r="AO119" s="98" t="s">
        <v>326</v>
      </c>
      <c r="AP119" s="98">
        <v>0</v>
      </c>
      <c r="AQ119" s="98" t="s">
        <v>326</v>
      </c>
      <c r="AR119" s="98">
        <v>5.0562499999999897</v>
      </c>
      <c r="AS119" s="98">
        <v>14.826868327402105</v>
      </c>
      <c r="AT119" s="99" t="s">
        <v>100</v>
      </c>
      <c r="AU119" s="98">
        <v>580.74827326922957</v>
      </c>
      <c r="AV119" s="98">
        <v>1702.9771429674204</v>
      </c>
      <c r="AW119" s="98">
        <v>76.232692307692147</v>
      </c>
      <c r="AX119" s="98">
        <v>223.54355324390863</v>
      </c>
      <c r="AY119" s="98">
        <v>4.2534722222222134</v>
      </c>
      <c r="AZ119" s="98">
        <v>12.472815342032398</v>
      </c>
      <c r="BA119" s="100">
        <v>2100958.9041095893</v>
      </c>
      <c r="BB119" s="100">
        <v>6160818.9928338137</v>
      </c>
      <c r="BC119" s="101">
        <v>8.7539954337899559E-2</v>
      </c>
      <c r="BD119" s="101">
        <v>0.25670079136807555</v>
      </c>
      <c r="BE119" s="96">
        <v>0</v>
      </c>
      <c r="BF119" s="96">
        <v>0</v>
      </c>
      <c r="BG119" s="95">
        <v>2.9323843416370106</v>
      </c>
      <c r="BH119" s="95">
        <v>2.9323843416370106</v>
      </c>
      <c r="BI119" s="96" t="s">
        <v>326</v>
      </c>
      <c r="CA119" s="34"/>
      <c r="CB119" s="34"/>
      <c r="CC119" s="34"/>
      <c r="CD119" s="34"/>
      <c r="CE119" s="17" t="s">
        <v>157</v>
      </c>
      <c r="CF119" s="17" t="s">
        <v>165</v>
      </c>
      <c r="CG119" s="17">
        <f t="shared" si="9"/>
        <v>0</v>
      </c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</row>
    <row r="120" spans="2:95" x14ac:dyDescent="0.25">
      <c r="B120" s="34">
        <v>131</v>
      </c>
      <c r="C120" s="34">
        <v>2025</v>
      </c>
      <c r="D120" s="34" t="s">
        <v>110</v>
      </c>
      <c r="E120" s="34">
        <v>41</v>
      </c>
      <c r="F120" s="34" t="s">
        <v>79</v>
      </c>
      <c r="G120" s="34" t="s">
        <v>155</v>
      </c>
      <c r="H120" s="34" t="s">
        <v>151</v>
      </c>
      <c r="I120" s="34" t="s">
        <v>82</v>
      </c>
      <c r="J120" s="34" t="s">
        <v>88</v>
      </c>
      <c r="K120" s="34" t="s">
        <v>325</v>
      </c>
      <c r="L120" s="34" t="s">
        <v>168</v>
      </c>
      <c r="M120" s="34" t="s">
        <v>476</v>
      </c>
      <c r="N120" s="116">
        <v>0.19444444444444445</v>
      </c>
      <c r="O120" s="116">
        <v>0.22916666666666666</v>
      </c>
      <c r="P120" s="116" t="s">
        <v>57</v>
      </c>
      <c r="Q120" s="116">
        <v>0.69444444444444442</v>
      </c>
      <c r="R120" s="116" t="s">
        <v>68</v>
      </c>
      <c r="S120" s="116">
        <v>0.79166666666666663</v>
      </c>
      <c r="T120" s="34" t="s">
        <v>32</v>
      </c>
      <c r="U120" s="34" t="s">
        <v>47</v>
      </c>
      <c r="V120" s="34" t="s">
        <v>45</v>
      </c>
      <c r="W120" s="34" t="s">
        <v>326</v>
      </c>
      <c r="X120" s="34" t="s">
        <v>326</v>
      </c>
      <c r="Y120" s="34" t="s">
        <v>326</v>
      </c>
      <c r="Z120" s="34" t="s">
        <v>32</v>
      </c>
      <c r="AA120" s="34" t="s">
        <v>45</v>
      </c>
      <c r="AB120" s="95">
        <v>0</v>
      </c>
      <c r="AC120" s="34" t="s">
        <v>32</v>
      </c>
      <c r="AD120" s="34" t="s">
        <v>45</v>
      </c>
      <c r="AE120" s="95">
        <v>0</v>
      </c>
      <c r="AF120" s="96">
        <v>11.166666666666668</v>
      </c>
      <c r="AG120" s="97">
        <v>0</v>
      </c>
      <c r="AH120" s="96">
        <v>0</v>
      </c>
      <c r="AI120" s="97" t="s">
        <v>326</v>
      </c>
      <c r="AJ120" s="96">
        <v>94.999999999999972</v>
      </c>
      <c r="AK120" s="96">
        <v>278.57651245551591</v>
      </c>
      <c r="AL120" s="96" t="s">
        <v>96</v>
      </c>
      <c r="AM120" s="95">
        <v>5.8647686832740211</v>
      </c>
      <c r="AN120" s="95">
        <v>0</v>
      </c>
      <c r="AO120" s="98" t="s">
        <v>326</v>
      </c>
      <c r="AP120" s="98">
        <v>0</v>
      </c>
      <c r="AQ120" s="98" t="s">
        <v>326</v>
      </c>
      <c r="AR120" s="98">
        <v>5.5308449999999993</v>
      </c>
      <c r="AS120" s="98">
        <v>16.218563274021349</v>
      </c>
      <c r="AT120" s="99" t="s">
        <v>100</v>
      </c>
      <c r="AU120" s="98">
        <v>0</v>
      </c>
      <c r="AV120" s="98">
        <v>0</v>
      </c>
      <c r="AW120" s="98">
        <v>0</v>
      </c>
      <c r="AX120" s="98">
        <v>0</v>
      </c>
      <c r="AY120" s="98">
        <v>32.326388888888879</v>
      </c>
      <c r="AZ120" s="98">
        <v>94.793396599446382</v>
      </c>
      <c r="BA120" s="100">
        <v>161095.89041095891</v>
      </c>
      <c r="BB120" s="100">
        <v>472395.06654316775</v>
      </c>
      <c r="BC120" s="101">
        <v>2.6849315068493151E-2</v>
      </c>
      <c r="BD120" s="101">
        <v>7.8732511090527951E-2</v>
      </c>
      <c r="BE120" s="96">
        <v>189.99999999999994</v>
      </c>
      <c r="BF120" s="96">
        <v>557.15302491103182</v>
      </c>
      <c r="BG120" s="95">
        <v>0</v>
      </c>
      <c r="BH120" s="95">
        <v>2.9323843416370106</v>
      </c>
      <c r="BI120" s="96" t="s">
        <v>326</v>
      </c>
      <c r="CA120" s="34"/>
      <c r="CB120" s="34"/>
      <c r="CC120" s="34"/>
      <c r="CD120" s="34"/>
      <c r="CE120" s="17" t="s">
        <v>157</v>
      </c>
      <c r="CF120" s="17" t="s">
        <v>164</v>
      </c>
      <c r="CG120" s="17">
        <f t="shared" si="9"/>
        <v>0</v>
      </c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</row>
    <row r="121" spans="2:95" x14ac:dyDescent="0.25">
      <c r="B121" s="34">
        <v>132</v>
      </c>
      <c r="C121" s="34">
        <v>2025</v>
      </c>
      <c r="D121" s="34" t="s">
        <v>109</v>
      </c>
      <c r="E121" s="34">
        <v>26</v>
      </c>
      <c r="F121" s="34" t="s">
        <v>77</v>
      </c>
      <c r="G121" s="34" t="s">
        <v>152</v>
      </c>
      <c r="H121" s="34" t="s">
        <v>151</v>
      </c>
      <c r="I121" s="34" t="s">
        <v>83</v>
      </c>
      <c r="J121" s="34" t="s">
        <v>89</v>
      </c>
      <c r="K121" s="34" t="s">
        <v>325</v>
      </c>
      <c r="L121" s="34" t="s">
        <v>167</v>
      </c>
      <c r="M121" s="34" t="s">
        <v>476</v>
      </c>
      <c r="N121" s="116">
        <v>0.20833333333333334</v>
      </c>
      <c r="O121" s="116">
        <v>0.29166666666666669</v>
      </c>
      <c r="P121" s="116" t="s">
        <v>59</v>
      </c>
      <c r="Q121" s="116">
        <v>0.6875</v>
      </c>
      <c r="R121" s="116" t="s">
        <v>68</v>
      </c>
      <c r="S121" s="116">
        <v>0.72916666666666663</v>
      </c>
      <c r="T121" s="34" t="s">
        <v>32</v>
      </c>
      <c r="U121" s="34" t="s">
        <v>47</v>
      </c>
      <c r="V121" s="34" t="s">
        <v>45</v>
      </c>
      <c r="W121" s="34" t="s">
        <v>326</v>
      </c>
      <c r="X121" s="34" t="s">
        <v>326</v>
      </c>
      <c r="Y121" s="34" t="s">
        <v>326</v>
      </c>
      <c r="Z121" s="34" t="s">
        <v>32</v>
      </c>
      <c r="AA121" s="34" t="s">
        <v>45</v>
      </c>
      <c r="AB121" s="95">
        <v>0</v>
      </c>
      <c r="AC121" s="34" t="s">
        <v>32</v>
      </c>
      <c r="AD121" s="34" t="s">
        <v>45</v>
      </c>
      <c r="AE121" s="95">
        <v>0</v>
      </c>
      <c r="AF121" s="96">
        <v>9.5</v>
      </c>
      <c r="AG121" s="97">
        <v>0</v>
      </c>
      <c r="AH121" s="96">
        <v>0</v>
      </c>
      <c r="AI121" s="97" t="s">
        <v>326</v>
      </c>
      <c r="AJ121" s="96">
        <v>89.999999999999972</v>
      </c>
      <c r="AK121" s="96">
        <v>263.91459074733086</v>
      </c>
      <c r="AL121" s="96" t="s">
        <v>96</v>
      </c>
      <c r="AM121" s="95">
        <v>5.8647686832740211</v>
      </c>
      <c r="AN121" s="95">
        <v>0</v>
      </c>
      <c r="AO121" s="98" t="s">
        <v>326</v>
      </c>
      <c r="AP121" s="98">
        <v>0</v>
      </c>
      <c r="AQ121" s="98" t="s">
        <v>326</v>
      </c>
      <c r="AR121" s="98">
        <v>15.771436499999993</v>
      </c>
      <c r="AS121" s="98">
        <v>46.247913437722396</v>
      </c>
      <c r="AT121" s="99" t="s">
        <v>102</v>
      </c>
      <c r="AU121" s="98">
        <v>0</v>
      </c>
      <c r="AV121" s="98">
        <v>0</v>
      </c>
      <c r="AW121" s="98">
        <v>0</v>
      </c>
      <c r="AX121" s="98">
        <v>0</v>
      </c>
      <c r="AY121" s="98">
        <v>30.624999999999989</v>
      </c>
      <c r="AZ121" s="98">
        <v>89.804270462633411</v>
      </c>
      <c r="BA121" s="100">
        <v>167808.21917808219</v>
      </c>
      <c r="BB121" s="100">
        <v>492078.19431579969</v>
      </c>
      <c r="BC121" s="101">
        <v>6.9920091324200909E-3</v>
      </c>
      <c r="BD121" s="101">
        <v>2.0503258096491655E-2</v>
      </c>
      <c r="BE121" s="96">
        <v>179.99999999999994</v>
      </c>
      <c r="BF121" s="96">
        <v>527.82918149466173</v>
      </c>
      <c r="BG121" s="95">
        <v>0</v>
      </c>
      <c r="BH121" s="95">
        <v>2.9323843416370106</v>
      </c>
      <c r="BI121" s="96" t="s">
        <v>326</v>
      </c>
      <c r="CA121" s="34"/>
      <c r="CB121" s="34"/>
      <c r="CC121" s="34"/>
      <c r="CD121" s="34"/>
      <c r="CE121" s="17" t="s">
        <v>157</v>
      </c>
      <c r="CF121" s="17" t="s">
        <v>166</v>
      </c>
      <c r="CG121" s="17">
        <f t="shared" si="9"/>
        <v>0</v>
      </c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</row>
    <row r="122" spans="2:95" x14ac:dyDescent="0.25">
      <c r="B122" s="34">
        <v>134</v>
      </c>
      <c r="C122" s="34">
        <v>2025</v>
      </c>
      <c r="D122" s="34" t="s">
        <v>109</v>
      </c>
      <c r="E122" s="34">
        <v>52</v>
      </c>
      <c r="F122" s="34" t="s">
        <v>80</v>
      </c>
      <c r="G122" s="34" t="s">
        <v>153</v>
      </c>
      <c r="H122" s="34" t="s">
        <v>151</v>
      </c>
      <c r="I122" s="34" t="s">
        <v>82</v>
      </c>
      <c r="J122" s="34" t="s">
        <v>89</v>
      </c>
      <c r="K122" s="34" t="s">
        <v>325</v>
      </c>
      <c r="L122" s="34" t="s">
        <v>175</v>
      </c>
      <c r="M122" s="34" t="s">
        <v>476</v>
      </c>
      <c r="N122" s="116">
        <v>0.22916666666666666</v>
      </c>
      <c r="O122" s="116">
        <v>0.27777777777777779</v>
      </c>
      <c r="P122" s="116" t="s">
        <v>58</v>
      </c>
      <c r="Q122" s="116">
        <v>0.70833333333333337</v>
      </c>
      <c r="R122" s="116" t="s">
        <v>69</v>
      </c>
      <c r="S122" s="116">
        <v>0.77083333333333337</v>
      </c>
      <c r="T122" s="34" t="s">
        <v>28</v>
      </c>
      <c r="U122" s="34" t="s">
        <v>48</v>
      </c>
      <c r="V122" s="34" t="s">
        <v>43</v>
      </c>
      <c r="W122" s="34" t="s">
        <v>326</v>
      </c>
      <c r="X122" s="34" t="s">
        <v>326</v>
      </c>
      <c r="Y122" s="34" t="s">
        <v>326</v>
      </c>
      <c r="Z122" s="34" t="s">
        <v>27</v>
      </c>
      <c r="AA122" s="34" t="s">
        <v>42</v>
      </c>
      <c r="AB122" s="95">
        <v>2.9323843416370106</v>
      </c>
      <c r="AC122" s="34" t="s">
        <v>28</v>
      </c>
      <c r="AD122" s="34" t="s">
        <v>43</v>
      </c>
      <c r="AE122" s="95">
        <v>0</v>
      </c>
      <c r="AF122" s="96">
        <v>10.333333333333334</v>
      </c>
      <c r="AG122" s="97">
        <v>0</v>
      </c>
      <c r="AH122" s="96">
        <v>0</v>
      </c>
      <c r="AI122" s="97" t="s">
        <v>326</v>
      </c>
      <c r="AJ122" s="96">
        <v>80.000000000000014</v>
      </c>
      <c r="AK122" s="96">
        <v>234.59074733096088</v>
      </c>
      <c r="AL122" s="96" t="s">
        <v>96</v>
      </c>
      <c r="AM122" s="95">
        <v>5.8647686832740211</v>
      </c>
      <c r="AN122" s="95">
        <v>0</v>
      </c>
      <c r="AO122" s="98" t="s">
        <v>326</v>
      </c>
      <c r="AP122" s="98">
        <v>0</v>
      </c>
      <c r="AQ122" s="98" t="s">
        <v>326</v>
      </c>
      <c r="AR122" s="98">
        <v>22.542197000000002</v>
      </c>
      <c r="AS122" s="98">
        <v>66.102385508896802</v>
      </c>
      <c r="AT122" s="99" t="s">
        <v>102</v>
      </c>
      <c r="AU122" s="98">
        <v>2157.6171377741794</v>
      </c>
      <c r="AV122" s="98">
        <v>6326.9627100566677</v>
      </c>
      <c r="AW122" s="98">
        <v>283.22247512820513</v>
      </c>
      <c r="AX122" s="98">
        <v>830.51715126562635</v>
      </c>
      <c r="AY122" s="98">
        <v>27.222222222222225</v>
      </c>
      <c r="AZ122" s="98">
        <v>79.826018189007513</v>
      </c>
      <c r="BA122" s="100">
        <v>1020273.9726027398</v>
      </c>
      <c r="BB122" s="100">
        <v>2991835.4214400626</v>
      </c>
      <c r="BC122" s="101">
        <v>4.2511415525114157E-2</v>
      </c>
      <c r="BD122" s="101">
        <v>0.12465980922666926</v>
      </c>
      <c r="BE122" s="96">
        <v>0</v>
      </c>
      <c r="BF122" s="96">
        <v>0</v>
      </c>
      <c r="BG122" s="95">
        <v>2.9323843416370106</v>
      </c>
      <c r="BH122" s="95">
        <v>2.9323843416370106</v>
      </c>
      <c r="BI122" s="96" t="s">
        <v>326</v>
      </c>
      <c r="CA122" s="34"/>
      <c r="CB122" s="34"/>
      <c r="CC122" s="34"/>
      <c r="CD122" s="34"/>
      <c r="CE122" s="17" t="s">
        <v>157</v>
      </c>
      <c r="CF122" s="17" t="s">
        <v>163</v>
      </c>
      <c r="CG122" s="17">
        <f t="shared" si="9"/>
        <v>0</v>
      </c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</row>
    <row r="123" spans="2:95" x14ac:dyDescent="0.25">
      <c r="B123" s="34">
        <v>136</v>
      </c>
      <c r="C123" s="34">
        <v>2025</v>
      </c>
      <c r="D123" s="34" t="s">
        <v>109</v>
      </c>
      <c r="E123" s="34">
        <v>40</v>
      </c>
      <c r="F123" s="34" t="s">
        <v>79</v>
      </c>
      <c r="G123" s="34" t="s">
        <v>153</v>
      </c>
      <c r="H123" s="34" t="s">
        <v>151</v>
      </c>
      <c r="I123" s="34" t="s">
        <v>83</v>
      </c>
      <c r="J123" s="34" t="s">
        <v>89</v>
      </c>
      <c r="K123" s="34" t="s">
        <v>325</v>
      </c>
      <c r="L123" s="34" t="s">
        <v>175</v>
      </c>
      <c r="M123" s="34" t="s">
        <v>476</v>
      </c>
      <c r="N123" s="116">
        <v>0.22916666666666666</v>
      </c>
      <c r="O123" s="116">
        <v>0.27083333333333331</v>
      </c>
      <c r="P123" s="116" t="s">
        <v>58</v>
      </c>
      <c r="Q123" s="116">
        <v>0.71875</v>
      </c>
      <c r="R123" s="116" t="s">
        <v>69</v>
      </c>
      <c r="S123" s="116">
        <v>0.79166666666666663</v>
      </c>
      <c r="T123" s="34" t="s">
        <v>28</v>
      </c>
      <c r="U123" s="34" t="s">
        <v>48</v>
      </c>
      <c r="V123" s="34" t="s">
        <v>43</v>
      </c>
      <c r="W123" s="34" t="s">
        <v>326</v>
      </c>
      <c r="X123" s="34" t="s">
        <v>326</v>
      </c>
      <c r="Y123" s="34" t="s">
        <v>326</v>
      </c>
      <c r="Z123" s="34" t="s">
        <v>28</v>
      </c>
      <c r="AA123" s="34" t="s">
        <v>43</v>
      </c>
      <c r="AB123" s="95">
        <v>0</v>
      </c>
      <c r="AC123" s="34" t="s">
        <v>28</v>
      </c>
      <c r="AD123" s="34" t="s">
        <v>43</v>
      </c>
      <c r="AE123" s="95">
        <v>0</v>
      </c>
      <c r="AF123" s="96">
        <v>10.75</v>
      </c>
      <c r="AG123" s="97">
        <v>0</v>
      </c>
      <c r="AH123" s="96">
        <v>0</v>
      </c>
      <c r="AI123" s="97" t="s">
        <v>326</v>
      </c>
      <c r="AJ123" s="96">
        <v>82.499999999999972</v>
      </c>
      <c r="AK123" s="96">
        <v>241.92170818505329</v>
      </c>
      <c r="AL123" s="96" t="s">
        <v>96</v>
      </c>
      <c r="AM123" s="95">
        <v>5.8647686832740211</v>
      </c>
      <c r="AN123" s="95">
        <v>0</v>
      </c>
      <c r="AO123" s="98" t="s">
        <v>326</v>
      </c>
      <c r="AP123" s="98">
        <v>0</v>
      </c>
      <c r="AQ123" s="98" t="s">
        <v>326</v>
      </c>
      <c r="AR123" s="98">
        <v>22.542197000000002</v>
      </c>
      <c r="AS123" s="98">
        <v>66.102385508896802</v>
      </c>
      <c r="AT123" s="99" t="s">
        <v>102</v>
      </c>
      <c r="AU123" s="98">
        <v>2157.6171377741794</v>
      </c>
      <c r="AV123" s="98">
        <v>6326.9627100566677</v>
      </c>
      <c r="AW123" s="98">
        <v>283.22247512820513</v>
      </c>
      <c r="AX123" s="98">
        <v>830.51715126562635</v>
      </c>
      <c r="AY123" s="98">
        <v>28.072916666666657</v>
      </c>
      <c r="AZ123" s="98">
        <v>82.320581257413963</v>
      </c>
      <c r="BA123" s="100">
        <v>3329315.0684931506</v>
      </c>
      <c r="BB123" s="100">
        <v>9762831.3752254657</v>
      </c>
      <c r="BC123" s="101">
        <v>0.13872146118721462</v>
      </c>
      <c r="BD123" s="101">
        <v>0.40678464063439446</v>
      </c>
      <c r="BE123" s="96">
        <v>0</v>
      </c>
      <c r="BF123" s="96">
        <v>0</v>
      </c>
      <c r="BG123" s="95">
        <v>2.9323843416370106</v>
      </c>
      <c r="BH123" s="95">
        <v>2.9323843416370106</v>
      </c>
      <c r="BI123" s="96" t="s">
        <v>326</v>
      </c>
      <c r="CA123" s="34"/>
      <c r="CB123" s="34"/>
      <c r="CC123" s="34"/>
      <c r="CD123" s="34"/>
      <c r="CE123" s="17" t="s">
        <v>152</v>
      </c>
      <c r="CF123" s="17" t="s">
        <v>151</v>
      </c>
      <c r="CG123" s="17">
        <f t="shared" si="9"/>
        <v>551.28825622775901</v>
      </c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</row>
    <row r="124" spans="2:95" x14ac:dyDescent="0.25">
      <c r="B124" s="34">
        <v>137</v>
      </c>
      <c r="C124" s="34">
        <v>2025</v>
      </c>
      <c r="D124" s="34" t="s">
        <v>109</v>
      </c>
      <c r="E124" s="34">
        <v>38</v>
      </c>
      <c r="F124" s="34" t="s">
        <v>78</v>
      </c>
      <c r="G124" s="34" t="s">
        <v>154</v>
      </c>
      <c r="H124" s="34" t="s">
        <v>151</v>
      </c>
      <c r="I124" s="34" t="s">
        <v>83</v>
      </c>
      <c r="J124" s="34" t="s">
        <v>89</v>
      </c>
      <c r="K124" s="34" t="s">
        <v>325</v>
      </c>
      <c r="L124" s="34" t="s">
        <v>178</v>
      </c>
      <c r="M124" s="34" t="s">
        <v>253</v>
      </c>
      <c r="N124" s="116">
        <v>0.22916666666666666</v>
      </c>
      <c r="O124" s="116">
        <v>0.28125</v>
      </c>
      <c r="P124" s="116" t="s">
        <v>58</v>
      </c>
      <c r="Q124" s="116">
        <v>0.70833333333333337</v>
      </c>
      <c r="R124" s="116" t="s">
        <v>69</v>
      </c>
      <c r="S124" s="116">
        <v>0.79166666666666663</v>
      </c>
      <c r="T124" s="34" t="s">
        <v>28</v>
      </c>
      <c r="U124" s="34" t="s">
        <v>48</v>
      </c>
      <c r="V124" s="34" t="s">
        <v>43</v>
      </c>
      <c r="W124" s="34" t="s">
        <v>326</v>
      </c>
      <c r="X124" s="34" t="s">
        <v>326</v>
      </c>
      <c r="Y124" s="34" t="s">
        <v>326</v>
      </c>
      <c r="Z124" s="34" t="s">
        <v>28</v>
      </c>
      <c r="AA124" s="34" t="s">
        <v>43</v>
      </c>
      <c r="AB124" s="95">
        <v>0</v>
      </c>
      <c r="AC124" s="34" t="s">
        <v>28</v>
      </c>
      <c r="AD124" s="34" t="s">
        <v>43</v>
      </c>
      <c r="AE124" s="95">
        <v>0</v>
      </c>
      <c r="AF124" s="96">
        <v>10.25</v>
      </c>
      <c r="AG124" s="97">
        <v>0</v>
      </c>
      <c r="AH124" s="96">
        <v>0</v>
      </c>
      <c r="AI124" s="97" t="s">
        <v>326</v>
      </c>
      <c r="AJ124" s="96">
        <v>97.499999999999943</v>
      </c>
      <c r="AK124" s="96">
        <v>285.90747330960835</v>
      </c>
      <c r="AL124" s="96" t="s">
        <v>96</v>
      </c>
      <c r="AM124" s="95">
        <v>5.8647686832740211</v>
      </c>
      <c r="AN124" s="95">
        <v>0</v>
      </c>
      <c r="AO124" s="98" t="s">
        <v>326</v>
      </c>
      <c r="AP124" s="98">
        <v>0</v>
      </c>
      <c r="AQ124" s="98" t="s">
        <v>326</v>
      </c>
      <c r="AR124" s="98">
        <v>29.605417000000003</v>
      </c>
      <c r="AS124" s="98">
        <v>86.814461238434163</v>
      </c>
      <c r="AT124" s="99" t="s">
        <v>102</v>
      </c>
      <c r="AU124" s="98">
        <v>2833.6703423428976</v>
      </c>
      <c r="AV124" s="98">
        <v>8309.4105412475001</v>
      </c>
      <c r="AW124" s="98">
        <v>371.96549564102571</v>
      </c>
      <c r="AX124" s="98">
        <v>1090.7457950469934</v>
      </c>
      <c r="AY124" s="98">
        <v>33.177083333333314</v>
      </c>
      <c r="AZ124" s="98">
        <v>97.287959667852846</v>
      </c>
      <c r="BA124" s="100">
        <v>2631232.8767123292</v>
      </c>
      <c r="BB124" s="100">
        <v>7715786.0868717413</v>
      </c>
      <c r="BC124" s="101">
        <v>0.10963470319634705</v>
      </c>
      <c r="BD124" s="101">
        <v>0.32149108695298922</v>
      </c>
      <c r="BE124" s="96">
        <v>0</v>
      </c>
      <c r="BF124" s="96">
        <v>0</v>
      </c>
      <c r="BG124" s="95">
        <v>2.9323843416370106</v>
      </c>
      <c r="BH124" s="95">
        <v>2.9323843416370106</v>
      </c>
      <c r="BI124" s="96" t="s">
        <v>326</v>
      </c>
      <c r="CA124" s="34"/>
      <c r="CB124" s="34"/>
      <c r="CC124" s="34"/>
      <c r="CD124" s="34"/>
      <c r="CE124" s="17" t="s">
        <v>152</v>
      </c>
      <c r="CF124" s="17" t="s">
        <v>162</v>
      </c>
      <c r="CG124" s="17">
        <f t="shared" si="9"/>
        <v>0</v>
      </c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</row>
    <row r="125" spans="2:95" x14ac:dyDescent="0.25">
      <c r="B125" s="34">
        <v>138</v>
      </c>
      <c r="C125" s="34">
        <v>2025</v>
      </c>
      <c r="D125" s="34" t="s">
        <v>109</v>
      </c>
      <c r="E125" s="34">
        <v>40</v>
      </c>
      <c r="F125" s="34" t="s">
        <v>79</v>
      </c>
      <c r="G125" s="34" t="s">
        <v>152</v>
      </c>
      <c r="H125" s="34" t="s">
        <v>151</v>
      </c>
      <c r="I125" s="34" t="s">
        <v>83</v>
      </c>
      <c r="J125" s="34" t="s">
        <v>89</v>
      </c>
      <c r="K125" s="34" t="s">
        <v>325</v>
      </c>
      <c r="L125" s="34" t="s">
        <v>167</v>
      </c>
      <c r="M125" s="34" t="s">
        <v>476</v>
      </c>
      <c r="N125" s="116">
        <v>0.20833333333333334</v>
      </c>
      <c r="O125" s="116">
        <v>0.27083333333333331</v>
      </c>
      <c r="P125" s="116" t="s">
        <v>58</v>
      </c>
      <c r="Q125" s="116">
        <v>0.70833333333333337</v>
      </c>
      <c r="R125" s="116" t="s">
        <v>69</v>
      </c>
      <c r="S125" s="116">
        <v>0.8125</v>
      </c>
      <c r="T125" s="34" t="s">
        <v>27</v>
      </c>
      <c r="U125" s="34" t="s">
        <v>326</v>
      </c>
      <c r="V125" s="34" t="s">
        <v>42</v>
      </c>
      <c r="W125" s="34" t="s">
        <v>326</v>
      </c>
      <c r="X125" s="34" t="s">
        <v>326</v>
      </c>
      <c r="Y125" s="34" t="s">
        <v>326</v>
      </c>
      <c r="Z125" s="34" t="s">
        <v>27</v>
      </c>
      <c r="AA125" s="34" t="s">
        <v>42</v>
      </c>
      <c r="AB125" s="95">
        <v>0</v>
      </c>
      <c r="AC125" s="34" t="s">
        <v>27</v>
      </c>
      <c r="AD125" s="34" t="s">
        <v>42</v>
      </c>
      <c r="AE125" s="95">
        <v>0</v>
      </c>
      <c r="AF125" s="96">
        <v>10.500000000000002</v>
      </c>
      <c r="AG125" s="97">
        <v>0</v>
      </c>
      <c r="AH125" s="96">
        <v>0</v>
      </c>
      <c r="AI125" s="97" t="s">
        <v>326</v>
      </c>
      <c r="AJ125" s="96">
        <v>119.99999999999994</v>
      </c>
      <c r="AK125" s="96">
        <v>351.88612099644109</v>
      </c>
      <c r="AL125" s="96" t="s">
        <v>96</v>
      </c>
      <c r="AM125" s="95">
        <v>5.8647686832740211</v>
      </c>
      <c r="AN125" s="95">
        <v>0</v>
      </c>
      <c r="AO125" s="98" t="s">
        <v>326</v>
      </c>
      <c r="AP125" s="98">
        <v>0</v>
      </c>
      <c r="AQ125" s="98" t="s">
        <v>326</v>
      </c>
      <c r="AR125" s="98">
        <v>16.542873</v>
      </c>
      <c r="AS125" s="98">
        <v>48.510061750889676</v>
      </c>
      <c r="AT125" s="99" t="s">
        <v>102</v>
      </c>
      <c r="AU125" s="98">
        <v>397.4293374769565</v>
      </c>
      <c r="AV125" s="98">
        <v>1165.4155661245984</v>
      </c>
      <c r="AW125" s="98">
        <v>48.949322282608698</v>
      </c>
      <c r="AX125" s="98">
        <v>143.53822619526537</v>
      </c>
      <c r="AY125" s="98">
        <v>40.833333333333314</v>
      </c>
      <c r="AZ125" s="98">
        <v>119.73902728351121</v>
      </c>
      <c r="BA125" s="100">
        <v>1715000</v>
      </c>
      <c r="BB125" s="100">
        <v>5029039.1459074728</v>
      </c>
      <c r="BC125" s="101">
        <v>7.1458333333333332E-2</v>
      </c>
      <c r="BD125" s="101">
        <v>0.20954329774614472</v>
      </c>
      <c r="BE125" s="96">
        <v>0</v>
      </c>
      <c r="BF125" s="96">
        <v>0</v>
      </c>
      <c r="BG125" s="95">
        <v>2.9323843416370106</v>
      </c>
      <c r="BH125" s="95">
        <v>2.9323843416370106</v>
      </c>
      <c r="BI125" s="96" t="s">
        <v>326</v>
      </c>
      <c r="CA125" s="34"/>
      <c r="CB125" s="34"/>
      <c r="CC125" s="34"/>
      <c r="CD125" s="34"/>
      <c r="CE125" s="17" t="s">
        <v>152</v>
      </c>
      <c r="CF125" s="17" t="s">
        <v>161</v>
      </c>
      <c r="CG125" s="17">
        <f t="shared" si="9"/>
        <v>0</v>
      </c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</row>
    <row r="126" spans="2:95" x14ac:dyDescent="0.25">
      <c r="B126" s="34">
        <v>139</v>
      </c>
      <c r="C126" s="34">
        <v>2025</v>
      </c>
      <c r="D126" s="34" t="s">
        <v>109</v>
      </c>
      <c r="E126" s="34">
        <v>32</v>
      </c>
      <c r="F126" s="34" t="s">
        <v>78</v>
      </c>
      <c r="G126" s="34" t="s">
        <v>152</v>
      </c>
      <c r="H126" s="34" t="s">
        <v>151</v>
      </c>
      <c r="I126" s="34" t="s">
        <v>82</v>
      </c>
      <c r="J126" s="34" t="s">
        <v>89</v>
      </c>
      <c r="K126" s="34" t="s">
        <v>325</v>
      </c>
      <c r="L126" s="34" t="s">
        <v>185</v>
      </c>
      <c r="M126" s="34" t="s">
        <v>477</v>
      </c>
      <c r="N126" s="116">
        <v>0.20833333333333334</v>
      </c>
      <c r="O126" s="116">
        <v>0.23958333333333334</v>
      </c>
      <c r="P126" s="116" t="s">
        <v>57</v>
      </c>
      <c r="Q126" s="116">
        <v>0.625</v>
      </c>
      <c r="R126" s="116" t="s">
        <v>67</v>
      </c>
      <c r="S126" s="116">
        <v>0.65277777777777779</v>
      </c>
      <c r="T126" s="34" t="s">
        <v>28</v>
      </c>
      <c r="U126" s="34" t="s">
        <v>48</v>
      </c>
      <c r="V126" s="34" t="s">
        <v>43</v>
      </c>
      <c r="W126" s="34" t="s">
        <v>326</v>
      </c>
      <c r="X126" s="34" t="s">
        <v>326</v>
      </c>
      <c r="Y126" s="34" t="s">
        <v>326</v>
      </c>
      <c r="Z126" s="34" t="s">
        <v>28</v>
      </c>
      <c r="AA126" s="34" t="s">
        <v>43</v>
      </c>
      <c r="AB126" s="95">
        <v>0</v>
      </c>
      <c r="AC126" s="34" t="s">
        <v>28</v>
      </c>
      <c r="AD126" s="34" t="s">
        <v>43</v>
      </c>
      <c r="AE126" s="95">
        <v>0</v>
      </c>
      <c r="AF126" s="96">
        <v>9.25</v>
      </c>
      <c r="AG126" s="97">
        <v>0</v>
      </c>
      <c r="AH126" s="96">
        <v>0</v>
      </c>
      <c r="AI126" s="97" t="s">
        <v>326</v>
      </c>
      <c r="AJ126" s="96">
        <v>42.500000000000007</v>
      </c>
      <c r="AK126" s="96">
        <v>124.62633451957296</v>
      </c>
      <c r="AL126" s="96" t="s">
        <v>95</v>
      </c>
      <c r="AM126" s="95">
        <v>5.8647686832740211</v>
      </c>
      <c r="AN126" s="95">
        <v>0</v>
      </c>
      <c r="AO126" s="98" t="s">
        <v>326</v>
      </c>
      <c r="AP126" s="98">
        <v>0</v>
      </c>
      <c r="AQ126" s="98" t="s">
        <v>326</v>
      </c>
      <c r="AR126" s="98">
        <v>12.350448</v>
      </c>
      <c r="AS126" s="98">
        <v>36.216260327402132</v>
      </c>
      <c r="AT126" s="99" t="s">
        <v>101</v>
      </c>
      <c r="AU126" s="98">
        <v>1182.1180634695384</v>
      </c>
      <c r="AV126" s="98">
        <v>3466.4244992843401</v>
      </c>
      <c r="AW126" s="98">
        <v>155.17229538461538</v>
      </c>
      <c r="AX126" s="98">
        <v>455.02480924171908</v>
      </c>
      <c r="AY126" s="98">
        <v>14.461805555555559</v>
      </c>
      <c r="AZ126" s="98">
        <v>42.407572162910249</v>
      </c>
      <c r="BA126" s="100">
        <v>2595433.7899543373</v>
      </c>
      <c r="BB126" s="100">
        <v>7610809.4054177003</v>
      </c>
      <c r="BC126" s="101">
        <v>0.10814307458143071</v>
      </c>
      <c r="BD126" s="101">
        <v>0.31711705855907085</v>
      </c>
      <c r="BE126" s="96">
        <v>0</v>
      </c>
      <c r="BF126" s="96">
        <v>0</v>
      </c>
      <c r="BG126" s="95">
        <v>2.9323843416370106</v>
      </c>
      <c r="BH126" s="95">
        <v>2.9323843416370106</v>
      </c>
      <c r="BI126" s="96" t="s">
        <v>326</v>
      </c>
      <c r="CA126" s="34"/>
      <c r="CB126" s="34"/>
      <c r="CC126" s="34"/>
      <c r="CD126" s="34"/>
      <c r="CE126" s="17" t="s">
        <v>152</v>
      </c>
      <c r="CF126" s="17" t="s">
        <v>160</v>
      </c>
      <c r="CG126" s="17">
        <f t="shared" si="9"/>
        <v>0</v>
      </c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</row>
    <row r="127" spans="2:95" x14ac:dyDescent="0.25">
      <c r="B127" s="34">
        <v>140</v>
      </c>
      <c r="C127" s="34">
        <v>2025</v>
      </c>
      <c r="D127" s="34" t="s">
        <v>109</v>
      </c>
      <c r="E127" s="34">
        <v>41</v>
      </c>
      <c r="F127" s="34" t="s">
        <v>79</v>
      </c>
      <c r="G127" s="34" t="s">
        <v>154</v>
      </c>
      <c r="H127" s="34" t="s">
        <v>151</v>
      </c>
      <c r="I127" s="34" t="s">
        <v>83</v>
      </c>
      <c r="J127" s="34" t="s">
        <v>89</v>
      </c>
      <c r="K127" s="34" t="s">
        <v>325</v>
      </c>
      <c r="L127" s="34" t="s">
        <v>172</v>
      </c>
      <c r="M127" s="34" t="s">
        <v>476</v>
      </c>
      <c r="N127" s="116">
        <v>0.21111111111111111</v>
      </c>
      <c r="O127" s="116">
        <v>0.27083333333333331</v>
      </c>
      <c r="P127" s="116" t="s">
        <v>58</v>
      </c>
      <c r="Q127" s="116">
        <v>0.70833333333333337</v>
      </c>
      <c r="R127" s="116" t="s">
        <v>69</v>
      </c>
      <c r="S127" s="116">
        <v>0.75</v>
      </c>
      <c r="T127" s="34" t="s">
        <v>32</v>
      </c>
      <c r="U127" s="34" t="s">
        <v>47</v>
      </c>
      <c r="V127" s="34" t="s">
        <v>45</v>
      </c>
      <c r="W127" s="34" t="s">
        <v>326</v>
      </c>
      <c r="X127" s="34" t="s">
        <v>326</v>
      </c>
      <c r="Y127" s="34" t="s">
        <v>326</v>
      </c>
      <c r="Z127" s="34" t="s">
        <v>32</v>
      </c>
      <c r="AA127" s="34" t="s">
        <v>45</v>
      </c>
      <c r="AB127" s="95">
        <v>0</v>
      </c>
      <c r="AC127" s="34" t="s">
        <v>32</v>
      </c>
      <c r="AD127" s="34" t="s">
        <v>45</v>
      </c>
      <c r="AE127" s="95">
        <v>0</v>
      </c>
      <c r="AF127" s="96">
        <v>10.500000000000002</v>
      </c>
      <c r="AG127" s="97">
        <v>0</v>
      </c>
      <c r="AH127" s="96">
        <v>0</v>
      </c>
      <c r="AI127" s="97" t="s">
        <v>326</v>
      </c>
      <c r="AJ127" s="96">
        <v>72.999999999999957</v>
      </c>
      <c r="AK127" s="96">
        <v>214.06405693950165</v>
      </c>
      <c r="AL127" s="96" t="s">
        <v>96</v>
      </c>
      <c r="AM127" s="95">
        <v>5.8647686832740211</v>
      </c>
      <c r="AN127" s="95">
        <v>0</v>
      </c>
      <c r="AO127" s="98" t="s">
        <v>326</v>
      </c>
      <c r="AP127" s="98">
        <v>0</v>
      </c>
      <c r="AQ127" s="98" t="s">
        <v>326</v>
      </c>
      <c r="AR127" s="98">
        <v>6.6812049999999914</v>
      </c>
      <c r="AS127" s="98">
        <v>19.591860925266879</v>
      </c>
      <c r="AT127" s="99" t="s">
        <v>100</v>
      </c>
      <c r="AU127" s="98">
        <v>0</v>
      </c>
      <c r="AV127" s="98">
        <v>0</v>
      </c>
      <c r="AW127" s="98">
        <v>0</v>
      </c>
      <c r="AX127" s="98">
        <v>0</v>
      </c>
      <c r="AY127" s="98">
        <v>24.840277777777761</v>
      </c>
      <c r="AZ127" s="98">
        <v>72.841241597469306</v>
      </c>
      <c r="BA127" s="100">
        <v>241643.83561643836</v>
      </c>
      <c r="BB127" s="100">
        <v>708592.59981475165</v>
      </c>
      <c r="BC127" s="101">
        <v>1.0068493150684931E-2</v>
      </c>
      <c r="BD127" s="101">
        <v>2.9524691658947982E-2</v>
      </c>
      <c r="BE127" s="96">
        <v>145.99999999999991</v>
      </c>
      <c r="BF127" s="96">
        <v>428.12811387900331</v>
      </c>
      <c r="BG127" s="95">
        <v>0</v>
      </c>
      <c r="BH127" s="95">
        <v>2.9323843416370106</v>
      </c>
      <c r="BI127" s="96" t="s">
        <v>326</v>
      </c>
      <c r="CA127" s="34"/>
      <c r="CB127" s="34"/>
      <c r="CC127" s="34"/>
      <c r="CD127" s="34"/>
      <c r="CE127" s="17" t="s">
        <v>152</v>
      </c>
      <c r="CF127" s="17" t="s">
        <v>165</v>
      </c>
      <c r="CG127" s="17">
        <f t="shared" si="9"/>
        <v>0</v>
      </c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</row>
    <row r="128" spans="2:95" x14ac:dyDescent="0.25">
      <c r="B128" s="34">
        <v>141</v>
      </c>
      <c r="C128" s="34">
        <v>2025</v>
      </c>
      <c r="D128" s="34" t="s">
        <v>109</v>
      </c>
      <c r="E128" s="34">
        <v>63</v>
      </c>
      <c r="F128" s="34" t="s">
        <v>81</v>
      </c>
      <c r="G128" s="34" t="s">
        <v>154</v>
      </c>
      <c r="H128" s="34" t="s">
        <v>151</v>
      </c>
      <c r="I128" s="34" t="s">
        <v>83</v>
      </c>
      <c r="J128" s="34" t="s">
        <v>89</v>
      </c>
      <c r="K128" s="34" t="s">
        <v>325</v>
      </c>
      <c r="L128" s="34" t="s">
        <v>185</v>
      </c>
      <c r="M128" s="34" t="s">
        <v>476</v>
      </c>
      <c r="N128" s="116">
        <v>0.20833333333333334</v>
      </c>
      <c r="O128" s="116">
        <v>0.27083333333333331</v>
      </c>
      <c r="P128" s="116" t="s">
        <v>58</v>
      </c>
      <c r="Q128" s="116">
        <v>0.70833333333333337</v>
      </c>
      <c r="R128" s="116" t="s">
        <v>69</v>
      </c>
      <c r="S128" s="116">
        <v>0.79166666666666663</v>
      </c>
      <c r="T128" s="34" t="s">
        <v>26</v>
      </c>
      <c r="U128" s="34" t="s">
        <v>48</v>
      </c>
      <c r="V128" s="34" t="s">
        <v>43</v>
      </c>
      <c r="W128" s="34" t="s">
        <v>326</v>
      </c>
      <c r="X128" s="34" t="s">
        <v>326</v>
      </c>
      <c r="Y128" s="34" t="s">
        <v>326</v>
      </c>
      <c r="Z128" s="34" t="s">
        <v>26</v>
      </c>
      <c r="AA128" s="34" t="s">
        <v>43</v>
      </c>
      <c r="AB128" s="95">
        <v>0</v>
      </c>
      <c r="AC128" s="34" t="s">
        <v>26</v>
      </c>
      <c r="AD128" s="34" t="s">
        <v>43</v>
      </c>
      <c r="AE128" s="95">
        <v>0</v>
      </c>
      <c r="AF128" s="96">
        <v>10.500000000000002</v>
      </c>
      <c r="AG128" s="97">
        <v>0</v>
      </c>
      <c r="AH128" s="96">
        <v>0</v>
      </c>
      <c r="AI128" s="97" t="s">
        <v>326</v>
      </c>
      <c r="AJ128" s="96">
        <v>104.99999999999991</v>
      </c>
      <c r="AK128" s="96">
        <v>307.90035587188584</v>
      </c>
      <c r="AL128" s="96" t="s">
        <v>96</v>
      </c>
      <c r="AM128" s="95">
        <v>5.8647686832740211</v>
      </c>
      <c r="AN128" s="95">
        <v>0</v>
      </c>
      <c r="AO128" s="98" t="s">
        <v>326</v>
      </c>
      <c r="AP128" s="98">
        <v>0</v>
      </c>
      <c r="AQ128" s="98" t="s">
        <v>326</v>
      </c>
      <c r="AR128" s="98">
        <v>32.173435999999995</v>
      </c>
      <c r="AS128" s="98">
        <v>94.344879943060477</v>
      </c>
      <c r="AT128" s="99" t="s">
        <v>102</v>
      </c>
      <c r="AU128" s="98">
        <v>1429.7526412843329</v>
      </c>
      <c r="AV128" s="98">
        <v>4192.5842577163357</v>
      </c>
      <c r="AW128" s="98">
        <v>187.67837666666662</v>
      </c>
      <c r="AX128" s="98">
        <v>550.34513300118613</v>
      </c>
      <c r="AY128" s="98">
        <v>35.729166666666636</v>
      </c>
      <c r="AZ128" s="98">
        <v>104.77164887307227</v>
      </c>
      <c r="BA128" s="100">
        <v>1593059.3607305936</v>
      </c>
      <c r="BB128" s="100">
        <v>4671462.3247046582</v>
      </c>
      <c r="BC128" s="101">
        <v>6.6377473363774725E-2</v>
      </c>
      <c r="BD128" s="101">
        <v>0.19464426352936076</v>
      </c>
      <c r="BE128" s="96">
        <v>0</v>
      </c>
      <c r="BF128" s="96">
        <v>0</v>
      </c>
      <c r="BG128" s="95">
        <v>2.9323843416370106</v>
      </c>
      <c r="BH128" s="95">
        <v>2.9323843416370106</v>
      </c>
      <c r="BI128" s="96" t="s">
        <v>326</v>
      </c>
      <c r="CA128" s="34"/>
      <c r="CB128" s="34"/>
      <c r="CC128" s="34"/>
      <c r="CD128" s="34"/>
      <c r="CE128" s="17" t="s">
        <v>152</v>
      </c>
      <c r="CF128" s="17" t="s">
        <v>164</v>
      </c>
      <c r="CG128" s="17">
        <f t="shared" si="9"/>
        <v>0</v>
      </c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</row>
    <row r="129" spans="2:95" x14ac:dyDescent="0.25">
      <c r="B129" s="34">
        <v>142</v>
      </c>
      <c r="C129" s="34">
        <v>2025</v>
      </c>
      <c r="D129" s="34" t="s">
        <v>109</v>
      </c>
      <c r="E129" s="34">
        <v>45</v>
      </c>
      <c r="F129" s="34" t="s">
        <v>79</v>
      </c>
      <c r="G129" s="34" t="s">
        <v>153</v>
      </c>
      <c r="H129" s="34" t="s">
        <v>151</v>
      </c>
      <c r="I129" s="34" t="s">
        <v>83</v>
      </c>
      <c r="J129" s="34" t="s">
        <v>89</v>
      </c>
      <c r="K129" s="34" t="s">
        <v>325</v>
      </c>
      <c r="L129" s="34" t="s">
        <v>171</v>
      </c>
      <c r="M129" s="34" t="s">
        <v>476</v>
      </c>
      <c r="N129" s="116">
        <v>0.25</v>
      </c>
      <c r="O129" s="116">
        <v>0.29166666666666669</v>
      </c>
      <c r="P129" s="116" t="s">
        <v>59</v>
      </c>
      <c r="Q129" s="116">
        <v>0.70833333333333337</v>
      </c>
      <c r="R129" s="116" t="s">
        <v>69</v>
      </c>
      <c r="S129" s="116">
        <v>0.72916666666666663</v>
      </c>
      <c r="T129" s="34" t="s">
        <v>28</v>
      </c>
      <c r="U129" s="34" t="s">
        <v>48</v>
      </c>
      <c r="V129" s="34" t="s">
        <v>43</v>
      </c>
      <c r="W129" s="34" t="s">
        <v>326</v>
      </c>
      <c r="X129" s="34" t="s">
        <v>326</v>
      </c>
      <c r="Y129" s="34" t="s">
        <v>326</v>
      </c>
      <c r="Z129" s="34" t="s">
        <v>28</v>
      </c>
      <c r="AA129" s="34" t="s">
        <v>43</v>
      </c>
      <c r="AB129" s="95">
        <v>0</v>
      </c>
      <c r="AC129" s="34" t="s">
        <v>27</v>
      </c>
      <c r="AD129" s="34" t="s">
        <v>42</v>
      </c>
      <c r="AE129" s="95">
        <v>2.9323843416370106</v>
      </c>
      <c r="AF129" s="96">
        <v>10</v>
      </c>
      <c r="AG129" s="97">
        <v>0</v>
      </c>
      <c r="AH129" s="96">
        <v>0</v>
      </c>
      <c r="AI129" s="97" t="s">
        <v>326</v>
      </c>
      <c r="AJ129" s="96">
        <v>44.999999999999957</v>
      </c>
      <c r="AK129" s="96">
        <v>131.95729537366535</v>
      </c>
      <c r="AL129" s="96" t="s">
        <v>95</v>
      </c>
      <c r="AM129" s="95">
        <v>5.8647686832740211</v>
      </c>
      <c r="AN129" s="95">
        <v>0</v>
      </c>
      <c r="AO129" s="98" t="s">
        <v>326</v>
      </c>
      <c r="AP129" s="98">
        <v>0</v>
      </c>
      <c r="AQ129" s="98" t="s">
        <v>326</v>
      </c>
      <c r="AR129" s="98">
        <v>13.367499999999978</v>
      </c>
      <c r="AS129" s="98">
        <v>39.198647686832672</v>
      </c>
      <c r="AT129" s="99" t="s">
        <v>101</v>
      </c>
      <c r="AU129" s="98">
        <v>1279.4647783974337</v>
      </c>
      <c r="AV129" s="98">
        <v>3751.8824818487024</v>
      </c>
      <c r="AW129" s="98">
        <v>167.95064102564075</v>
      </c>
      <c r="AX129" s="98">
        <v>492.49582991148742</v>
      </c>
      <c r="AY129" s="98">
        <v>15.312499999999986</v>
      </c>
      <c r="AZ129" s="98">
        <v>44.902135231316684</v>
      </c>
      <c r="BA129" s="100">
        <v>2830365.2968036528</v>
      </c>
      <c r="BB129" s="100">
        <v>8299718.8774598213</v>
      </c>
      <c r="BC129" s="101">
        <v>0.11793188736681887</v>
      </c>
      <c r="BD129" s="101">
        <v>0.34582161989415922</v>
      </c>
      <c r="BE129" s="96">
        <v>0</v>
      </c>
      <c r="BF129" s="96">
        <v>0</v>
      </c>
      <c r="BG129" s="95">
        <v>2.9323843416370106</v>
      </c>
      <c r="BH129" s="95">
        <v>2.9323843416370106</v>
      </c>
      <c r="BI129" s="96" t="s">
        <v>326</v>
      </c>
      <c r="CA129" s="34"/>
      <c r="CB129" s="34"/>
      <c r="CC129" s="34"/>
      <c r="CD129" s="34"/>
      <c r="CE129" s="17" t="s">
        <v>152</v>
      </c>
      <c r="CF129" s="17" t="s">
        <v>166</v>
      </c>
      <c r="CG129" s="17">
        <f t="shared" si="9"/>
        <v>0</v>
      </c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</row>
    <row r="130" spans="2:95" x14ac:dyDescent="0.25">
      <c r="B130" s="34">
        <v>143</v>
      </c>
      <c r="C130" s="34">
        <v>2025</v>
      </c>
      <c r="D130" s="34" t="s">
        <v>109</v>
      </c>
      <c r="E130" s="34">
        <v>25</v>
      </c>
      <c r="F130" s="34" t="s">
        <v>77</v>
      </c>
      <c r="G130" s="34" t="s">
        <v>152</v>
      </c>
      <c r="H130" s="34" t="s">
        <v>151</v>
      </c>
      <c r="I130" s="34" t="s">
        <v>83</v>
      </c>
      <c r="J130" s="34" t="s">
        <v>89</v>
      </c>
      <c r="K130" s="34" t="s">
        <v>325</v>
      </c>
      <c r="L130" s="34" t="s">
        <v>178</v>
      </c>
      <c r="M130" s="34" t="s">
        <v>476</v>
      </c>
      <c r="N130" s="116">
        <v>0.16666666666666666</v>
      </c>
      <c r="O130" s="116">
        <v>0.27777777777777779</v>
      </c>
      <c r="P130" s="116" t="s">
        <v>58</v>
      </c>
      <c r="Q130" s="116">
        <v>0.70833333333333337</v>
      </c>
      <c r="R130" s="116" t="s">
        <v>69</v>
      </c>
      <c r="S130" s="116">
        <v>0.83333333333333337</v>
      </c>
      <c r="T130" s="34" t="s">
        <v>32</v>
      </c>
      <c r="U130" s="34" t="s">
        <v>47</v>
      </c>
      <c r="V130" s="34" t="s">
        <v>45</v>
      </c>
      <c r="W130" s="34" t="s">
        <v>326</v>
      </c>
      <c r="X130" s="34" t="s">
        <v>326</v>
      </c>
      <c r="Y130" s="34" t="s">
        <v>326</v>
      </c>
      <c r="Z130" s="34" t="s">
        <v>32</v>
      </c>
      <c r="AA130" s="34" t="s">
        <v>45</v>
      </c>
      <c r="AB130" s="95">
        <v>0</v>
      </c>
      <c r="AC130" s="34" t="s">
        <v>32</v>
      </c>
      <c r="AD130" s="34" t="s">
        <v>45</v>
      </c>
      <c r="AE130" s="95">
        <v>0</v>
      </c>
      <c r="AF130" s="96">
        <v>10.333333333333334</v>
      </c>
      <c r="AG130" s="97">
        <v>0</v>
      </c>
      <c r="AH130" s="96">
        <v>0</v>
      </c>
      <c r="AI130" s="97" t="s">
        <v>326</v>
      </c>
      <c r="AJ130" s="96">
        <v>170</v>
      </c>
      <c r="AK130" s="96">
        <v>498.5053380782918</v>
      </c>
      <c r="AL130" s="96" t="s">
        <v>97</v>
      </c>
      <c r="AM130" s="95">
        <v>5.8647686832740211</v>
      </c>
      <c r="AN130" s="95">
        <v>0</v>
      </c>
      <c r="AO130" s="98" t="s">
        <v>326</v>
      </c>
      <c r="AP130" s="98">
        <v>0</v>
      </c>
      <c r="AQ130" s="98" t="s">
        <v>326</v>
      </c>
      <c r="AR130" s="98">
        <v>24.074572000000003</v>
      </c>
      <c r="AS130" s="98">
        <v>70.595897964412814</v>
      </c>
      <c r="AT130" s="99" t="s">
        <v>102</v>
      </c>
      <c r="AU130" s="98">
        <v>0</v>
      </c>
      <c r="AV130" s="98">
        <v>0</v>
      </c>
      <c r="AW130" s="98">
        <v>0</v>
      </c>
      <c r="AX130" s="98">
        <v>0</v>
      </c>
      <c r="AY130" s="98">
        <v>57.847222222222229</v>
      </c>
      <c r="AZ130" s="98">
        <v>169.63028865164097</v>
      </c>
      <c r="BA130" s="100">
        <v>563835.61643835623</v>
      </c>
      <c r="BB130" s="100">
        <v>1653382.7329010873</v>
      </c>
      <c r="BC130" s="101">
        <v>2.3493150684931508E-2</v>
      </c>
      <c r="BD130" s="101">
        <v>6.8890947204211961E-2</v>
      </c>
      <c r="BE130" s="96">
        <v>340</v>
      </c>
      <c r="BF130" s="96">
        <v>997.0106761565836</v>
      </c>
      <c r="BG130" s="95">
        <v>0</v>
      </c>
      <c r="BH130" s="95">
        <v>2.9323843416370106</v>
      </c>
      <c r="BI130" s="96" t="s">
        <v>326</v>
      </c>
      <c r="CA130" s="34"/>
      <c r="CB130" s="34"/>
      <c r="CC130" s="34"/>
      <c r="CD130" s="34"/>
      <c r="CE130" s="17" t="s">
        <v>152</v>
      </c>
      <c r="CF130" s="17" t="s">
        <v>163</v>
      </c>
      <c r="CG130" s="17">
        <f t="shared" si="9"/>
        <v>0</v>
      </c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</row>
    <row r="131" spans="2:95" x14ac:dyDescent="0.25">
      <c r="B131" s="34">
        <v>144</v>
      </c>
      <c r="C131" s="34">
        <v>2025</v>
      </c>
      <c r="D131" s="34" t="s">
        <v>109</v>
      </c>
      <c r="E131" s="34">
        <v>28</v>
      </c>
      <c r="F131" s="34" t="s">
        <v>77</v>
      </c>
      <c r="G131" s="34" t="s">
        <v>156</v>
      </c>
      <c r="H131" s="34" t="s">
        <v>151</v>
      </c>
      <c r="I131" s="34" t="s">
        <v>83</v>
      </c>
      <c r="J131" s="34" t="s">
        <v>89</v>
      </c>
      <c r="K131" s="34" t="s">
        <v>327</v>
      </c>
      <c r="L131" s="34" t="s">
        <v>170</v>
      </c>
      <c r="M131" s="34" t="s">
        <v>476</v>
      </c>
      <c r="N131" s="116">
        <v>0.20833333333333334</v>
      </c>
      <c r="O131" s="116">
        <v>0.28125</v>
      </c>
      <c r="P131" s="116" t="s">
        <v>58</v>
      </c>
      <c r="Q131" s="116">
        <v>0.70833333333333337</v>
      </c>
      <c r="R131" s="116" t="s">
        <v>69</v>
      </c>
      <c r="S131" s="116">
        <v>0.8125</v>
      </c>
      <c r="T131" s="34" t="s">
        <v>28</v>
      </c>
      <c r="U131" s="34" t="s">
        <v>48</v>
      </c>
      <c r="V131" s="34" t="s">
        <v>43</v>
      </c>
      <c r="W131" s="34" t="s">
        <v>27</v>
      </c>
      <c r="X131" s="34" t="s">
        <v>42</v>
      </c>
      <c r="Y131" s="34" t="s">
        <v>326</v>
      </c>
      <c r="Z131" s="34" t="s">
        <v>28</v>
      </c>
      <c r="AA131" s="34" t="s">
        <v>43</v>
      </c>
      <c r="AB131" s="95">
        <v>0</v>
      </c>
      <c r="AC131" s="34" t="s">
        <v>28</v>
      </c>
      <c r="AD131" s="34" t="s">
        <v>43</v>
      </c>
      <c r="AE131" s="95">
        <v>0</v>
      </c>
      <c r="AF131" s="96">
        <v>10.25</v>
      </c>
      <c r="AG131" s="97">
        <v>15</v>
      </c>
      <c r="AH131" s="96">
        <v>43.985765124555158</v>
      </c>
      <c r="AI131" s="97" t="s">
        <v>103</v>
      </c>
      <c r="AJ131" s="96">
        <v>127.49999999999997</v>
      </c>
      <c r="AK131" s="96">
        <v>373.87900355871875</v>
      </c>
      <c r="AL131" s="96" t="s">
        <v>97</v>
      </c>
      <c r="AM131" s="95">
        <v>5.8647686832740211</v>
      </c>
      <c r="AN131" s="95">
        <v>5.8647686832740211</v>
      </c>
      <c r="AO131" s="98">
        <v>4.1500000000000004</v>
      </c>
      <c r="AP131" s="98">
        <v>12.169395017793596</v>
      </c>
      <c r="AQ131" s="98" t="s">
        <v>99</v>
      </c>
      <c r="AR131" s="98">
        <v>28.977255</v>
      </c>
      <c r="AS131" s="98">
        <v>84.972448825622777</v>
      </c>
      <c r="AT131" s="99" t="s">
        <v>102</v>
      </c>
      <c r="AU131" s="98">
        <v>2971.2371625761675</v>
      </c>
      <c r="AV131" s="98">
        <v>8712.8093308283351</v>
      </c>
      <c r="AW131" s="98">
        <v>389.05412109253069</v>
      </c>
      <c r="AX131" s="98">
        <v>1140.8562127410864</v>
      </c>
      <c r="AY131" s="98">
        <v>43.385416666666657</v>
      </c>
      <c r="AZ131" s="98">
        <v>127.2227164887307</v>
      </c>
      <c r="BA131" s="100">
        <v>7588958.9041095888</v>
      </c>
      <c r="BB131" s="100">
        <v>22253744.259737726</v>
      </c>
      <c r="BC131" s="101">
        <v>0.3162066210045662</v>
      </c>
      <c r="BD131" s="101">
        <v>0.92723934415573861</v>
      </c>
      <c r="BE131" s="96">
        <v>0</v>
      </c>
      <c r="BF131" s="96">
        <v>0</v>
      </c>
      <c r="BG131" s="95">
        <v>2.9323843416370106</v>
      </c>
      <c r="BH131" s="95">
        <v>2.9323843416370106</v>
      </c>
      <c r="BI131" s="96" t="s">
        <v>326</v>
      </c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</row>
    <row r="132" spans="2:95" x14ac:dyDescent="0.25">
      <c r="B132" s="34">
        <v>145</v>
      </c>
      <c r="C132" s="34">
        <v>2025</v>
      </c>
      <c r="D132" s="34" t="s">
        <v>109</v>
      </c>
      <c r="E132" s="34">
        <v>49</v>
      </c>
      <c r="F132" s="34" t="s">
        <v>79</v>
      </c>
      <c r="G132" s="34" t="s">
        <v>154</v>
      </c>
      <c r="H132" s="34" t="s">
        <v>151</v>
      </c>
      <c r="I132" s="34" t="s">
        <v>83</v>
      </c>
      <c r="J132" s="34" t="s">
        <v>89</v>
      </c>
      <c r="K132" s="34" t="s">
        <v>325</v>
      </c>
      <c r="L132" s="34" t="s">
        <v>168</v>
      </c>
      <c r="M132" s="34" t="s">
        <v>476</v>
      </c>
      <c r="N132" s="116">
        <v>0.25</v>
      </c>
      <c r="O132" s="116">
        <v>0.27777777777777779</v>
      </c>
      <c r="P132" s="116" t="s">
        <v>58</v>
      </c>
      <c r="Q132" s="116">
        <v>0.66666666666666663</v>
      </c>
      <c r="R132" s="116" t="s">
        <v>68</v>
      </c>
      <c r="S132" s="116">
        <v>0.70138888888888884</v>
      </c>
      <c r="T132" s="34" t="s">
        <v>32</v>
      </c>
      <c r="U132" s="34" t="s">
        <v>47</v>
      </c>
      <c r="V132" s="34" t="s">
        <v>45</v>
      </c>
      <c r="W132" s="34" t="s">
        <v>326</v>
      </c>
      <c r="X132" s="34" t="s">
        <v>326</v>
      </c>
      <c r="Y132" s="34" t="s">
        <v>326</v>
      </c>
      <c r="Z132" s="34" t="s">
        <v>32</v>
      </c>
      <c r="AA132" s="34" t="s">
        <v>45</v>
      </c>
      <c r="AB132" s="95">
        <v>0</v>
      </c>
      <c r="AC132" s="34" t="s">
        <v>32</v>
      </c>
      <c r="AD132" s="34" t="s">
        <v>45</v>
      </c>
      <c r="AE132" s="95">
        <v>0</v>
      </c>
      <c r="AF132" s="96">
        <v>9.3333333333333321</v>
      </c>
      <c r="AG132" s="97">
        <v>0</v>
      </c>
      <c r="AH132" s="96">
        <v>0</v>
      </c>
      <c r="AI132" s="97" t="s">
        <v>326</v>
      </c>
      <c r="AJ132" s="96">
        <v>45</v>
      </c>
      <c r="AK132" s="96">
        <v>131.95729537366549</v>
      </c>
      <c r="AL132" s="96" t="s">
        <v>95</v>
      </c>
      <c r="AM132" s="95">
        <v>5.8647686832740211</v>
      </c>
      <c r="AN132" s="95">
        <v>0</v>
      </c>
      <c r="AO132" s="98" t="s">
        <v>326</v>
      </c>
      <c r="AP132" s="98">
        <v>0</v>
      </c>
      <c r="AQ132" s="98" t="s">
        <v>326</v>
      </c>
      <c r="AR132" s="98">
        <v>5.5308449999999993</v>
      </c>
      <c r="AS132" s="98">
        <v>16.218563274021349</v>
      </c>
      <c r="AT132" s="99" t="s">
        <v>100</v>
      </c>
      <c r="AU132" s="98">
        <v>0</v>
      </c>
      <c r="AV132" s="98">
        <v>0</v>
      </c>
      <c r="AW132" s="98">
        <v>0</v>
      </c>
      <c r="AX132" s="98">
        <v>0</v>
      </c>
      <c r="AY132" s="98">
        <v>15.3125</v>
      </c>
      <c r="AZ132" s="98">
        <v>44.902135231316727</v>
      </c>
      <c r="BA132" s="100">
        <v>201.36986301369862</v>
      </c>
      <c r="BB132" s="100">
        <v>590.49383317895968</v>
      </c>
      <c r="BC132" s="101">
        <v>8.3904109589041097E-6</v>
      </c>
      <c r="BD132" s="101">
        <v>2.4603909715789988E-5</v>
      </c>
      <c r="BE132" s="96">
        <v>90</v>
      </c>
      <c r="BF132" s="96">
        <v>263.91459074733098</v>
      </c>
      <c r="BG132" s="95">
        <v>0</v>
      </c>
      <c r="BH132" s="95">
        <v>2.9323843416370106</v>
      </c>
      <c r="BI132" s="96" t="s">
        <v>326</v>
      </c>
      <c r="CA132" s="42" t="s">
        <v>258</v>
      </c>
      <c r="CB132" t="s">
        <v>307</v>
      </c>
      <c r="CC132"/>
      <c r="CD132" s="35"/>
      <c r="CE132" s="15" t="s">
        <v>257</v>
      </c>
      <c r="CF132" s="15" t="s">
        <v>4</v>
      </c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</row>
    <row r="133" spans="2:95" x14ac:dyDescent="0.25">
      <c r="B133" s="34">
        <v>146</v>
      </c>
      <c r="C133" s="34">
        <v>2025</v>
      </c>
      <c r="D133" s="34" t="s">
        <v>110</v>
      </c>
      <c r="E133" s="34">
        <v>56</v>
      </c>
      <c r="F133" s="34" t="s">
        <v>80</v>
      </c>
      <c r="G133" s="34" t="s">
        <v>152</v>
      </c>
      <c r="H133" s="34" t="s">
        <v>151</v>
      </c>
      <c r="I133" s="34" t="s">
        <v>83</v>
      </c>
      <c r="J133" s="34" t="s">
        <v>89</v>
      </c>
      <c r="K133" s="34" t="s">
        <v>325</v>
      </c>
      <c r="L133" s="34" t="s">
        <v>180</v>
      </c>
      <c r="M133" s="34" t="s">
        <v>476</v>
      </c>
      <c r="N133" s="116">
        <v>0.15625</v>
      </c>
      <c r="O133" s="116">
        <v>0.21527777777777779</v>
      </c>
      <c r="P133" s="116" t="s">
        <v>57</v>
      </c>
      <c r="Q133" s="116">
        <v>0.75</v>
      </c>
      <c r="R133" s="116" t="s">
        <v>70</v>
      </c>
      <c r="S133" s="116">
        <v>0.83680555555555558</v>
      </c>
      <c r="T133" s="34" t="s">
        <v>24</v>
      </c>
      <c r="U133" s="34" t="s">
        <v>326</v>
      </c>
      <c r="V133" s="34" t="s">
        <v>42</v>
      </c>
      <c r="W133" s="34" t="s">
        <v>31</v>
      </c>
      <c r="X133" s="34" t="s">
        <v>42</v>
      </c>
      <c r="Y133" s="34" t="s">
        <v>326</v>
      </c>
      <c r="Z133" s="34" t="s">
        <v>24</v>
      </c>
      <c r="AA133" s="34" t="s">
        <v>42</v>
      </c>
      <c r="AB133" s="95">
        <v>0</v>
      </c>
      <c r="AC133" s="34" t="s">
        <v>24</v>
      </c>
      <c r="AD133" s="34" t="s">
        <v>42</v>
      </c>
      <c r="AE133" s="95">
        <v>0</v>
      </c>
      <c r="AF133" s="96">
        <v>12.833333333333332</v>
      </c>
      <c r="AG133" s="97">
        <v>25</v>
      </c>
      <c r="AH133" s="96">
        <v>73.309608540925268</v>
      </c>
      <c r="AI133" s="97" t="s">
        <v>103</v>
      </c>
      <c r="AJ133" s="96">
        <v>105.00000000000003</v>
      </c>
      <c r="AK133" s="96">
        <v>307.90035587188618</v>
      </c>
      <c r="AL133" s="96" t="s">
        <v>96</v>
      </c>
      <c r="AM133" s="95">
        <v>5.8647686832740211</v>
      </c>
      <c r="AN133" s="95">
        <v>5.8647686832740211</v>
      </c>
      <c r="AO133" s="98">
        <v>6.7874999999999996</v>
      </c>
      <c r="AP133" s="98">
        <v>19.903558718861209</v>
      </c>
      <c r="AQ133" s="98" t="s">
        <v>108</v>
      </c>
      <c r="AR133" s="98">
        <v>15.331365000000005</v>
      </c>
      <c r="AS133" s="98">
        <v>44.957454661921723</v>
      </c>
      <c r="AT133" s="99" t="s">
        <v>102</v>
      </c>
      <c r="AU133" s="98">
        <v>81.768853856656477</v>
      </c>
      <c r="AV133" s="98">
        <v>239.77770668286453</v>
      </c>
      <c r="AW133" s="98">
        <v>10.071048115166088</v>
      </c>
      <c r="AX133" s="98">
        <v>29.532183796785965</v>
      </c>
      <c r="AY133" s="98">
        <v>35.729166666666679</v>
      </c>
      <c r="AZ133" s="98">
        <v>104.77164887307239</v>
      </c>
      <c r="BA133" s="100">
        <v>1254400</v>
      </c>
      <c r="BB133" s="100">
        <v>3678382.9181494662</v>
      </c>
      <c r="BC133" s="101">
        <v>5.226666666666667E-2</v>
      </c>
      <c r="BD133" s="101">
        <v>0.15326595492289444</v>
      </c>
      <c r="BE133" s="96">
        <v>50</v>
      </c>
      <c r="BF133" s="96">
        <v>146.61921708185054</v>
      </c>
      <c r="BG133" s="95">
        <v>0</v>
      </c>
      <c r="BH133" s="95">
        <v>2.9323843416370106</v>
      </c>
      <c r="BI133" s="96" t="s">
        <v>326</v>
      </c>
      <c r="CA133" t="s">
        <v>184</v>
      </c>
      <c r="CB133" s="44">
        <v>5.8647686832740211</v>
      </c>
      <c r="CC133"/>
      <c r="CD133" s="34"/>
      <c r="CE133" s="17" t="s">
        <v>167</v>
      </c>
      <c r="CF133" s="17">
        <f t="shared" ref="CF133:CF153" si="11">IFERROR(GETPIVOTDATA("Colaboradores",$CA$132,"Localidad_Residencia",$CE133),0)</f>
        <v>87.971530249110259</v>
      </c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</row>
    <row r="134" spans="2:95" x14ac:dyDescent="0.25">
      <c r="B134" s="34">
        <v>148</v>
      </c>
      <c r="C134" s="34">
        <v>2025</v>
      </c>
      <c r="D134" s="34" t="s">
        <v>109</v>
      </c>
      <c r="E134" s="34">
        <v>49</v>
      </c>
      <c r="F134" s="34" t="s">
        <v>79</v>
      </c>
      <c r="G134" s="34" t="s">
        <v>154</v>
      </c>
      <c r="H134" s="34" t="s">
        <v>151</v>
      </c>
      <c r="I134" s="34" t="s">
        <v>83</v>
      </c>
      <c r="J134" s="34" t="s">
        <v>89</v>
      </c>
      <c r="K134" s="34" t="s">
        <v>325</v>
      </c>
      <c r="L134" s="34" t="s">
        <v>171</v>
      </c>
      <c r="M134" s="34" t="s">
        <v>476</v>
      </c>
      <c r="N134" s="116">
        <v>0.27083333333333331</v>
      </c>
      <c r="O134" s="116">
        <v>0.28125</v>
      </c>
      <c r="P134" s="116" t="s">
        <v>58</v>
      </c>
      <c r="Q134" s="116">
        <v>0.66666666666666663</v>
      </c>
      <c r="R134" s="116" t="s">
        <v>68</v>
      </c>
      <c r="S134" s="116">
        <v>0.67708333333333337</v>
      </c>
      <c r="T134" s="34" t="s">
        <v>32</v>
      </c>
      <c r="U134" s="34" t="s">
        <v>47</v>
      </c>
      <c r="V134" s="34" t="s">
        <v>45</v>
      </c>
      <c r="W134" s="34" t="s">
        <v>326</v>
      </c>
      <c r="X134" s="34" t="s">
        <v>326</v>
      </c>
      <c r="Y134" s="34" t="s">
        <v>326</v>
      </c>
      <c r="Z134" s="34" t="s">
        <v>32</v>
      </c>
      <c r="AA134" s="34" t="s">
        <v>45</v>
      </c>
      <c r="AB134" s="95">
        <v>0</v>
      </c>
      <c r="AC134" s="34" t="s">
        <v>37</v>
      </c>
      <c r="AD134" s="34" t="s">
        <v>45</v>
      </c>
      <c r="AE134" s="95">
        <v>2.9323843416370106</v>
      </c>
      <c r="AF134" s="96">
        <v>9.25</v>
      </c>
      <c r="AG134" s="97">
        <v>0</v>
      </c>
      <c r="AH134" s="96">
        <v>0</v>
      </c>
      <c r="AI134" s="97" t="s">
        <v>326</v>
      </c>
      <c r="AJ134" s="96">
        <v>15.000000000000068</v>
      </c>
      <c r="AK134" s="96">
        <v>43.985765124555357</v>
      </c>
      <c r="AL134" s="96" t="s">
        <v>94</v>
      </c>
      <c r="AM134" s="95">
        <v>5.8647686832740211</v>
      </c>
      <c r="AN134" s="95">
        <v>0</v>
      </c>
      <c r="AO134" s="98" t="s">
        <v>326</v>
      </c>
      <c r="AP134" s="98">
        <v>0</v>
      </c>
      <c r="AQ134" s="98" t="s">
        <v>326</v>
      </c>
      <c r="AR134" s="98">
        <v>3.7500000000000169</v>
      </c>
      <c r="AS134" s="98">
        <v>10.996441281138839</v>
      </c>
      <c r="AT134" s="99" t="s">
        <v>99</v>
      </c>
      <c r="AU134" s="98">
        <v>0</v>
      </c>
      <c r="AV134" s="98">
        <v>0</v>
      </c>
      <c r="AW134" s="98">
        <v>0</v>
      </c>
      <c r="AX134" s="98">
        <v>0</v>
      </c>
      <c r="AY134" s="98">
        <v>5.1041666666666892</v>
      </c>
      <c r="AZ134" s="98">
        <v>14.967378410438974</v>
      </c>
      <c r="BA134" s="100">
        <v>60410.95890410959</v>
      </c>
      <c r="BB134" s="100">
        <v>177148.14995368791</v>
      </c>
      <c r="BC134" s="101">
        <v>2.5171232876712328E-3</v>
      </c>
      <c r="BD134" s="101">
        <v>7.3811729147369954E-3</v>
      </c>
      <c r="BE134" s="96">
        <v>30.000000000000135</v>
      </c>
      <c r="BF134" s="96">
        <v>87.971530249110714</v>
      </c>
      <c r="BG134" s="95">
        <v>0</v>
      </c>
      <c r="BH134" s="95">
        <v>2.9323843416370106</v>
      </c>
      <c r="BI134" s="96" t="s">
        <v>326</v>
      </c>
      <c r="CA134" t="s">
        <v>177</v>
      </c>
      <c r="CB134" s="44">
        <v>55.715302491103202</v>
      </c>
      <c r="CC134"/>
      <c r="CD134" s="34"/>
      <c r="CE134" s="17" t="s">
        <v>172</v>
      </c>
      <c r="CF134" s="17">
        <f t="shared" si="11"/>
        <v>105.56583629893228</v>
      </c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</row>
    <row r="135" spans="2:95" x14ac:dyDescent="0.25">
      <c r="B135" s="34">
        <v>150</v>
      </c>
      <c r="C135" s="34">
        <v>2025</v>
      </c>
      <c r="D135" s="34" t="s">
        <v>109</v>
      </c>
      <c r="E135" s="34">
        <v>37</v>
      </c>
      <c r="F135" s="34" t="s">
        <v>78</v>
      </c>
      <c r="G135" s="34" t="s">
        <v>152</v>
      </c>
      <c r="H135" s="34" t="s">
        <v>151</v>
      </c>
      <c r="I135" s="34" t="s">
        <v>84</v>
      </c>
      <c r="J135" s="34" t="s">
        <v>89</v>
      </c>
      <c r="K135" s="34" t="s">
        <v>325</v>
      </c>
      <c r="L135" s="34" t="s">
        <v>181</v>
      </c>
      <c r="M135" s="34" t="s">
        <v>476</v>
      </c>
      <c r="N135" s="116">
        <v>0.23958333333333334</v>
      </c>
      <c r="O135" s="116">
        <v>0.27083333333333331</v>
      </c>
      <c r="P135" s="116" t="s">
        <v>58</v>
      </c>
      <c r="Q135" s="116">
        <v>0.70833333333333337</v>
      </c>
      <c r="R135" s="116" t="s">
        <v>69</v>
      </c>
      <c r="S135" s="116">
        <v>0.75</v>
      </c>
      <c r="T135" s="34" t="s">
        <v>28</v>
      </c>
      <c r="U135" s="34" t="s">
        <v>48</v>
      </c>
      <c r="V135" s="34" t="s">
        <v>43</v>
      </c>
      <c r="W135" s="34" t="s">
        <v>326</v>
      </c>
      <c r="X135" s="34" t="s">
        <v>326</v>
      </c>
      <c r="Y135" s="34" t="s">
        <v>326</v>
      </c>
      <c r="Z135" s="34" t="s">
        <v>28</v>
      </c>
      <c r="AA135" s="34" t="s">
        <v>43</v>
      </c>
      <c r="AB135" s="95">
        <v>0</v>
      </c>
      <c r="AC135" s="34" t="s">
        <v>28</v>
      </c>
      <c r="AD135" s="34" t="s">
        <v>43</v>
      </c>
      <c r="AE135" s="95">
        <v>0</v>
      </c>
      <c r="AF135" s="96">
        <v>10.500000000000002</v>
      </c>
      <c r="AG135" s="97">
        <v>0</v>
      </c>
      <c r="AH135" s="96">
        <v>0</v>
      </c>
      <c r="AI135" s="97" t="s">
        <v>326</v>
      </c>
      <c r="AJ135" s="96">
        <v>52.49999999999995</v>
      </c>
      <c r="AK135" s="96">
        <v>153.95017793594292</v>
      </c>
      <c r="AL135" s="96" t="s">
        <v>95</v>
      </c>
      <c r="AM135" s="95">
        <v>5.8647686832740211</v>
      </c>
      <c r="AN135" s="95">
        <v>0</v>
      </c>
      <c r="AO135" s="98" t="s">
        <v>326</v>
      </c>
      <c r="AP135" s="98">
        <v>0</v>
      </c>
      <c r="AQ135" s="98" t="s">
        <v>326</v>
      </c>
      <c r="AR135" s="98">
        <v>11.894305000000003</v>
      </c>
      <c r="AS135" s="98">
        <v>34.878673736654811</v>
      </c>
      <c r="AT135" s="99" t="s">
        <v>101</v>
      </c>
      <c r="AU135" s="98">
        <v>1138.4585233601285</v>
      </c>
      <c r="AV135" s="98">
        <v>3338.3979475044339</v>
      </c>
      <c r="AW135" s="98">
        <v>149.44126794871798</v>
      </c>
      <c r="AX135" s="98">
        <v>438.21923412720145</v>
      </c>
      <c r="AY135" s="98">
        <v>17.864583333333318</v>
      </c>
      <c r="AZ135" s="98">
        <v>52.385824436536133</v>
      </c>
      <c r="BA135" s="100">
        <v>2322465.7534246575</v>
      </c>
      <c r="BB135" s="100">
        <v>6810362.2093306677</v>
      </c>
      <c r="BC135" s="101">
        <v>9.676940639269406E-2</v>
      </c>
      <c r="BD135" s="101">
        <v>0.28376509205544448</v>
      </c>
      <c r="BE135" s="96">
        <v>0</v>
      </c>
      <c r="BF135" s="96">
        <v>0</v>
      </c>
      <c r="BG135" s="95">
        <v>2.9323843416370106</v>
      </c>
      <c r="BH135" s="95">
        <v>2.9323843416370106</v>
      </c>
      <c r="BI135" s="96" t="s">
        <v>326</v>
      </c>
      <c r="CA135" t="s">
        <v>173</v>
      </c>
      <c r="CB135" s="44">
        <v>8.7971530249110312</v>
      </c>
      <c r="CC135"/>
      <c r="CD135" s="34"/>
      <c r="CE135" s="17" t="s">
        <v>168</v>
      </c>
      <c r="CF135" s="17">
        <f t="shared" si="11"/>
        <v>55.715302491103202</v>
      </c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</row>
    <row r="136" spans="2:95" x14ac:dyDescent="0.25">
      <c r="B136" s="34">
        <v>151</v>
      </c>
      <c r="C136" s="34">
        <v>2025</v>
      </c>
      <c r="D136" s="34" t="s">
        <v>109</v>
      </c>
      <c r="E136" s="34">
        <v>37</v>
      </c>
      <c r="F136" s="34" t="s">
        <v>78</v>
      </c>
      <c r="G136" s="34" t="s">
        <v>152</v>
      </c>
      <c r="H136" s="34" t="s">
        <v>151</v>
      </c>
      <c r="I136" s="34" t="s">
        <v>83</v>
      </c>
      <c r="J136" s="34" t="s">
        <v>89</v>
      </c>
      <c r="K136" s="34" t="s">
        <v>325</v>
      </c>
      <c r="L136" s="34" t="s">
        <v>180</v>
      </c>
      <c r="M136" s="34" t="s">
        <v>477</v>
      </c>
      <c r="N136" s="116">
        <v>0.19444444444444445</v>
      </c>
      <c r="O136" s="116">
        <v>0.21875</v>
      </c>
      <c r="P136" s="116" t="s">
        <v>57</v>
      </c>
      <c r="Q136" s="116">
        <v>0.70833333333333337</v>
      </c>
      <c r="R136" s="116" t="s">
        <v>69</v>
      </c>
      <c r="S136" s="116">
        <v>0.74305555555555558</v>
      </c>
      <c r="T136" s="34" t="s">
        <v>28</v>
      </c>
      <c r="U136" s="34" t="s">
        <v>48</v>
      </c>
      <c r="V136" s="34" t="s">
        <v>43</v>
      </c>
      <c r="W136" s="34" t="s">
        <v>326</v>
      </c>
      <c r="X136" s="34" t="s">
        <v>326</v>
      </c>
      <c r="Y136" s="34" t="s">
        <v>326</v>
      </c>
      <c r="Z136" s="34" t="s">
        <v>27</v>
      </c>
      <c r="AA136" s="34" t="s">
        <v>42</v>
      </c>
      <c r="AB136" s="95">
        <v>2.9323843416370106</v>
      </c>
      <c r="AC136" s="34" t="s">
        <v>28</v>
      </c>
      <c r="AD136" s="34" t="s">
        <v>43</v>
      </c>
      <c r="AE136" s="95">
        <v>0</v>
      </c>
      <c r="AF136" s="96">
        <v>11.75</v>
      </c>
      <c r="AG136" s="97">
        <v>0</v>
      </c>
      <c r="AH136" s="96">
        <v>0</v>
      </c>
      <c r="AI136" s="97" t="s">
        <v>326</v>
      </c>
      <c r="AJ136" s="96">
        <v>42.499999999999986</v>
      </c>
      <c r="AK136" s="96">
        <v>124.62633451957291</v>
      </c>
      <c r="AL136" s="96" t="s">
        <v>95</v>
      </c>
      <c r="AM136" s="95">
        <v>5.8647686832740211</v>
      </c>
      <c r="AN136" s="95">
        <v>0</v>
      </c>
      <c r="AO136" s="98" t="s">
        <v>326</v>
      </c>
      <c r="AP136" s="98">
        <v>0</v>
      </c>
      <c r="AQ136" s="98" t="s">
        <v>326</v>
      </c>
      <c r="AR136" s="98">
        <v>14.424240500000003</v>
      </c>
      <c r="AS136" s="98">
        <v>42.297416982206414</v>
      </c>
      <c r="AT136" s="99" t="s">
        <v>101</v>
      </c>
      <c r="AU136" s="98">
        <v>828.36615709222326</v>
      </c>
      <c r="AV136" s="98">
        <v>2429.0879481992597</v>
      </c>
      <c r="AW136" s="98">
        <v>108.73658223076924</v>
      </c>
      <c r="AX136" s="98">
        <v>318.85745109663293</v>
      </c>
      <c r="AY136" s="98">
        <v>14.461805555555552</v>
      </c>
      <c r="AZ136" s="98">
        <v>42.407572162910228</v>
      </c>
      <c r="BA136" s="100">
        <v>1946575.3424657534</v>
      </c>
      <c r="BB136" s="100">
        <v>5708107.0540632764</v>
      </c>
      <c r="BC136" s="101">
        <v>8.1107305936073057E-2</v>
      </c>
      <c r="BD136" s="101">
        <v>0.23783779391930318</v>
      </c>
      <c r="BE136" s="96">
        <v>0</v>
      </c>
      <c r="BF136" s="96">
        <v>0</v>
      </c>
      <c r="BG136" s="95">
        <v>2.9323843416370106</v>
      </c>
      <c r="BH136" s="95">
        <v>2.9323843416370106</v>
      </c>
      <c r="BI136" s="96" t="s">
        <v>326</v>
      </c>
      <c r="CA136" t="s">
        <v>178</v>
      </c>
      <c r="CB136" s="44">
        <v>111.43060498220629</v>
      </c>
      <c r="CC136"/>
      <c r="CD136" s="34"/>
      <c r="CE136" s="17" t="s">
        <v>169</v>
      </c>
      <c r="CF136" s="17">
        <f t="shared" si="11"/>
        <v>43.985765124555158</v>
      </c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</row>
    <row r="137" spans="2:95" x14ac:dyDescent="0.25">
      <c r="B137" s="34">
        <v>152</v>
      </c>
      <c r="C137" s="34">
        <v>2025</v>
      </c>
      <c r="D137" s="34" t="s">
        <v>109</v>
      </c>
      <c r="E137" s="34">
        <v>38</v>
      </c>
      <c r="F137" s="34" t="s">
        <v>78</v>
      </c>
      <c r="G137" s="34" t="s">
        <v>152</v>
      </c>
      <c r="H137" s="34" t="s">
        <v>151</v>
      </c>
      <c r="I137" s="34" t="s">
        <v>82</v>
      </c>
      <c r="J137" s="34" t="s">
        <v>89</v>
      </c>
      <c r="K137" s="34" t="s">
        <v>325</v>
      </c>
      <c r="L137" s="34" t="s">
        <v>185</v>
      </c>
      <c r="M137" s="34" t="s">
        <v>477</v>
      </c>
      <c r="N137" s="116">
        <v>0.20833333333333334</v>
      </c>
      <c r="O137" s="116">
        <v>0.25</v>
      </c>
      <c r="P137" s="116" t="s">
        <v>58</v>
      </c>
      <c r="Q137" s="116">
        <v>0.66666666666666663</v>
      </c>
      <c r="R137" s="116" t="s">
        <v>68</v>
      </c>
      <c r="S137" s="116">
        <v>0.72916666666666663</v>
      </c>
      <c r="T137" s="34" t="s">
        <v>40</v>
      </c>
      <c r="U137" s="34" t="s">
        <v>326</v>
      </c>
      <c r="V137" s="34" t="s">
        <v>42</v>
      </c>
      <c r="W137" s="34" t="s">
        <v>31</v>
      </c>
      <c r="X137" s="34" t="s">
        <v>42</v>
      </c>
      <c r="Y137" s="34" t="s">
        <v>326</v>
      </c>
      <c r="Z137" s="34" t="s">
        <v>27</v>
      </c>
      <c r="AA137" s="34" t="s">
        <v>42</v>
      </c>
      <c r="AB137" s="95">
        <v>2.9323843416370106</v>
      </c>
      <c r="AC137" s="34" t="s">
        <v>27</v>
      </c>
      <c r="AD137" s="34" t="s">
        <v>42</v>
      </c>
      <c r="AE137" s="95">
        <v>2.9323843416370106</v>
      </c>
      <c r="AF137" s="96">
        <v>10</v>
      </c>
      <c r="AG137" s="97">
        <v>15</v>
      </c>
      <c r="AH137" s="96">
        <v>43.985765124555158</v>
      </c>
      <c r="AI137" s="97" t="s">
        <v>103</v>
      </c>
      <c r="AJ137" s="96">
        <v>75</v>
      </c>
      <c r="AK137" s="96">
        <v>219.9288256227758</v>
      </c>
      <c r="AL137" s="96" t="s">
        <v>96</v>
      </c>
      <c r="AM137" s="95">
        <v>5.8647686832740211</v>
      </c>
      <c r="AN137" s="95">
        <v>5.8647686832740211</v>
      </c>
      <c r="AO137" s="98">
        <v>4.0724999999999998</v>
      </c>
      <c r="AP137" s="98">
        <v>11.942135231316724</v>
      </c>
      <c r="AQ137" s="98" t="s">
        <v>99</v>
      </c>
      <c r="AR137" s="98">
        <v>12.350448</v>
      </c>
      <c r="AS137" s="98">
        <v>36.216260327402132</v>
      </c>
      <c r="AT137" s="99" t="s">
        <v>101</v>
      </c>
      <c r="AU137" s="98">
        <v>247.93220260875523</v>
      </c>
      <c r="AV137" s="98">
        <v>727.03250871748867</v>
      </c>
      <c r="AW137" s="98">
        <v>30.536531013986018</v>
      </c>
      <c r="AX137" s="98">
        <v>89.544845393325545</v>
      </c>
      <c r="AY137" s="98">
        <v>25.520833333333332</v>
      </c>
      <c r="AZ137" s="98">
        <v>74.836892052194543</v>
      </c>
      <c r="BA137" s="100">
        <v>2881200</v>
      </c>
      <c r="BB137" s="100">
        <v>8448785.7651245557</v>
      </c>
      <c r="BC137" s="101">
        <v>0.12005</v>
      </c>
      <c r="BD137" s="101">
        <v>0.35203274021352315</v>
      </c>
      <c r="BE137" s="96">
        <v>30</v>
      </c>
      <c r="BF137" s="96">
        <v>87.971530249110316</v>
      </c>
      <c r="BG137" s="95">
        <v>0</v>
      </c>
      <c r="BH137" s="95">
        <v>2.9323843416370106</v>
      </c>
      <c r="BI137" s="96" t="s">
        <v>326</v>
      </c>
      <c r="CA137" t="s">
        <v>168</v>
      </c>
      <c r="CB137" s="44">
        <v>55.715302491103202</v>
      </c>
      <c r="CC137"/>
      <c r="CD137" s="34"/>
      <c r="CE137" s="17" t="s">
        <v>170</v>
      </c>
      <c r="CF137" s="17">
        <f t="shared" si="11"/>
        <v>90.903914590747263</v>
      </c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</row>
    <row r="138" spans="2:95" x14ac:dyDescent="0.25">
      <c r="B138" s="34">
        <v>153</v>
      </c>
      <c r="C138" s="34">
        <v>2025</v>
      </c>
      <c r="D138" s="34" t="s">
        <v>109</v>
      </c>
      <c r="E138" s="34">
        <v>28</v>
      </c>
      <c r="F138" s="34" t="s">
        <v>77</v>
      </c>
      <c r="G138" s="34" t="s">
        <v>152</v>
      </c>
      <c r="H138" s="34" t="s">
        <v>151</v>
      </c>
      <c r="I138" s="34" t="s">
        <v>83</v>
      </c>
      <c r="J138" s="34" t="s">
        <v>89</v>
      </c>
      <c r="K138" s="34" t="s">
        <v>325</v>
      </c>
      <c r="L138" s="34" t="s">
        <v>180</v>
      </c>
      <c r="M138" s="34" t="s">
        <v>476</v>
      </c>
      <c r="N138" s="116">
        <v>0.22222222222222221</v>
      </c>
      <c r="O138" s="116">
        <v>0.27777777777777779</v>
      </c>
      <c r="P138" s="116" t="s">
        <v>58</v>
      </c>
      <c r="Q138" s="116">
        <v>0.66666666666666663</v>
      </c>
      <c r="R138" s="116" t="s">
        <v>68</v>
      </c>
      <c r="S138" s="116">
        <v>0.71527777777777779</v>
      </c>
      <c r="T138" s="34" t="s">
        <v>28</v>
      </c>
      <c r="U138" s="34" t="s">
        <v>48</v>
      </c>
      <c r="V138" s="34" t="s">
        <v>43</v>
      </c>
      <c r="W138" s="34" t="s">
        <v>326</v>
      </c>
      <c r="X138" s="34" t="s">
        <v>326</v>
      </c>
      <c r="Y138" s="34" t="s">
        <v>326</v>
      </c>
      <c r="Z138" s="34" t="s">
        <v>28</v>
      </c>
      <c r="AA138" s="34" t="s">
        <v>43</v>
      </c>
      <c r="AB138" s="95">
        <v>0</v>
      </c>
      <c r="AC138" s="34" t="s">
        <v>28</v>
      </c>
      <c r="AD138" s="34" t="s">
        <v>43</v>
      </c>
      <c r="AE138" s="95">
        <v>0</v>
      </c>
      <c r="AF138" s="96">
        <v>9.3333333333333321</v>
      </c>
      <c r="AG138" s="97">
        <v>0</v>
      </c>
      <c r="AH138" s="96">
        <v>0</v>
      </c>
      <c r="AI138" s="97" t="s">
        <v>326</v>
      </c>
      <c r="AJ138" s="96">
        <v>75.000000000000057</v>
      </c>
      <c r="AK138" s="96">
        <v>219.92882562277595</v>
      </c>
      <c r="AL138" s="96" t="s">
        <v>96</v>
      </c>
      <c r="AM138" s="95">
        <v>5.8647686832740211</v>
      </c>
      <c r="AN138" s="95">
        <v>0</v>
      </c>
      <c r="AO138" s="98" t="s">
        <v>326</v>
      </c>
      <c r="AP138" s="98">
        <v>0</v>
      </c>
      <c r="AQ138" s="98" t="s">
        <v>326</v>
      </c>
      <c r="AR138" s="98">
        <v>15.331365000000005</v>
      </c>
      <c r="AS138" s="98">
        <v>44.957454661921723</v>
      </c>
      <c r="AT138" s="99" t="s">
        <v>102</v>
      </c>
      <c r="AU138" s="98">
        <v>1467.4353111842313</v>
      </c>
      <c r="AV138" s="98">
        <v>4303.0843288818742</v>
      </c>
      <c r="AW138" s="98">
        <v>192.62484230769238</v>
      </c>
      <c r="AX138" s="98">
        <v>564.85007139337552</v>
      </c>
      <c r="AY138" s="98">
        <v>25.520833333333353</v>
      </c>
      <c r="AZ138" s="98">
        <v>74.8368920521946</v>
      </c>
      <c r="BA138" s="100">
        <v>5062214.6118721459</v>
      </c>
      <c r="BB138" s="100">
        <v>14844358.861859957</v>
      </c>
      <c r="BC138" s="101">
        <v>0.21092560882800607</v>
      </c>
      <c r="BD138" s="101">
        <v>0.61851495257749822</v>
      </c>
      <c r="BE138" s="96">
        <v>0</v>
      </c>
      <c r="BF138" s="96">
        <v>0</v>
      </c>
      <c r="BG138" s="95">
        <v>2.9323843416370106</v>
      </c>
      <c r="BH138" s="95">
        <v>2.9323843416370106</v>
      </c>
      <c r="BI138" s="96" t="s">
        <v>326</v>
      </c>
      <c r="CA138" t="s">
        <v>171</v>
      </c>
      <c r="CB138" s="44">
        <v>67.444839857651232</v>
      </c>
      <c r="CC138"/>
      <c r="CD138" s="34"/>
      <c r="CE138" s="17" t="s">
        <v>174</v>
      </c>
      <c r="CF138" s="17">
        <f t="shared" si="11"/>
        <v>23.459074733096084</v>
      </c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</row>
    <row r="139" spans="2:95" x14ac:dyDescent="0.25">
      <c r="B139" s="34">
        <v>154</v>
      </c>
      <c r="C139" s="34">
        <v>2025</v>
      </c>
      <c r="D139" s="34" t="s">
        <v>109</v>
      </c>
      <c r="E139" s="34">
        <v>62</v>
      </c>
      <c r="F139" s="34" t="s">
        <v>81</v>
      </c>
      <c r="G139" s="34" t="s">
        <v>154</v>
      </c>
      <c r="H139" s="34" t="s">
        <v>151</v>
      </c>
      <c r="I139" s="34" t="s">
        <v>84</v>
      </c>
      <c r="J139" s="34" t="s">
        <v>89</v>
      </c>
      <c r="K139" s="34" t="s">
        <v>325</v>
      </c>
      <c r="L139" s="34" t="s">
        <v>177</v>
      </c>
      <c r="M139" s="34" t="s">
        <v>476</v>
      </c>
      <c r="N139" s="116">
        <v>0.16666666666666666</v>
      </c>
      <c r="O139" s="116">
        <v>0.25</v>
      </c>
      <c r="P139" s="116" t="s">
        <v>58</v>
      </c>
      <c r="Q139" s="116">
        <v>0.77083333333333337</v>
      </c>
      <c r="R139" s="116" t="s">
        <v>70</v>
      </c>
      <c r="S139" s="116">
        <v>0.875</v>
      </c>
      <c r="T139" s="34" t="s">
        <v>27</v>
      </c>
      <c r="U139" s="34" t="s">
        <v>326</v>
      </c>
      <c r="V139" s="34" t="s">
        <v>42</v>
      </c>
      <c r="W139" s="34" t="s">
        <v>326</v>
      </c>
      <c r="X139" s="34" t="s">
        <v>326</v>
      </c>
      <c r="Y139" s="34" t="s">
        <v>326</v>
      </c>
      <c r="Z139" s="34" t="s">
        <v>27</v>
      </c>
      <c r="AA139" s="34" t="s">
        <v>42</v>
      </c>
      <c r="AB139" s="95">
        <v>0</v>
      </c>
      <c r="AC139" s="34" t="s">
        <v>27</v>
      </c>
      <c r="AD139" s="34" t="s">
        <v>42</v>
      </c>
      <c r="AE139" s="95">
        <v>0</v>
      </c>
      <c r="AF139" s="96">
        <v>12.5</v>
      </c>
      <c r="AG139" s="97">
        <v>0</v>
      </c>
      <c r="AH139" s="96">
        <v>0</v>
      </c>
      <c r="AI139" s="97" t="s">
        <v>326</v>
      </c>
      <c r="AJ139" s="96">
        <v>134.99999999999997</v>
      </c>
      <c r="AK139" s="96">
        <v>395.87188612099635</v>
      </c>
      <c r="AL139" s="96" t="s">
        <v>97</v>
      </c>
      <c r="AM139" s="95">
        <v>5.8647686832740211</v>
      </c>
      <c r="AN139" s="95">
        <v>0</v>
      </c>
      <c r="AO139" s="98" t="s">
        <v>326</v>
      </c>
      <c r="AP139" s="98">
        <v>0</v>
      </c>
      <c r="AQ139" s="98" t="s">
        <v>326</v>
      </c>
      <c r="AR139" s="98">
        <v>12.260146000000006</v>
      </c>
      <c r="AS139" s="98">
        <v>35.951460156583643</v>
      </c>
      <c r="AT139" s="99" t="s">
        <v>101</v>
      </c>
      <c r="AU139" s="98">
        <v>353.44828208382626</v>
      </c>
      <c r="AV139" s="98">
        <v>1036.4462079611133</v>
      </c>
      <c r="AW139" s="98">
        <v>43.532402463768136</v>
      </c>
      <c r="AX139" s="98">
        <v>127.6537353385941</v>
      </c>
      <c r="AY139" s="98">
        <v>45.937499999999993</v>
      </c>
      <c r="AZ139" s="98">
        <v>134.70640569395016</v>
      </c>
      <c r="BA139" s="100">
        <v>2822400</v>
      </c>
      <c r="BB139" s="100">
        <v>8276361.5658362983</v>
      </c>
      <c r="BC139" s="101">
        <v>0.1176</v>
      </c>
      <c r="BD139" s="101">
        <v>0.34484839857651245</v>
      </c>
      <c r="BE139" s="96">
        <v>0</v>
      </c>
      <c r="BF139" s="96">
        <v>0</v>
      </c>
      <c r="BG139" s="95">
        <v>2.9323843416370106</v>
      </c>
      <c r="BH139" s="95">
        <v>2.9323843416370106</v>
      </c>
      <c r="BI139" s="96" t="s">
        <v>326</v>
      </c>
      <c r="CA139" t="s">
        <v>172</v>
      </c>
      <c r="CB139" s="44">
        <v>105.56583629893228</v>
      </c>
      <c r="CC139"/>
      <c r="CD139" s="34"/>
      <c r="CE139" s="17" t="s">
        <v>171</v>
      </c>
      <c r="CF139" s="17">
        <f t="shared" si="11"/>
        <v>67.444839857651232</v>
      </c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</row>
    <row r="140" spans="2:95" x14ac:dyDescent="0.25">
      <c r="B140" s="34">
        <v>155</v>
      </c>
      <c r="C140" s="34">
        <v>2025</v>
      </c>
      <c r="D140" s="34" t="s">
        <v>109</v>
      </c>
      <c r="E140" s="34">
        <v>49</v>
      </c>
      <c r="F140" s="34" t="s">
        <v>79</v>
      </c>
      <c r="G140" s="34" t="s">
        <v>153</v>
      </c>
      <c r="H140" s="34" t="s">
        <v>151</v>
      </c>
      <c r="I140" s="34" t="s">
        <v>83</v>
      </c>
      <c r="J140" s="34" t="s">
        <v>89</v>
      </c>
      <c r="K140" s="34" t="s">
        <v>325</v>
      </c>
      <c r="L140" s="34" t="s">
        <v>180</v>
      </c>
      <c r="M140" s="34" t="s">
        <v>477</v>
      </c>
      <c r="N140" s="116">
        <v>0.16666666666666666</v>
      </c>
      <c r="O140" s="116">
        <v>0.25</v>
      </c>
      <c r="P140" s="116" t="s">
        <v>58</v>
      </c>
      <c r="Q140" s="116">
        <v>0.625</v>
      </c>
      <c r="R140" s="116" t="s">
        <v>67</v>
      </c>
      <c r="S140" s="116">
        <v>0.70833333333333337</v>
      </c>
      <c r="T140" s="34" t="s">
        <v>24</v>
      </c>
      <c r="U140" s="34" t="s">
        <v>326</v>
      </c>
      <c r="V140" s="34" t="s">
        <v>42</v>
      </c>
      <c r="W140" s="34" t="s">
        <v>326</v>
      </c>
      <c r="X140" s="34" t="s">
        <v>326</v>
      </c>
      <c r="Y140" s="34" t="s">
        <v>326</v>
      </c>
      <c r="Z140" s="34" t="s">
        <v>24</v>
      </c>
      <c r="AA140" s="34" t="s">
        <v>42</v>
      </c>
      <c r="AB140" s="95">
        <v>0</v>
      </c>
      <c r="AC140" s="34" t="s">
        <v>24</v>
      </c>
      <c r="AD140" s="34" t="s">
        <v>42</v>
      </c>
      <c r="AE140" s="95">
        <v>0</v>
      </c>
      <c r="AF140" s="96">
        <v>9</v>
      </c>
      <c r="AG140" s="97">
        <v>0</v>
      </c>
      <c r="AH140" s="96">
        <v>0</v>
      </c>
      <c r="AI140" s="97" t="s">
        <v>326</v>
      </c>
      <c r="AJ140" s="96">
        <v>120.00000000000003</v>
      </c>
      <c r="AK140" s="96">
        <v>351.88612099644138</v>
      </c>
      <c r="AL140" s="96" t="s">
        <v>97</v>
      </c>
      <c r="AM140" s="95">
        <v>5.8647686832740211</v>
      </c>
      <c r="AN140" s="95">
        <v>0</v>
      </c>
      <c r="AO140" s="98" t="s">
        <v>326</v>
      </c>
      <c r="AP140" s="98">
        <v>0</v>
      </c>
      <c r="AQ140" s="98" t="s">
        <v>326</v>
      </c>
      <c r="AR140" s="98">
        <v>14.690981000000008</v>
      </c>
      <c r="AS140" s="98">
        <v>43.079602647686855</v>
      </c>
      <c r="AT140" s="99" t="s">
        <v>101</v>
      </c>
      <c r="AU140" s="98">
        <v>87.810571421646671</v>
      </c>
      <c r="AV140" s="98">
        <v>257.49434466703508</v>
      </c>
      <c r="AW140" s="98">
        <v>10.815175315504813</v>
      </c>
      <c r="AX140" s="98">
        <v>31.71425074724543</v>
      </c>
      <c r="AY140" s="98">
        <v>40.833333333333343</v>
      </c>
      <c r="AZ140" s="98">
        <v>119.73902728351129</v>
      </c>
      <c r="BA140" s="100">
        <v>1568000</v>
      </c>
      <c r="BB140" s="100">
        <v>4597978.6476868326</v>
      </c>
      <c r="BC140" s="101">
        <v>6.5333333333333327E-2</v>
      </c>
      <c r="BD140" s="101">
        <v>0.19158244365361801</v>
      </c>
      <c r="BE140" s="96">
        <v>0</v>
      </c>
      <c r="BF140" s="96">
        <v>0</v>
      </c>
      <c r="BG140" s="95">
        <v>2.9323843416370106</v>
      </c>
      <c r="BH140" s="95">
        <v>2.9323843416370106</v>
      </c>
      <c r="BI140" s="96" t="s">
        <v>326</v>
      </c>
      <c r="CA140" t="s">
        <v>183</v>
      </c>
      <c r="CB140" s="44">
        <v>2.9323843416370106</v>
      </c>
      <c r="CC140"/>
      <c r="CD140" s="34"/>
      <c r="CE140" s="17" t="s">
        <v>176</v>
      </c>
      <c r="CF140" s="17">
        <f t="shared" si="11"/>
        <v>43.985765124555158</v>
      </c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</row>
    <row r="141" spans="2:95" x14ac:dyDescent="0.25">
      <c r="B141" s="34">
        <v>156</v>
      </c>
      <c r="C141" s="34">
        <v>2025</v>
      </c>
      <c r="D141" s="34" t="s">
        <v>109</v>
      </c>
      <c r="E141" s="34">
        <v>31</v>
      </c>
      <c r="F141" s="34" t="s">
        <v>78</v>
      </c>
      <c r="G141" s="34" t="s">
        <v>153</v>
      </c>
      <c r="H141" s="34" t="s">
        <v>151</v>
      </c>
      <c r="I141" s="34" t="s">
        <v>83</v>
      </c>
      <c r="J141" s="34" t="s">
        <v>89</v>
      </c>
      <c r="K141" s="34" t="s">
        <v>325</v>
      </c>
      <c r="L141" s="34" t="s">
        <v>172</v>
      </c>
      <c r="M141" s="34" t="s">
        <v>477</v>
      </c>
      <c r="N141" s="116">
        <v>0.22222222222222221</v>
      </c>
      <c r="O141" s="116">
        <v>0.24652777777777779</v>
      </c>
      <c r="P141" s="116" t="s">
        <v>57</v>
      </c>
      <c r="Q141" s="116">
        <v>0.70833333333333337</v>
      </c>
      <c r="R141" s="116" t="s">
        <v>69</v>
      </c>
      <c r="S141" s="116">
        <v>0.75</v>
      </c>
      <c r="T141" s="34" t="s">
        <v>28</v>
      </c>
      <c r="U141" s="34" t="s">
        <v>48</v>
      </c>
      <c r="V141" s="34" t="s">
        <v>43</v>
      </c>
      <c r="W141" s="34" t="s">
        <v>326</v>
      </c>
      <c r="X141" s="34" t="s">
        <v>326</v>
      </c>
      <c r="Y141" s="34" t="s">
        <v>326</v>
      </c>
      <c r="Z141" s="34" t="s">
        <v>28</v>
      </c>
      <c r="AA141" s="34" t="s">
        <v>43</v>
      </c>
      <c r="AB141" s="95">
        <v>0</v>
      </c>
      <c r="AC141" s="34" t="s">
        <v>26</v>
      </c>
      <c r="AD141" s="34" t="s">
        <v>43</v>
      </c>
      <c r="AE141" s="95">
        <v>2.9323843416370106</v>
      </c>
      <c r="AF141" s="96">
        <v>11.083333333333334</v>
      </c>
      <c r="AG141" s="97">
        <v>0</v>
      </c>
      <c r="AH141" s="96">
        <v>0</v>
      </c>
      <c r="AI141" s="97" t="s">
        <v>326</v>
      </c>
      <c r="AJ141" s="96">
        <v>47.499999999999986</v>
      </c>
      <c r="AK141" s="96">
        <v>139.28825622775796</v>
      </c>
      <c r="AL141" s="96" t="s">
        <v>95</v>
      </c>
      <c r="AM141" s="95">
        <v>5.8647686832740211</v>
      </c>
      <c r="AN141" s="95">
        <v>0</v>
      </c>
      <c r="AO141" s="98" t="s">
        <v>326</v>
      </c>
      <c r="AP141" s="98">
        <v>0</v>
      </c>
      <c r="AQ141" s="98" t="s">
        <v>326</v>
      </c>
      <c r="AR141" s="98">
        <v>15.775433500000013</v>
      </c>
      <c r="AS141" s="98">
        <v>46.259634177935979</v>
      </c>
      <c r="AT141" s="99" t="s">
        <v>102</v>
      </c>
      <c r="AU141" s="98">
        <v>1811.9269745757399</v>
      </c>
      <c r="AV141" s="98">
        <v>5313.2662884356214</v>
      </c>
      <c r="AW141" s="98">
        <v>237.84499738461554</v>
      </c>
      <c r="AX141" s="98">
        <v>697.45294606734228</v>
      </c>
      <c r="AY141" s="98">
        <v>16.163194444444439</v>
      </c>
      <c r="AZ141" s="98">
        <v>47.396698299723191</v>
      </c>
      <c r="BA141" s="100">
        <v>2776219.1780821914</v>
      </c>
      <c r="BB141" s="100">
        <v>8140941.6467605894</v>
      </c>
      <c r="BC141" s="101">
        <v>0.11567579908675797</v>
      </c>
      <c r="BD141" s="101">
        <v>0.33920590194835787</v>
      </c>
      <c r="BE141" s="96">
        <v>0</v>
      </c>
      <c r="BF141" s="96">
        <v>0</v>
      </c>
      <c r="BG141" s="95">
        <v>2.9323843416370106</v>
      </c>
      <c r="BH141" s="95">
        <v>2.9323843416370106</v>
      </c>
      <c r="BI141" s="96" t="s">
        <v>326</v>
      </c>
      <c r="CA141" t="s">
        <v>170</v>
      </c>
      <c r="CB141" s="44">
        <v>90.903914590747263</v>
      </c>
      <c r="CC141"/>
      <c r="CD141" s="34"/>
      <c r="CE141" s="17" t="s">
        <v>173</v>
      </c>
      <c r="CF141" s="17">
        <f t="shared" si="11"/>
        <v>8.7971530249110312</v>
      </c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</row>
    <row r="142" spans="2:95" x14ac:dyDescent="0.25">
      <c r="B142" s="34">
        <v>158</v>
      </c>
      <c r="C142" s="34">
        <v>2025</v>
      </c>
      <c r="D142" s="34" t="s">
        <v>109</v>
      </c>
      <c r="E142" s="34">
        <v>47</v>
      </c>
      <c r="F142" s="34" t="s">
        <v>79</v>
      </c>
      <c r="G142" s="34" t="s">
        <v>154</v>
      </c>
      <c r="H142" s="34" t="s">
        <v>151</v>
      </c>
      <c r="I142" s="34" t="s">
        <v>84</v>
      </c>
      <c r="J142" s="34" t="s">
        <v>89</v>
      </c>
      <c r="K142" s="34" t="s">
        <v>327</v>
      </c>
      <c r="L142" s="34" t="s">
        <v>170</v>
      </c>
      <c r="M142" s="34" t="s">
        <v>253</v>
      </c>
      <c r="N142" s="116">
        <v>0.22916666666666666</v>
      </c>
      <c r="O142" s="116">
        <v>0.27083333333333331</v>
      </c>
      <c r="P142" s="116" t="s">
        <v>58</v>
      </c>
      <c r="Q142" s="116">
        <v>0.72916666666666663</v>
      </c>
      <c r="R142" s="116" t="s">
        <v>69</v>
      </c>
      <c r="S142" s="116">
        <v>0.78819444444444442</v>
      </c>
      <c r="T142" s="34" t="s">
        <v>28</v>
      </c>
      <c r="U142" s="34" t="s">
        <v>48</v>
      </c>
      <c r="V142" s="34" t="s">
        <v>43</v>
      </c>
      <c r="W142" s="34" t="s">
        <v>326</v>
      </c>
      <c r="X142" s="34" t="s">
        <v>326</v>
      </c>
      <c r="Y142" s="34" t="s">
        <v>326</v>
      </c>
      <c r="Z142" s="34" t="s">
        <v>28</v>
      </c>
      <c r="AA142" s="34" t="s">
        <v>43</v>
      </c>
      <c r="AB142" s="95">
        <v>0</v>
      </c>
      <c r="AC142" s="34" t="s">
        <v>28</v>
      </c>
      <c r="AD142" s="34" t="s">
        <v>43</v>
      </c>
      <c r="AE142" s="95">
        <v>0</v>
      </c>
      <c r="AF142" s="96">
        <v>11</v>
      </c>
      <c r="AG142" s="97">
        <v>0</v>
      </c>
      <c r="AH142" s="96">
        <v>0</v>
      </c>
      <c r="AI142" s="97" t="s">
        <v>326</v>
      </c>
      <c r="AJ142" s="96">
        <v>72.5</v>
      </c>
      <c r="AK142" s="96">
        <v>212.59786476868325</v>
      </c>
      <c r="AL142" s="96" t="s">
        <v>96</v>
      </c>
      <c r="AM142" s="95">
        <v>5.8647686832740211</v>
      </c>
      <c r="AN142" s="95">
        <v>0</v>
      </c>
      <c r="AO142" s="98" t="s">
        <v>326</v>
      </c>
      <c r="AP142" s="98">
        <v>0</v>
      </c>
      <c r="AQ142" s="98" t="s">
        <v>326</v>
      </c>
      <c r="AR142" s="98">
        <v>26.623627499999998</v>
      </c>
      <c r="AS142" s="98">
        <v>78.0707083985765</v>
      </c>
      <c r="AT142" s="99" t="s">
        <v>102</v>
      </c>
      <c r="AU142" s="98">
        <v>2548.2695836486537</v>
      </c>
      <c r="AV142" s="98">
        <v>7472.505825361176</v>
      </c>
      <c r="AW142" s="98">
        <v>334.50198653846149</v>
      </c>
      <c r="AX142" s="98">
        <v>980.88838757185863</v>
      </c>
      <c r="AY142" s="98">
        <v>24.670138888888886</v>
      </c>
      <c r="AZ142" s="98">
        <v>72.34232898378805</v>
      </c>
      <c r="BA142" s="100">
        <v>1757511.4155251142</v>
      </c>
      <c r="BB142" s="100">
        <v>5153698.9551341422</v>
      </c>
      <c r="BC142" s="101">
        <v>7.3229642313546423E-2</v>
      </c>
      <c r="BD142" s="101">
        <v>0.21473745646392259</v>
      </c>
      <c r="BE142" s="96">
        <v>0</v>
      </c>
      <c r="BF142" s="96">
        <v>0</v>
      </c>
      <c r="BG142" s="95">
        <v>2.9323843416370106</v>
      </c>
      <c r="BH142" s="95">
        <v>2.9323843416370106</v>
      </c>
      <c r="BI142" s="96" t="s">
        <v>326</v>
      </c>
      <c r="CA142" t="s">
        <v>176</v>
      </c>
      <c r="CB142" s="44">
        <v>43.985765124555158</v>
      </c>
      <c r="CC142"/>
      <c r="CD142" s="34"/>
      <c r="CE142" s="17" t="s">
        <v>179</v>
      </c>
      <c r="CF142" s="17">
        <f t="shared" si="11"/>
        <v>0</v>
      </c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</row>
    <row r="143" spans="2:95" x14ac:dyDescent="0.25">
      <c r="B143" s="34">
        <v>159</v>
      </c>
      <c r="C143" s="34">
        <v>2025</v>
      </c>
      <c r="D143" s="34" t="s">
        <v>109</v>
      </c>
      <c r="E143" s="34">
        <v>49</v>
      </c>
      <c r="F143" s="34" t="s">
        <v>79</v>
      </c>
      <c r="G143" s="34" t="s">
        <v>153</v>
      </c>
      <c r="H143" s="34" t="s">
        <v>151</v>
      </c>
      <c r="I143" s="34" t="s">
        <v>83</v>
      </c>
      <c r="J143" s="34" t="s">
        <v>89</v>
      </c>
      <c r="K143" s="34" t="s">
        <v>325</v>
      </c>
      <c r="L143" s="34" t="s">
        <v>175</v>
      </c>
      <c r="M143" s="34" t="s">
        <v>476</v>
      </c>
      <c r="N143" s="116">
        <v>0.22222222222222221</v>
      </c>
      <c r="O143" s="116">
        <v>0.27777777777777779</v>
      </c>
      <c r="P143" s="116" t="s">
        <v>58</v>
      </c>
      <c r="Q143" s="116">
        <v>0.70833333333333337</v>
      </c>
      <c r="R143" s="116" t="s">
        <v>69</v>
      </c>
      <c r="S143" s="116">
        <v>0.75</v>
      </c>
      <c r="T143" s="34" t="s">
        <v>28</v>
      </c>
      <c r="U143" s="34" t="s">
        <v>48</v>
      </c>
      <c r="V143" s="34" t="s">
        <v>43</v>
      </c>
      <c r="W143" s="34" t="s">
        <v>24</v>
      </c>
      <c r="X143" s="34" t="s">
        <v>42</v>
      </c>
      <c r="Y143" s="34" t="s">
        <v>326</v>
      </c>
      <c r="Z143" s="34" t="s">
        <v>28</v>
      </c>
      <c r="AA143" s="34" t="s">
        <v>43</v>
      </c>
      <c r="AB143" s="95">
        <v>0</v>
      </c>
      <c r="AC143" s="34" t="s">
        <v>28</v>
      </c>
      <c r="AD143" s="34" t="s">
        <v>43</v>
      </c>
      <c r="AE143" s="95">
        <v>0</v>
      </c>
      <c r="AF143" s="96">
        <v>10.333333333333334</v>
      </c>
      <c r="AG143" s="97">
        <v>40</v>
      </c>
      <c r="AH143" s="96">
        <v>117.29537366548043</v>
      </c>
      <c r="AI143" s="97" t="s">
        <v>95</v>
      </c>
      <c r="AJ143" s="96">
        <v>69.999999999999986</v>
      </c>
      <c r="AK143" s="96">
        <v>205.2669039145907</v>
      </c>
      <c r="AL143" s="96" t="s">
        <v>96</v>
      </c>
      <c r="AM143" s="95">
        <v>5.8647686832740211</v>
      </c>
      <c r="AN143" s="95">
        <v>5.8647686832740211</v>
      </c>
      <c r="AO143" s="98">
        <v>18.226666666666667</v>
      </c>
      <c r="AP143" s="98">
        <v>53.447591933570578</v>
      </c>
      <c r="AQ143" s="98" t="s">
        <v>108</v>
      </c>
      <c r="AR143" s="98">
        <v>22.542197000000002</v>
      </c>
      <c r="AS143" s="98">
        <v>66.102385508896802</v>
      </c>
      <c r="AT143" s="99" t="s">
        <v>102</v>
      </c>
      <c r="AU143" s="98">
        <v>522.00320047717116</v>
      </c>
      <c r="AV143" s="98">
        <v>1530.7140113636619</v>
      </c>
      <c r="AW143" s="98">
        <v>67.638834636752165</v>
      </c>
      <c r="AX143" s="98">
        <v>198.34305957538712</v>
      </c>
      <c r="AY143" s="98">
        <v>23.819444444444443</v>
      </c>
      <c r="AZ143" s="98">
        <v>69.847765915381572</v>
      </c>
      <c r="BA143" s="100">
        <v>3556639.2694063922</v>
      </c>
      <c r="BB143" s="100">
        <v>10429433.302458601</v>
      </c>
      <c r="BC143" s="101">
        <v>0.148193302891933</v>
      </c>
      <c r="BD143" s="101">
        <v>0.43455972093577505</v>
      </c>
      <c r="BE143" s="96">
        <v>0</v>
      </c>
      <c r="BF143" s="96">
        <v>0</v>
      </c>
      <c r="BG143" s="95">
        <v>2.9323843416370106</v>
      </c>
      <c r="BH143" s="95">
        <v>2.9323843416370106</v>
      </c>
      <c r="BI143" s="96" t="s">
        <v>326</v>
      </c>
      <c r="CA143" t="s">
        <v>180</v>
      </c>
      <c r="CB143" s="44">
        <v>23.459074733096084</v>
      </c>
      <c r="CC143"/>
      <c r="CD143" s="34"/>
      <c r="CE143" s="17" t="s">
        <v>175</v>
      </c>
      <c r="CF143" s="17">
        <f t="shared" si="11"/>
        <v>43.985765124555158</v>
      </c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</row>
    <row r="144" spans="2:95" x14ac:dyDescent="0.25">
      <c r="B144" s="34">
        <v>160</v>
      </c>
      <c r="C144" s="34">
        <v>2025</v>
      </c>
      <c r="D144" s="34" t="s">
        <v>109</v>
      </c>
      <c r="E144" s="34">
        <v>39</v>
      </c>
      <c r="F144" s="34" t="s">
        <v>78</v>
      </c>
      <c r="G144" s="34" t="s">
        <v>152</v>
      </c>
      <c r="H144" s="34" t="s">
        <v>151</v>
      </c>
      <c r="I144" s="34" t="s">
        <v>82</v>
      </c>
      <c r="J144" s="34" t="s">
        <v>89</v>
      </c>
      <c r="K144" s="34" t="s">
        <v>325</v>
      </c>
      <c r="L144" s="34" t="s">
        <v>178</v>
      </c>
      <c r="M144" s="34" t="s">
        <v>477</v>
      </c>
      <c r="N144" s="116">
        <v>0.20833333333333334</v>
      </c>
      <c r="O144" s="116">
        <v>0.2361111111111111</v>
      </c>
      <c r="P144" s="116" t="s">
        <v>57</v>
      </c>
      <c r="Q144" s="116">
        <v>0.70833333333333337</v>
      </c>
      <c r="R144" s="116" t="s">
        <v>69</v>
      </c>
      <c r="S144" s="116">
        <v>0.73611111111111116</v>
      </c>
      <c r="T144" s="34" t="s">
        <v>27</v>
      </c>
      <c r="U144" s="34" t="s">
        <v>326</v>
      </c>
      <c r="V144" s="34" t="s">
        <v>42</v>
      </c>
      <c r="W144" s="34" t="s">
        <v>326</v>
      </c>
      <c r="X144" s="34" t="s">
        <v>326</v>
      </c>
      <c r="Y144" s="34" t="s">
        <v>326</v>
      </c>
      <c r="Z144" s="34" t="s">
        <v>27</v>
      </c>
      <c r="AA144" s="34" t="s">
        <v>42</v>
      </c>
      <c r="AB144" s="95">
        <v>0</v>
      </c>
      <c r="AC144" s="34" t="s">
        <v>27</v>
      </c>
      <c r="AD144" s="34" t="s">
        <v>42</v>
      </c>
      <c r="AE144" s="95">
        <v>0</v>
      </c>
      <c r="AF144" s="96">
        <v>11.333333333333334</v>
      </c>
      <c r="AG144" s="97">
        <v>0</v>
      </c>
      <c r="AH144" s="96">
        <v>0</v>
      </c>
      <c r="AI144" s="97" t="s">
        <v>326</v>
      </c>
      <c r="AJ144" s="96">
        <v>40</v>
      </c>
      <c r="AK144" s="96">
        <v>117.29537366548043</v>
      </c>
      <c r="AL144" s="96" t="s">
        <v>95</v>
      </c>
      <c r="AM144" s="95">
        <v>5.8647686832740211</v>
      </c>
      <c r="AN144" s="95">
        <v>0</v>
      </c>
      <c r="AO144" s="98" t="s">
        <v>326</v>
      </c>
      <c r="AP144" s="98">
        <v>0</v>
      </c>
      <c r="AQ144" s="98" t="s">
        <v>326</v>
      </c>
      <c r="AR144" s="98">
        <v>11.066666666666666</v>
      </c>
      <c r="AS144" s="98">
        <v>32.451720047449584</v>
      </c>
      <c r="AT144" s="99" t="s">
        <v>101</v>
      </c>
      <c r="AU144" s="98">
        <v>265.86784541062798</v>
      </c>
      <c r="AV144" s="98">
        <v>779.62670682689486</v>
      </c>
      <c r="AW144" s="98">
        <v>32.745571658615127</v>
      </c>
      <c r="AX144" s="98">
        <v>96.022601589675673</v>
      </c>
      <c r="AY144" s="98">
        <v>13.611111111111109</v>
      </c>
      <c r="AZ144" s="98">
        <v>39.913009094503749</v>
      </c>
      <c r="BA144" s="100">
        <v>1470000</v>
      </c>
      <c r="BB144" s="100">
        <v>4310604.9822064051</v>
      </c>
      <c r="BC144" s="101">
        <v>6.1249999999999999E-2</v>
      </c>
      <c r="BD144" s="101">
        <v>0.1796085409252669</v>
      </c>
      <c r="BE144" s="96">
        <v>0</v>
      </c>
      <c r="BF144" s="96">
        <v>0</v>
      </c>
      <c r="BG144" s="95">
        <v>2.9323843416370106</v>
      </c>
      <c r="BH144" s="95">
        <v>2.9323843416370106</v>
      </c>
      <c r="BI144" s="96" t="s">
        <v>326</v>
      </c>
      <c r="CA144" t="s">
        <v>175</v>
      </c>
      <c r="CB144" s="44">
        <v>43.985765124555158</v>
      </c>
      <c r="CC144"/>
      <c r="CD144" s="34"/>
      <c r="CE144" s="17" t="s">
        <v>178</v>
      </c>
      <c r="CF144" s="17">
        <f t="shared" si="11"/>
        <v>111.43060498220629</v>
      </c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</row>
    <row r="145" spans="2:95" x14ac:dyDescent="0.25">
      <c r="B145" s="34">
        <v>161</v>
      </c>
      <c r="C145" s="34">
        <v>2025</v>
      </c>
      <c r="D145" s="34" t="s">
        <v>110</v>
      </c>
      <c r="E145" s="34">
        <v>42</v>
      </c>
      <c r="F145" s="34" t="s">
        <v>79</v>
      </c>
      <c r="G145" s="34" t="s">
        <v>152</v>
      </c>
      <c r="H145" s="34" t="s">
        <v>151</v>
      </c>
      <c r="I145" s="34" t="s">
        <v>85</v>
      </c>
      <c r="J145" s="34" t="s">
        <v>91</v>
      </c>
      <c r="K145" s="34" t="s">
        <v>325</v>
      </c>
      <c r="L145" s="34" t="s">
        <v>174</v>
      </c>
      <c r="M145" s="34" t="s">
        <v>475</v>
      </c>
      <c r="N145" s="116">
        <v>0.33333333333333331</v>
      </c>
      <c r="O145" s="116">
        <v>0.35416666666666669</v>
      </c>
      <c r="P145" s="116" t="s">
        <v>60</v>
      </c>
      <c r="Q145" s="116">
        <v>0.6875</v>
      </c>
      <c r="R145" s="116" t="s">
        <v>68</v>
      </c>
      <c r="S145" s="116">
        <v>0.70833333333333337</v>
      </c>
      <c r="T145" s="34" t="s">
        <v>149</v>
      </c>
      <c r="U145" s="34" t="s">
        <v>326</v>
      </c>
      <c r="V145" s="34" t="s">
        <v>149</v>
      </c>
      <c r="W145" s="34" t="s">
        <v>326</v>
      </c>
      <c r="X145" s="34" t="s">
        <v>326</v>
      </c>
      <c r="Y145" s="34" t="s">
        <v>326</v>
      </c>
      <c r="Z145" s="34" t="s">
        <v>149</v>
      </c>
      <c r="AA145" s="34" t="s">
        <v>149</v>
      </c>
      <c r="AB145" s="95">
        <v>0</v>
      </c>
      <c r="AC145" s="34" t="s">
        <v>24</v>
      </c>
      <c r="AD145" s="34" t="s">
        <v>42</v>
      </c>
      <c r="AE145" s="95">
        <v>2.9323843416370106</v>
      </c>
      <c r="AF145" s="96">
        <v>8</v>
      </c>
      <c r="AG145" s="97">
        <v>0</v>
      </c>
      <c r="AH145" s="96">
        <v>0</v>
      </c>
      <c r="AI145" s="97" t="s">
        <v>326</v>
      </c>
      <c r="AJ145" s="96">
        <v>30.000000000000053</v>
      </c>
      <c r="AK145" s="96">
        <v>87.971530249110472</v>
      </c>
      <c r="AL145" s="96" t="s">
        <v>95</v>
      </c>
      <c r="AM145" s="95">
        <v>5.8647686832740211</v>
      </c>
      <c r="AN145" s="95">
        <v>0</v>
      </c>
      <c r="AO145" s="98" t="s">
        <v>326</v>
      </c>
      <c r="AP145" s="98">
        <v>0</v>
      </c>
      <c r="AQ145" s="98" t="s">
        <v>326</v>
      </c>
      <c r="AR145" s="98">
        <v>1.7000000000000031</v>
      </c>
      <c r="AS145" s="98">
        <v>4.9850533807829267</v>
      </c>
      <c r="AT145" s="99" t="s">
        <v>98</v>
      </c>
      <c r="AU145" s="98">
        <v>0</v>
      </c>
      <c r="AV145" s="98">
        <v>0</v>
      </c>
      <c r="AW145" s="98">
        <v>0</v>
      </c>
      <c r="AX145" s="98">
        <v>0</v>
      </c>
      <c r="AY145" s="98">
        <v>10.208333333333352</v>
      </c>
      <c r="AZ145" s="98">
        <v>29.934756820877869</v>
      </c>
      <c r="BA145" s="100">
        <v>0</v>
      </c>
      <c r="BB145" s="100">
        <v>0</v>
      </c>
      <c r="BC145" s="101">
        <v>0</v>
      </c>
      <c r="BD145" s="101">
        <v>0</v>
      </c>
      <c r="BE145" s="96">
        <v>60.000000000000107</v>
      </c>
      <c r="BF145" s="96">
        <v>175.94306049822094</v>
      </c>
      <c r="BG145" s="95">
        <v>0</v>
      </c>
      <c r="BH145" s="95">
        <v>2.9323843416370106</v>
      </c>
      <c r="BI145" s="96" t="s">
        <v>326</v>
      </c>
      <c r="CA145" t="s">
        <v>167</v>
      </c>
      <c r="CB145" s="44">
        <v>87.971530249110259</v>
      </c>
      <c r="CC145"/>
      <c r="CD145" s="34"/>
      <c r="CE145" s="17" t="s">
        <v>180</v>
      </c>
      <c r="CF145" s="17">
        <f t="shared" si="11"/>
        <v>23.459074733096084</v>
      </c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</row>
    <row r="146" spans="2:95" x14ac:dyDescent="0.25">
      <c r="B146" s="34">
        <v>162</v>
      </c>
      <c r="C146" s="34">
        <v>2025</v>
      </c>
      <c r="D146" s="34" t="s">
        <v>109</v>
      </c>
      <c r="E146" s="34">
        <v>38</v>
      </c>
      <c r="F146" s="34" t="s">
        <v>78</v>
      </c>
      <c r="G146" s="34" t="s">
        <v>152</v>
      </c>
      <c r="H146" s="34" t="s">
        <v>151</v>
      </c>
      <c r="I146" s="34" t="s">
        <v>83</v>
      </c>
      <c r="J146" s="34" t="s">
        <v>89</v>
      </c>
      <c r="K146" s="34" t="s">
        <v>325</v>
      </c>
      <c r="L146" s="34" t="s">
        <v>175</v>
      </c>
      <c r="M146" s="34" t="s">
        <v>476</v>
      </c>
      <c r="N146" s="116">
        <v>0.22222222222222221</v>
      </c>
      <c r="O146" s="116">
        <v>0.27777777777777779</v>
      </c>
      <c r="P146" s="116" t="s">
        <v>58</v>
      </c>
      <c r="Q146" s="116">
        <v>0.70833333333333337</v>
      </c>
      <c r="R146" s="116" t="s">
        <v>69</v>
      </c>
      <c r="S146" s="116">
        <v>0.77777777777777779</v>
      </c>
      <c r="T146" s="34" t="s">
        <v>28</v>
      </c>
      <c r="U146" s="34" t="s">
        <v>48</v>
      </c>
      <c r="V146" s="34" t="s">
        <v>43</v>
      </c>
      <c r="W146" s="34" t="s">
        <v>326</v>
      </c>
      <c r="X146" s="34" t="s">
        <v>326</v>
      </c>
      <c r="Y146" s="34" t="s">
        <v>326</v>
      </c>
      <c r="Z146" s="34" t="s">
        <v>24</v>
      </c>
      <c r="AA146" s="34" t="s">
        <v>42</v>
      </c>
      <c r="AB146" s="95">
        <v>2.9323843416370106</v>
      </c>
      <c r="AC146" s="34" t="s">
        <v>26</v>
      </c>
      <c r="AD146" s="34" t="s">
        <v>43</v>
      </c>
      <c r="AE146" s="95">
        <v>2.9323843416370106</v>
      </c>
      <c r="AF146" s="96">
        <v>10.333333333333334</v>
      </c>
      <c r="AG146" s="97">
        <v>0</v>
      </c>
      <c r="AH146" s="96">
        <v>0</v>
      </c>
      <c r="AI146" s="97" t="s">
        <v>326</v>
      </c>
      <c r="AJ146" s="96">
        <v>90</v>
      </c>
      <c r="AK146" s="96">
        <v>263.91459074733098</v>
      </c>
      <c r="AL146" s="96" t="s">
        <v>96</v>
      </c>
      <c r="AM146" s="95">
        <v>5.8647686832740211</v>
      </c>
      <c r="AN146" s="95">
        <v>0</v>
      </c>
      <c r="AO146" s="98" t="s">
        <v>326</v>
      </c>
      <c r="AP146" s="98">
        <v>0</v>
      </c>
      <c r="AQ146" s="98" t="s">
        <v>326</v>
      </c>
      <c r="AR146" s="98">
        <v>22.542197000000002</v>
      </c>
      <c r="AS146" s="98">
        <v>66.102385508896802</v>
      </c>
      <c r="AT146" s="99" t="s">
        <v>102</v>
      </c>
      <c r="AU146" s="98">
        <v>2589.1405653290153</v>
      </c>
      <c r="AV146" s="98">
        <v>7592.3552520680023</v>
      </c>
      <c r="AW146" s="98">
        <v>339.86697015384618</v>
      </c>
      <c r="AX146" s="98">
        <v>996.62058151875181</v>
      </c>
      <c r="AY146" s="98">
        <v>30.625</v>
      </c>
      <c r="AZ146" s="98">
        <v>89.804270462633454</v>
      </c>
      <c r="BA146" s="100">
        <v>5552438.3561643846</v>
      </c>
      <c r="BB146" s="100">
        <v>16281883.293521184</v>
      </c>
      <c r="BC146" s="101">
        <v>0.23135159817351603</v>
      </c>
      <c r="BD146" s="101">
        <v>0.67841180389671596</v>
      </c>
      <c r="BE146" s="96">
        <v>0</v>
      </c>
      <c r="BF146" s="96">
        <v>0</v>
      </c>
      <c r="BG146" s="95">
        <v>2.9323843416370106</v>
      </c>
      <c r="BH146" s="95">
        <v>2.9323843416370106</v>
      </c>
      <c r="BI146" s="96" t="s">
        <v>326</v>
      </c>
      <c r="CA146" t="s">
        <v>174</v>
      </c>
      <c r="CB146" s="44">
        <v>23.459074733096084</v>
      </c>
      <c r="CC146"/>
      <c r="CD146" s="34"/>
      <c r="CE146" s="17" t="s">
        <v>181</v>
      </c>
      <c r="CF146" s="17">
        <f t="shared" si="11"/>
        <v>11.729537366548042</v>
      </c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</row>
    <row r="147" spans="2:95" x14ac:dyDescent="0.25">
      <c r="B147" s="34">
        <v>163</v>
      </c>
      <c r="C147" s="34">
        <v>2025</v>
      </c>
      <c r="D147" s="34" t="s">
        <v>109</v>
      </c>
      <c r="E147" s="34">
        <v>50</v>
      </c>
      <c r="F147" s="34" t="s">
        <v>80</v>
      </c>
      <c r="G147" s="34" t="s">
        <v>154</v>
      </c>
      <c r="H147" s="34" t="s">
        <v>151</v>
      </c>
      <c r="I147" s="34" t="s">
        <v>84</v>
      </c>
      <c r="J147" s="34" t="s">
        <v>89</v>
      </c>
      <c r="K147" s="34" t="s">
        <v>325</v>
      </c>
      <c r="L147" s="34" t="s">
        <v>168</v>
      </c>
      <c r="M147" s="34" t="s">
        <v>478</v>
      </c>
      <c r="N147" s="116">
        <v>0.20833333333333334</v>
      </c>
      <c r="O147" s="116">
        <v>0.2326388888888889</v>
      </c>
      <c r="P147" s="116" t="s">
        <v>57</v>
      </c>
      <c r="Q147" s="116">
        <v>0.66666666666666663</v>
      </c>
      <c r="R147" s="116" t="s">
        <v>68</v>
      </c>
      <c r="S147" s="116">
        <v>0.71527777777777779</v>
      </c>
      <c r="T147" s="34" t="s">
        <v>28</v>
      </c>
      <c r="U147" s="34" t="s">
        <v>48</v>
      </c>
      <c r="V147" s="34" t="s">
        <v>43</v>
      </c>
      <c r="W147" s="34" t="s">
        <v>326</v>
      </c>
      <c r="X147" s="34" t="s">
        <v>326</v>
      </c>
      <c r="Y147" s="34" t="s">
        <v>326</v>
      </c>
      <c r="Z147" s="34" t="s">
        <v>28</v>
      </c>
      <c r="AA147" s="34" t="s">
        <v>43</v>
      </c>
      <c r="AB147" s="95">
        <v>0</v>
      </c>
      <c r="AC147" s="34" t="s">
        <v>28</v>
      </c>
      <c r="AD147" s="34" t="s">
        <v>43</v>
      </c>
      <c r="AE147" s="95">
        <v>0</v>
      </c>
      <c r="AF147" s="96">
        <v>10.416666666666666</v>
      </c>
      <c r="AG147" s="97">
        <v>0</v>
      </c>
      <c r="AH147" s="96">
        <v>0</v>
      </c>
      <c r="AI147" s="97" t="s">
        <v>326</v>
      </c>
      <c r="AJ147" s="96">
        <v>52.500000000000028</v>
      </c>
      <c r="AK147" s="96">
        <v>153.95017793594315</v>
      </c>
      <c r="AL147" s="96" t="s">
        <v>95</v>
      </c>
      <c r="AM147" s="95">
        <v>5.8647686832740211</v>
      </c>
      <c r="AN147" s="95">
        <v>0</v>
      </c>
      <c r="AO147" s="98" t="s">
        <v>326</v>
      </c>
      <c r="AP147" s="98">
        <v>0</v>
      </c>
      <c r="AQ147" s="98" t="s">
        <v>326</v>
      </c>
      <c r="AR147" s="98">
        <v>14.006523000000001</v>
      </c>
      <c r="AS147" s="98">
        <v>41.072508725978651</v>
      </c>
      <c r="AT147" s="99" t="s">
        <v>101</v>
      </c>
      <c r="AU147" s="98">
        <v>1608.7543232149849</v>
      </c>
      <c r="AV147" s="98">
        <v>4717.4859869364682</v>
      </c>
      <c r="AW147" s="98">
        <v>211.17526984615387</v>
      </c>
      <c r="AX147" s="98">
        <v>619.24705463783198</v>
      </c>
      <c r="AY147" s="98">
        <v>17.864583333333343</v>
      </c>
      <c r="AZ147" s="98">
        <v>52.385824436536204</v>
      </c>
      <c r="BA147" s="100">
        <v>3102438.3561643837</v>
      </c>
      <c r="BB147" s="100">
        <v>9097541.6565105058</v>
      </c>
      <c r="BC147" s="101">
        <v>0.12926826484018267</v>
      </c>
      <c r="BD147" s="101">
        <v>0.37906423568793779</v>
      </c>
      <c r="BE147" s="96">
        <v>0</v>
      </c>
      <c r="BF147" s="96">
        <v>0</v>
      </c>
      <c r="BG147" s="95">
        <v>2.9323843416370106</v>
      </c>
      <c r="BH147" s="95">
        <v>2.9323843416370106</v>
      </c>
      <c r="BI147" s="96" t="s">
        <v>326</v>
      </c>
      <c r="CA147" t="s">
        <v>181</v>
      </c>
      <c r="CB147" s="44">
        <v>11.729537366548042</v>
      </c>
      <c r="CC147"/>
      <c r="CD147" s="34"/>
      <c r="CE147" s="17" t="s">
        <v>177</v>
      </c>
      <c r="CF147" s="17">
        <f t="shared" si="11"/>
        <v>55.715302491103202</v>
      </c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</row>
    <row r="148" spans="2:95" x14ac:dyDescent="0.25">
      <c r="B148" s="34">
        <v>164</v>
      </c>
      <c r="C148" s="34">
        <v>2025</v>
      </c>
      <c r="D148" s="34" t="s">
        <v>109</v>
      </c>
      <c r="E148" s="34">
        <v>54</v>
      </c>
      <c r="F148" s="34" t="s">
        <v>80</v>
      </c>
      <c r="G148" s="34" t="s">
        <v>152</v>
      </c>
      <c r="H148" s="34" t="s">
        <v>151</v>
      </c>
      <c r="I148" s="34" t="s">
        <v>82</v>
      </c>
      <c r="J148" s="34" t="s">
        <v>89</v>
      </c>
      <c r="K148" s="34" t="s">
        <v>325</v>
      </c>
      <c r="L148" s="34" t="s">
        <v>178</v>
      </c>
      <c r="M148" s="34" t="s">
        <v>476</v>
      </c>
      <c r="N148" s="116">
        <v>0.20833333333333334</v>
      </c>
      <c r="O148" s="116">
        <v>0.22222222222222221</v>
      </c>
      <c r="P148" s="116" t="s">
        <v>57</v>
      </c>
      <c r="Q148" s="116">
        <v>0.66666666666666663</v>
      </c>
      <c r="R148" s="116" t="s">
        <v>68</v>
      </c>
      <c r="S148" s="116">
        <v>0.6875</v>
      </c>
      <c r="T148" s="34" t="s">
        <v>28</v>
      </c>
      <c r="U148" s="34" t="s">
        <v>48</v>
      </c>
      <c r="V148" s="34" t="s">
        <v>43</v>
      </c>
      <c r="W148" s="34" t="s">
        <v>326</v>
      </c>
      <c r="X148" s="34" t="s">
        <v>326</v>
      </c>
      <c r="Y148" s="34" t="s">
        <v>326</v>
      </c>
      <c r="Z148" s="34" t="s">
        <v>28</v>
      </c>
      <c r="AA148" s="34" t="s">
        <v>43</v>
      </c>
      <c r="AB148" s="95">
        <v>0</v>
      </c>
      <c r="AC148" s="34" t="s">
        <v>28</v>
      </c>
      <c r="AD148" s="34" t="s">
        <v>43</v>
      </c>
      <c r="AE148" s="95">
        <v>0</v>
      </c>
      <c r="AF148" s="96">
        <v>10.666666666666666</v>
      </c>
      <c r="AG148" s="97">
        <v>0</v>
      </c>
      <c r="AH148" s="96">
        <v>0</v>
      </c>
      <c r="AI148" s="97" t="s">
        <v>326</v>
      </c>
      <c r="AJ148" s="96">
        <v>25.000000000000011</v>
      </c>
      <c r="AK148" s="96">
        <v>73.309608540925296</v>
      </c>
      <c r="AL148" s="96" t="s">
        <v>94</v>
      </c>
      <c r="AM148" s="95">
        <v>5.8647686832740211</v>
      </c>
      <c r="AN148" s="95">
        <v>0</v>
      </c>
      <c r="AO148" s="98" t="s">
        <v>326</v>
      </c>
      <c r="AP148" s="98">
        <v>0</v>
      </c>
      <c r="AQ148" s="98" t="s">
        <v>326</v>
      </c>
      <c r="AR148" s="98">
        <v>10.112500000000004</v>
      </c>
      <c r="AS148" s="98">
        <v>29.65373665480428</v>
      </c>
      <c r="AT148" s="99" t="s">
        <v>101</v>
      </c>
      <c r="AU148" s="98">
        <v>967.91378878205171</v>
      </c>
      <c r="AV148" s="98">
        <v>2838.2952382790413</v>
      </c>
      <c r="AW148" s="98">
        <v>127.05448717948723</v>
      </c>
      <c r="AX148" s="98">
        <v>372.57258873984864</v>
      </c>
      <c r="AY148" s="98">
        <v>8.5069444444444482</v>
      </c>
      <c r="AZ148" s="98">
        <v>24.945630684064859</v>
      </c>
      <c r="BA148" s="100">
        <v>1377146.1187214612</v>
      </c>
      <c r="BB148" s="100">
        <v>4038321.7146849963</v>
      </c>
      <c r="BC148" s="101">
        <v>5.7381088280060881E-2</v>
      </c>
      <c r="BD148" s="101">
        <v>0.16826340477854151</v>
      </c>
      <c r="BE148" s="96">
        <v>0</v>
      </c>
      <c r="BF148" s="96">
        <v>0</v>
      </c>
      <c r="BG148" s="95">
        <v>2.9323843416370106</v>
      </c>
      <c r="BH148" s="95">
        <v>2.9323843416370106</v>
      </c>
      <c r="BI148" s="96" t="s">
        <v>326</v>
      </c>
      <c r="CA148" t="s">
        <v>169</v>
      </c>
      <c r="CB148" s="44">
        <v>43.985765124555158</v>
      </c>
      <c r="CC148"/>
      <c r="CD148" s="34"/>
      <c r="CE148" s="17" t="s">
        <v>183</v>
      </c>
      <c r="CF148" s="17">
        <f t="shared" si="11"/>
        <v>2.9323843416370106</v>
      </c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</row>
    <row r="149" spans="2:95" x14ac:dyDescent="0.25">
      <c r="B149" s="34">
        <v>165</v>
      </c>
      <c r="C149" s="34">
        <v>2025</v>
      </c>
      <c r="D149" s="34" t="s">
        <v>109</v>
      </c>
      <c r="E149" s="34">
        <v>35</v>
      </c>
      <c r="F149" s="34" t="s">
        <v>78</v>
      </c>
      <c r="G149" s="34" t="s">
        <v>153</v>
      </c>
      <c r="H149" s="34" t="s">
        <v>151</v>
      </c>
      <c r="I149" s="34" t="s">
        <v>82</v>
      </c>
      <c r="J149" s="34" t="s">
        <v>89</v>
      </c>
      <c r="K149" s="34" t="s">
        <v>325</v>
      </c>
      <c r="L149" s="34" t="s">
        <v>178</v>
      </c>
      <c r="M149" s="34" t="s">
        <v>477</v>
      </c>
      <c r="N149" s="116">
        <v>0.20833333333333334</v>
      </c>
      <c r="O149" s="116">
        <v>0.25</v>
      </c>
      <c r="P149" s="116" t="s">
        <v>58</v>
      </c>
      <c r="Q149" s="116">
        <v>0.75</v>
      </c>
      <c r="R149" s="116" t="s">
        <v>70</v>
      </c>
      <c r="S149" s="116">
        <v>0.79166666666666663</v>
      </c>
      <c r="T149" s="34" t="s">
        <v>40</v>
      </c>
      <c r="U149" s="34" t="s">
        <v>326</v>
      </c>
      <c r="V149" s="34" t="s">
        <v>42</v>
      </c>
      <c r="W149" s="34" t="s">
        <v>326</v>
      </c>
      <c r="X149" s="34" t="s">
        <v>326</v>
      </c>
      <c r="Y149" s="34" t="s">
        <v>326</v>
      </c>
      <c r="Z149" s="34" t="s">
        <v>40</v>
      </c>
      <c r="AA149" s="34" t="s">
        <v>42</v>
      </c>
      <c r="AB149" s="95">
        <v>0</v>
      </c>
      <c r="AC149" s="34" t="s">
        <v>40</v>
      </c>
      <c r="AD149" s="34" t="s">
        <v>42</v>
      </c>
      <c r="AE149" s="95">
        <v>0</v>
      </c>
      <c r="AF149" s="96">
        <v>12</v>
      </c>
      <c r="AG149" s="97">
        <v>0</v>
      </c>
      <c r="AH149" s="96">
        <v>0</v>
      </c>
      <c r="AI149" s="97" t="s">
        <v>326</v>
      </c>
      <c r="AJ149" s="96">
        <v>59.999999999999964</v>
      </c>
      <c r="AK149" s="96">
        <v>175.94306049822052</v>
      </c>
      <c r="AL149" s="96" t="s">
        <v>95</v>
      </c>
      <c r="AM149" s="95">
        <v>5.8647686832740211</v>
      </c>
      <c r="AN149" s="95">
        <v>0</v>
      </c>
      <c r="AO149" s="98" t="s">
        <v>326</v>
      </c>
      <c r="AP149" s="98">
        <v>0</v>
      </c>
      <c r="AQ149" s="98" t="s">
        <v>326</v>
      </c>
      <c r="AR149" s="98">
        <v>16.999999999999993</v>
      </c>
      <c r="AS149" s="98">
        <v>49.850533807829159</v>
      </c>
      <c r="AT149" s="99" t="s">
        <v>102</v>
      </c>
      <c r="AU149" s="98">
        <v>433.54446153846129</v>
      </c>
      <c r="AV149" s="98">
        <v>1271.318990418833</v>
      </c>
      <c r="AW149" s="98">
        <v>53.397435897435884</v>
      </c>
      <c r="AX149" s="98">
        <v>156.58180490920699</v>
      </c>
      <c r="AY149" s="98">
        <v>20.416666666666654</v>
      </c>
      <c r="AZ149" s="98">
        <v>59.869513641755596</v>
      </c>
      <c r="BA149" s="100">
        <v>1940400</v>
      </c>
      <c r="BB149" s="100">
        <v>5689998.576512455</v>
      </c>
      <c r="BC149" s="101">
        <v>8.0850000000000005E-2</v>
      </c>
      <c r="BD149" s="101">
        <v>0.23708327402135232</v>
      </c>
      <c r="BE149" s="96">
        <v>0</v>
      </c>
      <c r="BF149" s="96">
        <v>0</v>
      </c>
      <c r="BG149" s="95">
        <v>2.9323843416370106</v>
      </c>
      <c r="BH149" s="95">
        <v>2.9323843416370106</v>
      </c>
      <c r="BI149" s="96" t="s">
        <v>326</v>
      </c>
      <c r="CA149" t="s">
        <v>185</v>
      </c>
      <c r="CB149" s="44">
        <v>41.053380782918147</v>
      </c>
      <c r="CC149"/>
      <c r="CD149" s="34"/>
      <c r="CE149" s="17" t="s">
        <v>185</v>
      </c>
      <c r="CF149" s="17">
        <f t="shared" si="11"/>
        <v>41.053380782918147</v>
      </c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</row>
    <row r="150" spans="2:95" x14ac:dyDescent="0.25">
      <c r="B150" s="34">
        <v>166</v>
      </c>
      <c r="C150" s="34">
        <v>2025</v>
      </c>
      <c r="D150" s="34" t="s">
        <v>109</v>
      </c>
      <c r="E150" s="34">
        <v>41</v>
      </c>
      <c r="F150" s="34" t="s">
        <v>79</v>
      </c>
      <c r="G150" s="34" t="s">
        <v>152</v>
      </c>
      <c r="H150" s="34" t="s">
        <v>151</v>
      </c>
      <c r="I150" s="34" t="s">
        <v>83</v>
      </c>
      <c r="J150" s="34" t="s">
        <v>89</v>
      </c>
      <c r="K150" s="34" t="s">
        <v>327</v>
      </c>
      <c r="L150" s="34" t="s">
        <v>170</v>
      </c>
      <c r="M150" s="34" t="s">
        <v>476</v>
      </c>
      <c r="N150" s="116">
        <v>0.2361111111111111</v>
      </c>
      <c r="O150" s="116">
        <v>0.27777777777777779</v>
      </c>
      <c r="P150" s="116" t="s">
        <v>58</v>
      </c>
      <c r="Q150" s="116">
        <v>0.70833333333333337</v>
      </c>
      <c r="R150" s="116" t="s">
        <v>69</v>
      </c>
      <c r="S150" s="116">
        <v>0.74305555555555558</v>
      </c>
      <c r="T150" s="34" t="s">
        <v>28</v>
      </c>
      <c r="U150" s="34" t="s">
        <v>48</v>
      </c>
      <c r="V150" s="34" t="s">
        <v>43</v>
      </c>
      <c r="W150" s="34" t="s">
        <v>326</v>
      </c>
      <c r="X150" s="34" t="s">
        <v>326</v>
      </c>
      <c r="Y150" s="34" t="s">
        <v>326</v>
      </c>
      <c r="Z150" s="34" t="s">
        <v>24</v>
      </c>
      <c r="AA150" s="34" t="s">
        <v>42</v>
      </c>
      <c r="AB150" s="95">
        <v>2.9323843416370106</v>
      </c>
      <c r="AC150" s="34" t="s">
        <v>28</v>
      </c>
      <c r="AD150" s="34" t="s">
        <v>43</v>
      </c>
      <c r="AE150" s="95">
        <v>0</v>
      </c>
      <c r="AF150" s="96">
        <v>10.333333333333334</v>
      </c>
      <c r="AG150" s="97">
        <v>0</v>
      </c>
      <c r="AH150" s="96">
        <v>0</v>
      </c>
      <c r="AI150" s="97" t="s">
        <v>326</v>
      </c>
      <c r="AJ150" s="96">
        <v>55.000000000000007</v>
      </c>
      <c r="AK150" s="96">
        <v>161.28113879003561</v>
      </c>
      <c r="AL150" s="96" t="s">
        <v>95</v>
      </c>
      <c r="AM150" s="95">
        <v>5.8647686832740211</v>
      </c>
      <c r="AN150" s="95">
        <v>0</v>
      </c>
      <c r="AO150" s="98" t="s">
        <v>326</v>
      </c>
      <c r="AP150" s="98">
        <v>0</v>
      </c>
      <c r="AQ150" s="98" t="s">
        <v>326</v>
      </c>
      <c r="AR150" s="98">
        <v>22.247500000000002</v>
      </c>
      <c r="AS150" s="98">
        <v>65.238220640569395</v>
      </c>
      <c r="AT150" s="99" t="s">
        <v>102</v>
      </c>
      <c r="AU150" s="98">
        <v>1064.7051676602564</v>
      </c>
      <c r="AV150" s="98">
        <v>3122.1247621069438</v>
      </c>
      <c r="AW150" s="98">
        <v>139.75993589743592</v>
      </c>
      <c r="AX150" s="98">
        <v>409.82984761383346</v>
      </c>
      <c r="AY150" s="98">
        <v>18.715277777777779</v>
      </c>
      <c r="AZ150" s="98">
        <v>54.880387504942668</v>
      </c>
      <c r="BA150" s="100">
        <v>8220365.2968036523</v>
      </c>
      <c r="BB150" s="100">
        <v>24105270.478883307</v>
      </c>
      <c r="BC150" s="101">
        <v>0.34251522070015217</v>
      </c>
      <c r="BD150" s="101">
        <v>1.0043862699534711</v>
      </c>
      <c r="BE150" s="96">
        <v>0</v>
      </c>
      <c r="BF150" s="96">
        <v>0</v>
      </c>
      <c r="BG150" s="95">
        <v>2.9323843416370106</v>
      </c>
      <c r="BH150" s="95">
        <v>2.9323843416370106</v>
      </c>
      <c r="BI150" s="96" t="s">
        <v>326</v>
      </c>
      <c r="CA150" t="s">
        <v>198</v>
      </c>
      <c r="CB150" s="44">
        <v>823.99999999999955</v>
      </c>
      <c r="CC150"/>
      <c r="CD150" s="34"/>
      <c r="CE150" s="17" t="s">
        <v>184</v>
      </c>
      <c r="CF150" s="17">
        <f t="shared" si="11"/>
        <v>5.8647686832740211</v>
      </c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</row>
    <row r="151" spans="2:95" x14ac:dyDescent="0.25">
      <c r="B151" s="34">
        <v>167</v>
      </c>
      <c r="C151" s="34">
        <v>2025</v>
      </c>
      <c r="D151" s="34" t="s">
        <v>109</v>
      </c>
      <c r="E151" s="34">
        <v>51</v>
      </c>
      <c r="F151" s="34" t="s">
        <v>80</v>
      </c>
      <c r="G151" s="34" t="s">
        <v>154</v>
      </c>
      <c r="H151" s="34" t="s">
        <v>151</v>
      </c>
      <c r="I151" s="34" t="s">
        <v>83</v>
      </c>
      <c r="J151" s="34" t="s">
        <v>89</v>
      </c>
      <c r="K151" s="34" t="s">
        <v>325</v>
      </c>
      <c r="L151" s="34" t="s">
        <v>176</v>
      </c>
      <c r="M151" s="34" t="s">
        <v>476</v>
      </c>
      <c r="N151" s="116">
        <v>0.25</v>
      </c>
      <c r="O151" s="116">
        <v>0.29166666666666669</v>
      </c>
      <c r="P151" s="116" t="s">
        <v>59</v>
      </c>
      <c r="Q151" s="116">
        <v>0.70833333333333337</v>
      </c>
      <c r="R151" s="116" t="s">
        <v>69</v>
      </c>
      <c r="S151" s="116">
        <v>0.75</v>
      </c>
      <c r="T151" s="34" t="s">
        <v>32</v>
      </c>
      <c r="U151" s="34" t="s">
        <v>47</v>
      </c>
      <c r="V151" s="34" t="s">
        <v>45</v>
      </c>
      <c r="W151" s="34" t="s">
        <v>326</v>
      </c>
      <c r="X151" s="34" t="s">
        <v>326</v>
      </c>
      <c r="Y151" s="34" t="s">
        <v>326</v>
      </c>
      <c r="Z151" s="34" t="s">
        <v>32</v>
      </c>
      <c r="AA151" s="34" t="s">
        <v>45</v>
      </c>
      <c r="AB151" s="95">
        <v>0</v>
      </c>
      <c r="AC151" s="34" t="s">
        <v>32</v>
      </c>
      <c r="AD151" s="34" t="s">
        <v>45</v>
      </c>
      <c r="AE151" s="95">
        <v>0</v>
      </c>
      <c r="AF151" s="96">
        <v>10</v>
      </c>
      <c r="AG151" s="97">
        <v>0</v>
      </c>
      <c r="AH151" s="96">
        <v>0</v>
      </c>
      <c r="AI151" s="97" t="s">
        <v>326</v>
      </c>
      <c r="AJ151" s="96">
        <v>59.999999999999986</v>
      </c>
      <c r="AK151" s="96">
        <v>175.9430604982206</v>
      </c>
      <c r="AL151" s="96" t="s">
        <v>95</v>
      </c>
      <c r="AM151" s="95">
        <v>5.8647686832740211</v>
      </c>
      <c r="AN151" s="95">
        <v>0</v>
      </c>
      <c r="AO151" s="98" t="s">
        <v>326</v>
      </c>
      <c r="AP151" s="98">
        <v>0</v>
      </c>
      <c r="AQ151" s="98" t="s">
        <v>326</v>
      </c>
      <c r="AR151" s="98">
        <v>10.023296999999999</v>
      </c>
      <c r="AS151" s="98">
        <v>29.39215917437722</v>
      </c>
      <c r="AT151" s="99" t="s">
        <v>101</v>
      </c>
      <c r="AU151" s="98">
        <v>0</v>
      </c>
      <c r="AV151" s="98">
        <v>0</v>
      </c>
      <c r="AW151" s="98">
        <v>0</v>
      </c>
      <c r="AX151" s="98">
        <v>0</v>
      </c>
      <c r="AY151" s="98">
        <v>20.416666666666661</v>
      </c>
      <c r="AZ151" s="98">
        <v>59.869513641755617</v>
      </c>
      <c r="BA151" s="100">
        <v>134246.57534246575</v>
      </c>
      <c r="BB151" s="100">
        <v>393662.55545263976</v>
      </c>
      <c r="BC151" s="101">
        <v>5.5936073059360729E-3</v>
      </c>
      <c r="BD151" s="101">
        <v>1.6402606477193323E-2</v>
      </c>
      <c r="BE151" s="96">
        <v>119.99999999999997</v>
      </c>
      <c r="BF151" s="96">
        <v>351.88612099644121</v>
      </c>
      <c r="BG151" s="95">
        <v>0</v>
      </c>
      <c r="BH151" s="95">
        <v>2.9323843416370106</v>
      </c>
      <c r="BI151" s="96" t="s">
        <v>326</v>
      </c>
      <c r="CA151"/>
      <c r="CB151"/>
      <c r="CC151" s="34"/>
      <c r="CD151" s="34"/>
      <c r="CE151" s="17" t="s">
        <v>182</v>
      </c>
      <c r="CF151" s="17">
        <f t="shared" si="11"/>
        <v>0</v>
      </c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</row>
    <row r="152" spans="2:95" x14ac:dyDescent="0.25">
      <c r="B152" s="34">
        <v>168</v>
      </c>
      <c r="C152" s="34">
        <v>2025</v>
      </c>
      <c r="D152" s="34" t="s">
        <v>109</v>
      </c>
      <c r="E152" s="34">
        <v>53</v>
      </c>
      <c r="F152" s="34" t="s">
        <v>80</v>
      </c>
      <c r="G152" s="34" t="s">
        <v>153</v>
      </c>
      <c r="H152" s="34" t="s">
        <v>151</v>
      </c>
      <c r="I152" s="34" t="s">
        <v>83</v>
      </c>
      <c r="J152" s="34" t="s">
        <v>89</v>
      </c>
      <c r="K152" s="34" t="s">
        <v>325</v>
      </c>
      <c r="L152" s="34" t="s">
        <v>171</v>
      </c>
      <c r="M152" s="34" t="s">
        <v>476</v>
      </c>
      <c r="N152" s="116">
        <v>0.16666666666666666</v>
      </c>
      <c r="O152" s="116">
        <v>0.17708333333333334</v>
      </c>
      <c r="P152" s="116" t="s">
        <v>56</v>
      </c>
      <c r="Q152" s="116">
        <v>0.70833333333333337</v>
      </c>
      <c r="R152" s="116" t="s">
        <v>69</v>
      </c>
      <c r="S152" s="116">
        <v>0.72569444444444442</v>
      </c>
      <c r="T152" s="34" t="s">
        <v>27</v>
      </c>
      <c r="U152" s="34" t="s">
        <v>326</v>
      </c>
      <c r="V152" s="34" t="s">
        <v>42</v>
      </c>
      <c r="W152" s="34" t="s">
        <v>326</v>
      </c>
      <c r="X152" s="34" t="s">
        <v>326</v>
      </c>
      <c r="Y152" s="34" t="s">
        <v>326</v>
      </c>
      <c r="Z152" s="34" t="s">
        <v>27</v>
      </c>
      <c r="AA152" s="34" t="s">
        <v>42</v>
      </c>
      <c r="AB152" s="95">
        <v>0</v>
      </c>
      <c r="AC152" s="34" t="s">
        <v>28</v>
      </c>
      <c r="AD152" s="34" t="s">
        <v>43</v>
      </c>
      <c r="AE152" s="95">
        <v>2.9323843416370106</v>
      </c>
      <c r="AF152" s="96">
        <v>12.75</v>
      </c>
      <c r="AG152" s="97">
        <v>0</v>
      </c>
      <c r="AH152" s="96">
        <v>0</v>
      </c>
      <c r="AI152" s="97" t="s">
        <v>326</v>
      </c>
      <c r="AJ152" s="96">
        <v>19.999999999999968</v>
      </c>
      <c r="AK152" s="96">
        <v>58.647686832740121</v>
      </c>
      <c r="AL152" s="96" t="s">
        <v>94</v>
      </c>
      <c r="AM152" s="95">
        <v>5.8647686832740211</v>
      </c>
      <c r="AN152" s="95">
        <v>0</v>
      </c>
      <c r="AO152" s="98" t="s">
        <v>326</v>
      </c>
      <c r="AP152" s="98">
        <v>0</v>
      </c>
      <c r="AQ152" s="98" t="s">
        <v>326</v>
      </c>
      <c r="AR152" s="98">
        <v>5.5333333333333252</v>
      </c>
      <c r="AS152" s="98">
        <v>16.225860023724767</v>
      </c>
      <c r="AT152" s="99" t="s">
        <v>100</v>
      </c>
      <c r="AU152" s="98">
        <v>132.93392270531382</v>
      </c>
      <c r="AV152" s="98">
        <v>389.81335341344692</v>
      </c>
      <c r="AW152" s="98">
        <v>16.372785829307542</v>
      </c>
      <c r="AX152" s="98">
        <v>48.011300794837773</v>
      </c>
      <c r="AY152" s="98">
        <v>6.8055555555555456</v>
      </c>
      <c r="AZ152" s="98">
        <v>19.95650454725185</v>
      </c>
      <c r="BA152" s="100">
        <v>1568000</v>
      </c>
      <c r="BB152" s="100">
        <v>4597978.6476868326</v>
      </c>
      <c r="BC152" s="101">
        <v>6.5333333333333327E-2</v>
      </c>
      <c r="BD152" s="101">
        <v>0.19158244365361801</v>
      </c>
      <c r="BE152" s="96">
        <v>0</v>
      </c>
      <c r="BF152" s="96">
        <v>0</v>
      </c>
      <c r="BG152" s="95">
        <v>2.9323843416370106</v>
      </c>
      <c r="BH152" s="95">
        <v>2.9323843416370106</v>
      </c>
      <c r="BI152" s="96" t="s">
        <v>326</v>
      </c>
      <c r="CA152"/>
      <c r="CB152"/>
      <c r="CC152" s="34"/>
      <c r="CD152" s="34"/>
      <c r="CE152" s="17" t="s">
        <v>186</v>
      </c>
      <c r="CF152" s="17">
        <f t="shared" si="11"/>
        <v>0</v>
      </c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</row>
    <row r="153" spans="2:95" x14ac:dyDescent="0.25">
      <c r="B153" s="34">
        <v>169</v>
      </c>
      <c r="C153" s="34">
        <v>2025</v>
      </c>
      <c r="D153" s="34" t="s">
        <v>109</v>
      </c>
      <c r="E153" s="34">
        <v>41</v>
      </c>
      <c r="F153" s="34" t="s">
        <v>79</v>
      </c>
      <c r="G153" s="34" t="s">
        <v>152</v>
      </c>
      <c r="H153" s="34" t="s">
        <v>151</v>
      </c>
      <c r="I153" s="34" t="s">
        <v>82</v>
      </c>
      <c r="J153" s="34" t="s">
        <v>89</v>
      </c>
      <c r="K153" s="34" t="s">
        <v>325</v>
      </c>
      <c r="L153" s="34" t="s">
        <v>185</v>
      </c>
      <c r="M153" s="34" t="s">
        <v>476</v>
      </c>
      <c r="N153" s="116">
        <v>0.16666666666666666</v>
      </c>
      <c r="O153" s="116">
        <v>0.29166666666666669</v>
      </c>
      <c r="P153" s="116" t="s">
        <v>59</v>
      </c>
      <c r="Q153" s="116">
        <v>0.75</v>
      </c>
      <c r="R153" s="116" t="s">
        <v>70</v>
      </c>
      <c r="S153" s="116">
        <v>0.83333333333333337</v>
      </c>
      <c r="T153" s="34" t="s">
        <v>24</v>
      </c>
      <c r="U153" s="34" t="s">
        <v>326</v>
      </c>
      <c r="V153" s="34" t="s">
        <v>42</v>
      </c>
      <c r="W153" s="34" t="s">
        <v>31</v>
      </c>
      <c r="X153" s="34" t="s">
        <v>42</v>
      </c>
      <c r="Y153" s="34" t="s">
        <v>326</v>
      </c>
      <c r="Z153" s="34" t="s">
        <v>24</v>
      </c>
      <c r="AA153" s="34" t="s">
        <v>42</v>
      </c>
      <c r="AB153" s="95">
        <v>0</v>
      </c>
      <c r="AC153" s="34" t="s">
        <v>24</v>
      </c>
      <c r="AD153" s="34" t="s">
        <v>42</v>
      </c>
      <c r="AE153" s="95">
        <v>0</v>
      </c>
      <c r="AF153" s="96">
        <v>11</v>
      </c>
      <c r="AG153" s="97">
        <v>30</v>
      </c>
      <c r="AH153" s="96">
        <v>87.971530249110316</v>
      </c>
      <c r="AI153" s="97" t="s">
        <v>95</v>
      </c>
      <c r="AJ153" s="96">
        <v>150.00000000000006</v>
      </c>
      <c r="AK153" s="96">
        <v>439.85765124555178</v>
      </c>
      <c r="AL153" s="96" t="s">
        <v>97</v>
      </c>
      <c r="AM153" s="95">
        <v>5.8647686832740211</v>
      </c>
      <c r="AN153" s="95">
        <v>5.8647686832740211</v>
      </c>
      <c r="AO153" s="98">
        <v>8.1449999999999996</v>
      </c>
      <c r="AP153" s="98">
        <v>23.884270462633449</v>
      </c>
      <c r="AQ153" s="98" t="s">
        <v>108</v>
      </c>
      <c r="AR153" s="98">
        <v>32.173435999999995</v>
      </c>
      <c r="AS153" s="98">
        <v>94.344879943060477</v>
      </c>
      <c r="AT153" s="99" t="s">
        <v>102</v>
      </c>
      <c r="AU153" s="98">
        <v>204.99364281861446</v>
      </c>
      <c r="AV153" s="98">
        <v>601.12014833643525</v>
      </c>
      <c r="AW153" s="98">
        <v>25.248010003277972</v>
      </c>
      <c r="AX153" s="98">
        <v>74.036869191106931</v>
      </c>
      <c r="AY153" s="98">
        <v>51.041666666666686</v>
      </c>
      <c r="AZ153" s="98">
        <v>149.67378410438914</v>
      </c>
      <c r="BA153" s="100">
        <v>1715000</v>
      </c>
      <c r="BB153" s="100">
        <v>5029039.1459074728</v>
      </c>
      <c r="BC153" s="101">
        <v>7.1458333333333332E-2</v>
      </c>
      <c r="BD153" s="101">
        <v>0.20954329774614472</v>
      </c>
      <c r="BE153" s="96">
        <v>60</v>
      </c>
      <c r="BF153" s="96">
        <v>175.94306049822063</v>
      </c>
      <c r="BG153" s="95">
        <v>0</v>
      </c>
      <c r="BH153" s="95">
        <v>2.9323843416370106</v>
      </c>
      <c r="BI153" s="96" t="s">
        <v>326</v>
      </c>
      <c r="CA153"/>
      <c r="CB153"/>
      <c r="CC153" s="34"/>
      <c r="CD153" s="34"/>
      <c r="CE153" s="17" t="s">
        <v>187</v>
      </c>
      <c r="CF153" s="17">
        <f t="shared" si="11"/>
        <v>0</v>
      </c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</row>
    <row r="154" spans="2:95" x14ac:dyDescent="0.25">
      <c r="B154" s="34">
        <v>170</v>
      </c>
      <c r="C154" s="34">
        <v>2025</v>
      </c>
      <c r="D154" s="34" t="s">
        <v>110</v>
      </c>
      <c r="E154" s="34">
        <v>49</v>
      </c>
      <c r="F154" s="34" t="s">
        <v>79</v>
      </c>
      <c r="G154" s="34" t="s">
        <v>153</v>
      </c>
      <c r="H154" s="34" t="s">
        <v>151</v>
      </c>
      <c r="I154" s="34" t="s">
        <v>84</v>
      </c>
      <c r="J154" s="34" t="s">
        <v>91</v>
      </c>
      <c r="K154" s="34" t="s">
        <v>330</v>
      </c>
      <c r="L154" s="34" t="s">
        <v>170</v>
      </c>
      <c r="M154" s="34" t="s">
        <v>475</v>
      </c>
      <c r="N154" s="116">
        <v>0.27083333333333331</v>
      </c>
      <c r="O154" s="116">
        <v>0.375</v>
      </c>
      <c r="P154" s="116" t="s">
        <v>61</v>
      </c>
      <c r="Q154" s="116">
        <v>0.72916666666666663</v>
      </c>
      <c r="R154" s="116" t="s">
        <v>69</v>
      </c>
      <c r="S154" s="116">
        <v>0.83333333333333337</v>
      </c>
      <c r="T154" s="34" t="s">
        <v>24</v>
      </c>
      <c r="U154" s="34" t="s">
        <v>326</v>
      </c>
      <c r="V154" s="34" t="s">
        <v>42</v>
      </c>
      <c r="W154" s="34" t="s">
        <v>33</v>
      </c>
      <c r="X154" s="34" t="s">
        <v>42</v>
      </c>
      <c r="Y154" s="34" t="s">
        <v>326</v>
      </c>
      <c r="Z154" s="34" t="s">
        <v>24</v>
      </c>
      <c r="AA154" s="34" t="s">
        <v>42</v>
      </c>
      <c r="AB154" s="95">
        <v>0</v>
      </c>
      <c r="AC154" s="34" t="s">
        <v>24</v>
      </c>
      <c r="AD154" s="34" t="s">
        <v>42</v>
      </c>
      <c r="AE154" s="95">
        <v>0</v>
      </c>
      <c r="AF154" s="96">
        <v>8.5</v>
      </c>
      <c r="AG154" s="97">
        <v>50</v>
      </c>
      <c r="AH154" s="96">
        <v>146.61921708185054</v>
      </c>
      <c r="AI154" s="97" t="s">
        <v>95</v>
      </c>
      <c r="AJ154" s="96">
        <v>150.00000000000006</v>
      </c>
      <c r="AK154" s="96">
        <v>439.85765124555178</v>
      </c>
      <c r="AL154" s="96" t="s">
        <v>97</v>
      </c>
      <c r="AM154" s="95">
        <v>5.8647686832740211</v>
      </c>
      <c r="AN154" s="95">
        <v>5.8647686832740211</v>
      </c>
      <c r="AO154" s="98">
        <v>14.166666666666668</v>
      </c>
      <c r="AP154" s="98">
        <v>41.542111506524321</v>
      </c>
      <c r="AQ154" s="98" t="s">
        <v>108</v>
      </c>
      <c r="AR154" s="98">
        <v>21.934105000000002</v>
      </c>
      <c r="AS154" s="98">
        <v>64.319226049822063</v>
      </c>
      <c r="AT154" s="99" t="s">
        <v>102</v>
      </c>
      <c r="AU154" s="98">
        <v>232.06212981031339</v>
      </c>
      <c r="AV154" s="98">
        <v>680.49535574269828</v>
      </c>
      <c r="AW154" s="98">
        <v>28.58189597624315</v>
      </c>
      <c r="AX154" s="98">
        <v>83.813104215033292</v>
      </c>
      <c r="AY154" s="98">
        <v>51.041666666666686</v>
      </c>
      <c r="AZ154" s="98">
        <v>149.67378410438914</v>
      </c>
      <c r="BA154" s="100">
        <v>2410800</v>
      </c>
      <c r="BB154" s="100">
        <v>7069392.1708185049</v>
      </c>
      <c r="BC154" s="101">
        <v>3.0907692307692306E-2</v>
      </c>
      <c r="BD154" s="101">
        <v>9.0633232959211593E-2</v>
      </c>
      <c r="BE154" s="96">
        <v>0</v>
      </c>
      <c r="BF154" s="96">
        <v>0</v>
      </c>
      <c r="BG154" s="95">
        <v>2.9323843416370106</v>
      </c>
      <c r="BH154" s="95">
        <v>2.9323843416370106</v>
      </c>
      <c r="BI154" s="96" t="s">
        <v>326</v>
      </c>
      <c r="CA154" s="34"/>
      <c r="CB154" s="34"/>
      <c r="CC154" s="34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4"/>
      <c r="CP154" s="34"/>
      <c r="CQ154" s="34"/>
    </row>
    <row r="155" spans="2:95" x14ac:dyDescent="0.25">
      <c r="B155" s="34">
        <v>172</v>
      </c>
      <c r="C155" s="34">
        <v>2025</v>
      </c>
      <c r="D155" s="34" t="s">
        <v>109</v>
      </c>
      <c r="E155" s="34">
        <v>25</v>
      </c>
      <c r="F155" s="34" t="s">
        <v>77</v>
      </c>
      <c r="G155" s="34" t="s">
        <v>153</v>
      </c>
      <c r="H155" s="34" t="s">
        <v>151</v>
      </c>
      <c r="I155" s="34" t="s">
        <v>83</v>
      </c>
      <c r="J155" s="34" t="s">
        <v>89</v>
      </c>
      <c r="K155" s="34" t="s">
        <v>325</v>
      </c>
      <c r="L155" s="34" t="s">
        <v>177</v>
      </c>
      <c r="M155" s="34" t="s">
        <v>476</v>
      </c>
      <c r="N155" s="116">
        <v>0.24305555555555555</v>
      </c>
      <c r="O155" s="116">
        <v>0.28472222222222221</v>
      </c>
      <c r="P155" s="116" t="s">
        <v>58</v>
      </c>
      <c r="Q155" s="116">
        <v>0.70833333333333337</v>
      </c>
      <c r="R155" s="116" t="s">
        <v>69</v>
      </c>
      <c r="S155" s="116">
        <v>0.76388888888888884</v>
      </c>
      <c r="T155" s="34" t="s">
        <v>28</v>
      </c>
      <c r="U155" s="34" t="s">
        <v>48</v>
      </c>
      <c r="V155" s="34" t="s">
        <v>43</v>
      </c>
      <c r="W155" s="34" t="s">
        <v>326</v>
      </c>
      <c r="X155" s="34" t="s">
        <v>326</v>
      </c>
      <c r="Y155" s="34" t="s">
        <v>326</v>
      </c>
      <c r="Z155" s="34" t="s">
        <v>27</v>
      </c>
      <c r="AA155" s="34" t="s">
        <v>42</v>
      </c>
      <c r="AB155" s="95">
        <v>2.9323843416370106</v>
      </c>
      <c r="AC155" s="34" t="s">
        <v>28</v>
      </c>
      <c r="AD155" s="34" t="s">
        <v>43</v>
      </c>
      <c r="AE155" s="95">
        <v>0</v>
      </c>
      <c r="AF155" s="96">
        <v>10.166666666666668</v>
      </c>
      <c r="AG155" s="97">
        <v>0</v>
      </c>
      <c r="AH155" s="96">
        <v>0</v>
      </c>
      <c r="AI155" s="97" t="s">
        <v>326</v>
      </c>
      <c r="AJ155" s="96">
        <v>69.999999999999929</v>
      </c>
      <c r="AK155" s="96">
        <v>205.26690391459053</v>
      </c>
      <c r="AL155" s="96" t="s">
        <v>96</v>
      </c>
      <c r="AM155" s="95">
        <v>5.8647686832740211</v>
      </c>
      <c r="AN155" s="95">
        <v>0</v>
      </c>
      <c r="AO155" s="98" t="s">
        <v>326</v>
      </c>
      <c r="AP155" s="98">
        <v>0</v>
      </c>
      <c r="AQ155" s="98" t="s">
        <v>326</v>
      </c>
      <c r="AR155" s="98">
        <v>12.260146000000006</v>
      </c>
      <c r="AS155" s="98">
        <v>35.951460156583643</v>
      </c>
      <c r="AT155" s="99" t="s">
        <v>101</v>
      </c>
      <c r="AU155" s="98">
        <v>1173.4748445865134</v>
      </c>
      <c r="AV155" s="98">
        <v>3441.0792595704165</v>
      </c>
      <c r="AW155" s="98">
        <v>154.03773179487186</v>
      </c>
      <c r="AX155" s="98">
        <v>451.69783273656373</v>
      </c>
      <c r="AY155" s="98">
        <v>23.819444444444418</v>
      </c>
      <c r="AZ155" s="98">
        <v>69.847765915381487</v>
      </c>
      <c r="BA155" s="100">
        <v>4265684.9315068498</v>
      </c>
      <c r="BB155" s="100">
        <v>12508627.699507629</v>
      </c>
      <c r="BC155" s="101">
        <v>0.17773687214611875</v>
      </c>
      <c r="BD155" s="101">
        <v>0.52119282081281793</v>
      </c>
      <c r="BE155" s="96">
        <v>0</v>
      </c>
      <c r="BF155" s="96">
        <v>0</v>
      </c>
      <c r="BG155" s="95">
        <v>2.9323843416370106</v>
      </c>
      <c r="BH155" s="95">
        <v>2.9323843416370106</v>
      </c>
      <c r="BI155" s="96" t="s">
        <v>326</v>
      </c>
      <c r="CA155" s="42" t="s">
        <v>256</v>
      </c>
      <c r="CB155" t="s">
        <v>307</v>
      </c>
      <c r="CC155" s="35"/>
      <c r="CD155" s="35"/>
      <c r="CE155" s="15" t="s">
        <v>255</v>
      </c>
      <c r="CF155" s="15" t="s">
        <v>255</v>
      </c>
      <c r="CG155" s="15" t="s">
        <v>4</v>
      </c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</row>
    <row r="156" spans="2:95" x14ac:dyDescent="0.25">
      <c r="B156" s="34">
        <v>173</v>
      </c>
      <c r="C156" s="34">
        <v>2025</v>
      </c>
      <c r="D156" s="34" t="s">
        <v>109</v>
      </c>
      <c r="E156" s="34">
        <v>48</v>
      </c>
      <c r="F156" s="34" t="s">
        <v>79</v>
      </c>
      <c r="G156" s="34" t="s">
        <v>152</v>
      </c>
      <c r="H156" s="34" t="s">
        <v>151</v>
      </c>
      <c r="I156" s="34" t="s">
        <v>82</v>
      </c>
      <c r="J156" s="34" t="s">
        <v>89</v>
      </c>
      <c r="K156" s="34" t="s">
        <v>325</v>
      </c>
      <c r="L156" s="34" t="s">
        <v>178</v>
      </c>
      <c r="M156" s="34" t="s">
        <v>476</v>
      </c>
      <c r="N156" s="116">
        <v>0.20833333333333334</v>
      </c>
      <c r="O156" s="116">
        <v>0.29166666666666669</v>
      </c>
      <c r="P156" s="116" t="s">
        <v>59</v>
      </c>
      <c r="Q156" s="116">
        <v>0.70833333333333337</v>
      </c>
      <c r="R156" s="116" t="s">
        <v>69</v>
      </c>
      <c r="S156" s="116">
        <v>0.79166666666666663</v>
      </c>
      <c r="T156" s="34" t="s">
        <v>32</v>
      </c>
      <c r="U156" s="34" t="s">
        <v>48</v>
      </c>
      <c r="V156" s="34" t="s">
        <v>45</v>
      </c>
      <c r="W156" s="34" t="s">
        <v>326</v>
      </c>
      <c r="X156" s="34" t="s">
        <v>326</v>
      </c>
      <c r="Y156" s="34" t="s">
        <v>326</v>
      </c>
      <c r="Z156" s="34" t="s">
        <v>32</v>
      </c>
      <c r="AA156" s="34" t="s">
        <v>45</v>
      </c>
      <c r="AB156" s="95">
        <v>0</v>
      </c>
      <c r="AC156" s="34" t="s">
        <v>32</v>
      </c>
      <c r="AD156" s="34" t="s">
        <v>45</v>
      </c>
      <c r="AE156" s="95">
        <v>0</v>
      </c>
      <c r="AF156" s="96">
        <v>10</v>
      </c>
      <c r="AG156" s="97">
        <v>0</v>
      </c>
      <c r="AH156" s="96">
        <v>0</v>
      </c>
      <c r="AI156" s="97" t="s">
        <v>326</v>
      </c>
      <c r="AJ156" s="96">
        <v>119.99999999999994</v>
      </c>
      <c r="AK156" s="96">
        <v>351.88612099644109</v>
      </c>
      <c r="AL156" s="96" t="s">
        <v>96</v>
      </c>
      <c r="AM156" s="95">
        <v>5.8647686832740211</v>
      </c>
      <c r="AN156" s="95">
        <v>0</v>
      </c>
      <c r="AO156" s="98" t="s">
        <v>326</v>
      </c>
      <c r="AP156" s="98">
        <v>0</v>
      </c>
      <c r="AQ156" s="98" t="s">
        <v>326</v>
      </c>
      <c r="AR156" s="98">
        <v>24.074572000000003</v>
      </c>
      <c r="AS156" s="98">
        <v>70.595897964412814</v>
      </c>
      <c r="AT156" s="99" t="s">
        <v>102</v>
      </c>
      <c r="AU156" s="98">
        <v>561.67014691917518</v>
      </c>
      <c r="AV156" s="98">
        <v>1647.0327439907485</v>
      </c>
      <c r="AW156" s="98">
        <v>73.72837675000001</v>
      </c>
      <c r="AX156" s="98">
        <v>216.19993751601424</v>
      </c>
      <c r="AY156" s="98">
        <v>40.833333333333314</v>
      </c>
      <c r="AZ156" s="98">
        <v>119.73902728351121</v>
      </c>
      <c r="BA156" s="100">
        <v>4084116.4383561644</v>
      </c>
      <c r="BB156" s="100">
        <v>11976199.093257934</v>
      </c>
      <c r="BC156" s="101">
        <v>0.17017151826484017</v>
      </c>
      <c r="BD156" s="101">
        <v>0.49900829555241388</v>
      </c>
      <c r="BE156" s="96">
        <v>0</v>
      </c>
      <c r="BF156" s="96">
        <v>0</v>
      </c>
      <c r="BG156" s="95">
        <v>2.9323843416370106</v>
      </c>
      <c r="BH156" s="95">
        <v>2.9323843416370106</v>
      </c>
      <c r="BI156" s="96" t="s">
        <v>326</v>
      </c>
      <c r="CA156" t="s">
        <v>476</v>
      </c>
      <c r="CB156" s="44">
        <v>401.7366548042711</v>
      </c>
      <c r="CC156" s="35"/>
      <c r="CD156" s="35"/>
      <c r="CE156" s="48" t="str">
        <f t="shared" ref="CE156:CE161" si="12">CA156</f>
        <v>Sede Operativa - Sede secundaria - Calle 22d # 120-40 - Fontibón</v>
      </c>
      <c r="CF156" s="48" t="str">
        <f>+CE156</f>
        <v>Sede Operativa - Sede secundaria - Calle 22d # 120-40 - Fontibón</v>
      </c>
      <c r="CG156" s="48">
        <f t="shared" ref="CG156:CG161" si="13">IFERROR(GETPIVOTDATA("Colaboradores",$CA$155,"Sede_Trabajo",CE156),0)</f>
        <v>401.7366548042711</v>
      </c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</row>
    <row r="157" spans="2:95" x14ac:dyDescent="0.25">
      <c r="B157" s="34">
        <v>174</v>
      </c>
      <c r="C157" s="34">
        <v>2025</v>
      </c>
      <c r="D157" s="34" t="s">
        <v>109</v>
      </c>
      <c r="E157" s="34">
        <v>50</v>
      </c>
      <c r="F157" s="34" t="s">
        <v>80</v>
      </c>
      <c r="G157" s="34" t="s">
        <v>152</v>
      </c>
      <c r="H157" s="34" t="s">
        <v>151</v>
      </c>
      <c r="I157" s="34" t="s">
        <v>83</v>
      </c>
      <c r="J157" s="34" t="s">
        <v>89</v>
      </c>
      <c r="K157" s="34" t="s">
        <v>325</v>
      </c>
      <c r="L157" s="34" t="s">
        <v>177</v>
      </c>
      <c r="M157" s="34" t="s">
        <v>476</v>
      </c>
      <c r="N157" s="116">
        <v>0.22916666666666666</v>
      </c>
      <c r="O157" s="116">
        <v>0.2638888888888889</v>
      </c>
      <c r="P157" s="116" t="s">
        <v>58</v>
      </c>
      <c r="Q157" s="116">
        <v>0.70833333333333337</v>
      </c>
      <c r="R157" s="116" t="s">
        <v>69</v>
      </c>
      <c r="S157" s="116">
        <v>0.75</v>
      </c>
      <c r="T157" s="34" t="s">
        <v>32</v>
      </c>
      <c r="U157" s="34" t="s">
        <v>47</v>
      </c>
      <c r="V157" s="34" t="s">
        <v>45</v>
      </c>
      <c r="W157" s="34" t="s">
        <v>326</v>
      </c>
      <c r="X157" s="34" t="s">
        <v>326</v>
      </c>
      <c r="Y157" s="34" t="s">
        <v>326</v>
      </c>
      <c r="Z157" s="34" t="s">
        <v>32</v>
      </c>
      <c r="AA157" s="34" t="s">
        <v>45</v>
      </c>
      <c r="AB157" s="95">
        <v>0</v>
      </c>
      <c r="AC157" s="34" t="s">
        <v>32</v>
      </c>
      <c r="AD157" s="34" t="s">
        <v>45</v>
      </c>
      <c r="AE157" s="95">
        <v>0</v>
      </c>
      <c r="AF157" s="96">
        <v>10.666666666666668</v>
      </c>
      <c r="AG157" s="97">
        <v>0</v>
      </c>
      <c r="AH157" s="96">
        <v>0</v>
      </c>
      <c r="AI157" s="97" t="s">
        <v>326</v>
      </c>
      <c r="AJ157" s="96">
        <v>54.999999999999986</v>
      </c>
      <c r="AK157" s="96">
        <v>161.28113879003553</v>
      </c>
      <c r="AL157" s="96" t="s">
        <v>95</v>
      </c>
      <c r="AM157" s="95">
        <v>5.8647686832740211</v>
      </c>
      <c r="AN157" s="95">
        <v>0</v>
      </c>
      <c r="AO157" s="98" t="s">
        <v>326</v>
      </c>
      <c r="AP157" s="98">
        <v>0</v>
      </c>
      <c r="AQ157" s="98" t="s">
        <v>326</v>
      </c>
      <c r="AR157" s="98">
        <v>12.260146000000006</v>
      </c>
      <c r="AS157" s="98">
        <v>35.951460156583643</v>
      </c>
      <c r="AT157" s="99" t="s">
        <v>101</v>
      </c>
      <c r="AU157" s="98">
        <v>0</v>
      </c>
      <c r="AV157" s="98">
        <v>0</v>
      </c>
      <c r="AW157" s="98">
        <v>0</v>
      </c>
      <c r="AX157" s="98">
        <v>0</v>
      </c>
      <c r="AY157" s="98">
        <v>18.715277777777771</v>
      </c>
      <c r="AZ157" s="98">
        <v>54.880387504942647</v>
      </c>
      <c r="BA157" s="100">
        <v>402739.72602739721</v>
      </c>
      <c r="BB157" s="100">
        <v>1180987.6663579191</v>
      </c>
      <c r="BC157" s="101">
        <v>1.6780821917808216E-2</v>
      </c>
      <c r="BD157" s="101">
        <v>4.9207819431579966E-2</v>
      </c>
      <c r="BE157" s="96">
        <v>109.99999999999997</v>
      </c>
      <c r="BF157" s="96">
        <v>322.56227758007105</v>
      </c>
      <c r="BG157" s="95">
        <v>0</v>
      </c>
      <c r="BH157" s="95">
        <v>2.9323843416370106</v>
      </c>
      <c r="BI157" s="96" t="s">
        <v>326</v>
      </c>
      <c r="CA157" t="s">
        <v>475</v>
      </c>
      <c r="CB157" s="44">
        <v>225.79359430604944</v>
      </c>
      <c r="CC157" s="34"/>
      <c r="CD157" s="34"/>
      <c r="CE157" s="17" t="str">
        <f t="shared" si="12"/>
        <v>Sede Administrativa - Sede principal - Calle 26 #69-76 Edificio Elemento Torre 1 - Piso 3 - Engativá</v>
      </c>
      <c r="CF157" s="17" t="str">
        <f t="shared" ref="CF157:CF161" si="14">+CE157</f>
        <v>Sede Administrativa - Sede principal - Calle 26 #69-76 Edificio Elemento Torre 1 - Piso 3 - Engativá</v>
      </c>
      <c r="CG157" s="17">
        <f t="shared" si="13"/>
        <v>225.79359430604944</v>
      </c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</row>
    <row r="158" spans="2:95" x14ac:dyDescent="0.25">
      <c r="B158" s="34">
        <v>175</v>
      </c>
      <c r="C158" s="34">
        <v>2025</v>
      </c>
      <c r="D158" s="34" t="s">
        <v>109</v>
      </c>
      <c r="E158" s="34">
        <v>50</v>
      </c>
      <c r="F158" s="34" t="s">
        <v>80</v>
      </c>
      <c r="G158" s="34" t="s">
        <v>152</v>
      </c>
      <c r="H158" s="34" t="s">
        <v>151</v>
      </c>
      <c r="I158" s="34" t="s">
        <v>84</v>
      </c>
      <c r="J158" s="34" t="s">
        <v>89</v>
      </c>
      <c r="K158" s="34" t="s">
        <v>327</v>
      </c>
      <c r="L158" s="34" t="s">
        <v>170</v>
      </c>
      <c r="M158" s="34" t="s">
        <v>476</v>
      </c>
      <c r="N158" s="116">
        <v>0.20833333333333334</v>
      </c>
      <c r="O158" s="116">
        <v>0.29166666666666669</v>
      </c>
      <c r="P158" s="116" t="s">
        <v>59</v>
      </c>
      <c r="Q158" s="116">
        <v>0.68055555555555558</v>
      </c>
      <c r="R158" s="116" t="s">
        <v>68</v>
      </c>
      <c r="S158" s="116">
        <v>0.75</v>
      </c>
      <c r="T158" s="34" t="s">
        <v>28</v>
      </c>
      <c r="U158" s="34" t="s">
        <v>48</v>
      </c>
      <c r="V158" s="34" t="s">
        <v>43</v>
      </c>
      <c r="W158" s="34" t="s">
        <v>326</v>
      </c>
      <c r="X158" s="34" t="s">
        <v>326</v>
      </c>
      <c r="Y158" s="34" t="s">
        <v>326</v>
      </c>
      <c r="Z158" s="34" t="s">
        <v>28</v>
      </c>
      <c r="AA158" s="34" t="s">
        <v>43</v>
      </c>
      <c r="AB158" s="95">
        <v>0</v>
      </c>
      <c r="AC158" s="34" t="s">
        <v>28</v>
      </c>
      <c r="AD158" s="34" t="s">
        <v>43</v>
      </c>
      <c r="AE158" s="95">
        <v>0</v>
      </c>
      <c r="AF158" s="96">
        <v>9.3333333333333339</v>
      </c>
      <c r="AG158" s="97">
        <v>0</v>
      </c>
      <c r="AH158" s="96">
        <v>0</v>
      </c>
      <c r="AI158" s="97" t="s">
        <v>326</v>
      </c>
      <c r="AJ158" s="96">
        <v>109.99999999999999</v>
      </c>
      <c r="AK158" s="96">
        <v>322.56227758007111</v>
      </c>
      <c r="AL158" s="96" t="s">
        <v>96</v>
      </c>
      <c r="AM158" s="95">
        <v>5.8647686832740211</v>
      </c>
      <c r="AN158" s="95">
        <v>0</v>
      </c>
      <c r="AO158" s="98" t="s">
        <v>326</v>
      </c>
      <c r="AP158" s="98">
        <v>0</v>
      </c>
      <c r="AQ158" s="98" t="s">
        <v>326</v>
      </c>
      <c r="AR158" s="98">
        <v>28.977255</v>
      </c>
      <c r="AS158" s="98">
        <v>84.972448825622777</v>
      </c>
      <c r="AT158" s="99" t="s">
        <v>102</v>
      </c>
      <c r="AU158" s="98">
        <v>1386.7730371101925</v>
      </c>
      <c r="AV158" s="98">
        <v>4066.5515394263293</v>
      </c>
      <c r="AW158" s="98">
        <v>182.03660192307692</v>
      </c>
      <c r="AX158" s="98">
        <v>533.80128108404051</v>
      </c>
      <c r="AY158" s="98">
        <v>37.43055555555555</v>
      </c>
      <c r="AZ158" s="98">
        <v>109.76077500988531</v>
      </c>
      <c r="BA158" s="100">
        <v>1963356.1643835616</v>
      </c>
      <c r="BB158" s="100">
        <v>5757314.8734948561</v>
      </c>
      <c r="BC158" s="101">
        <v>8.1806506849315064E-2</v>
      </c>
      <c r="BD158" s="101">
        <v>0.23988811972895235</v>
      </c>
      <c r="BE158" s="96">
        <v>0</v>
      </c>
      <c r="BF158" s="96">
        <v>0</v>
      </c>
      <c r="BG158" s="95">
        <v>2.9323843416370106</v>
      </c>
      <c r="BH158" s="95">
        <v>2.9323843416370106</v>
      </c>
      <c r="BI158" s="96" t="s">
        <v>326</v>
      </c>
      <c r="CA158" t="s">
        <v>477</v>
      </c>
      <c r="CB158" s="44">
        <v>126.09252669039131</v>
      </c>
      <c r="CC158" s="34"/>
      <c r="CD158" s="34"/>
      <c r="CE158" s="17" t="str">
        <f t="shared" si="12"/>
        <v>Sede Produccion - Sede secundaria -  Parque Minero Industrial “El Mochuelo”. Km 3 vía a Pasquilla - Ciudad Bolívar</v>
      </c>
      <c r="CF158" s="17" t="str">
        <f t="shared" si="14"/>
        <v>Sede Produccion - Sede secundaria -  Parque Minero Industrial “El Mochuelo”. Km 3 vía a Pasquilla - Ciudad Bolívar</v>
      </c>
      <c r="CG158" s="17">
        <f t="shared" si="13"/>
        <v>126.09252669039131</v>
      </c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</row>
    <row r="159" spans="2:95" x14ac:dyDescent="0.25">
      <c r="B159" s="34">
        <v>176</v>
      </c>
      <c r="C159" s="34">
        <v>2025</v>
      </c>
      <c r="D159" s="34" t="s">
        <v>109</v>
      </c>
      <c r="E159" s="34">
        <v>34</v>
      </c>
      <c r="F159" s="34" t="s">
        <v>78</v>
      </c>
      <c r="G159" s="34" t="s">
        <v>152</v>
      </c>
      <c r="H159" s="34" t="s">
        <v>151</v>
      </c>
      <c r="I159" s="34" t="s">
        <v>83</v>
      </c>
      <c r="J159" s="34" t="s">
        <v>89</v>
      </c>
      <c r="K159" s="34" t="s">
        <v>327</v>
      </c>
      <c r="L159" s="34" t="s">
        <v>170</v>
      </c>
      <c r="M159" s="34" t="s">
        <v>476</v>
      </c>
      <c r="N159" s="116">
        <v>0.20833333333333334</v>
      </c>
      <c r="O159" s="116">
        <v>0.27083333333333331</v>
      </c>
      <c r="P159" s="116" t="s">
        <v>58</v>
      </c>
      <c r="Q159" s="116">
        <v>0.70833333333333337</v>
      </c>
      <c r="R159" s="116" t="s">
        <v>69</v>
      </c>
      <c r="S159" s="116">
        <v>0.77083333333333337</v>
      </c>
      <c r="T159" s="34" t="s">
        <v>28</v>
      </c>
      <c r="U159" s="34" t="s">
        <v>48</v>
      </c>
      <c r="V159" s="34" t="s">
        <v>43</v>
      </c>
      <c r="W159" s="34" t="s">
        <v>326</v>
      </c>
      <c r="X159" s="34" t="s">
        <v>326</v>
      </c>
      <c r="Y159" s="34" t="s">
        <v>326</v>
      </c>
      <c r="Z159" s="34" t="s">
        <v>28</v>
      </c>
      <c r="AA159" s="34" t="s">
        <v>43</v>
      </c>
      <c r="AB159" s="95">
        <v>0</v>
      </c>
      <c r="AC159" s="34" t="s">
        <v>28</v>
      </c>
      <c r="AD159" s="34" t="s">
        <v>43</v>
      </c>
      <c r="AE159" s="95">
        <v>0</v>
      </c>
      <c r="AF159" s="96">
        <v>10.500000000000002</v>
      </c>
      <c r="AG159" s="97">
        <v>0</v>
      </c>
      <c r="AH159" s="96">
        <v>0</v>
      </c>
      <c r="AI159" s="97" t="s">
        <v>326</v>
      </c>
      <c r="AJ159" s="96">
        <v>89.999999999999972</v>
      </c>
      <c r="AK159" s="96">
        <v>263.91459074733086</v>
      </c>
      <c r="AL159" s="96" t="s">
        <v>96</v>
      </c>
      <c r="AM159" s="95">
        <v>5.8647686832740211</v>
      </c>
      <c r="AN159" s="95">
        <v>0</v>
      </c>
      <c r="AO159" s="98" t="s">
        <v>326</v>
      </c>
      <c r="AP159" s="98">
        <v>0</v>
      </c>
      <c r="AQ159" s="98" t="s">
        <v>326</v>
      </c>
      <c r="AR159" s="98">
        <v>28.977255</v>
      </c>
      <c r="AS159" s="98">
        <v>84.972448825622777</v>
      </c>
      <c r="AT159" s="99" t="s">
        <v>102</v>
      </c>
      <c r="AU159" s="98">
        <v>3328.2552890644611</v>
      </c>
      <c r="AV159" s="98">
        <v>9759.7236946231878</v>
      </c>
      <c r="AW159" s="98">
        <v>436.88784461538461</v>
      </c>
      <c r="AX159" s="98">
        <v>1281.1230746016972</v>
      </c>
      <c r="AY159" s="98">
        <v>30.624999999999989</v>
      </c>
      <c r="AZ159" s="98">
        <v>89.804270462633411</v>
      </c>
      <c r="BA159" s="100">
        <v>2590958.9041095888</v>
      </c>
      <c r="BB159" s="100">
        <v>7597687.3202359471</v>
      </c>
      <c r="BC159" s="101">
        <v>0.1079566210045662</v>
      </c>
      <c r="BD159" s="101">
        <v>0.31657030500983113</v>
      </c>
      <c r="BE159" s="96">
        <v>0</v>
      </c>
      <c r="BF159" s="96">
        <v>0</v>
      </c>
      <c r="BG159" s="95">
        <v>2.9323843416370106</v>
      </c>
      <c r="BH159" s="95">
        <v>2.9323843416370106</v>
      </c>
      <c r="BI159" s="96" t="s">
        <v>326</v>
      </c>
      <c r="CA159" t="s">
        <v>253</v>
      </c>
      <c r="CB159" s="44">
        <v>46.918149466192169</v>
      </c>
      <c r="CC159" s="34"/>
      <c r="CD159" s="34"/>
      <c r="CE159" s="17" t="str">
        <f t="shared" si="12"/>
        <v>Otra*</v>
      </c>
      <c r="CF159" s="17" t="str">
        <f t="shared" si="14"/>
        <v>Otra*</v>
      </c>
      <c r="CG159" s="17">
        <f t="shared" si="13"/>
        <v>46.918149466192169</v>
      </c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</row>
    <row r="160" spans="2:95" x14ac:dyDescent="0.25">
      <c r="B160" s="34">
        <v>177</v>
      </c>
      <c r="C160" s="34">
        <v>2025</v>
      </c>
      <c r="D160" s="34" t="s">
        <v>109</v>
      </c>
      <c r="E160" s="34">
        <v>57</v>
      </c>
      <c r="F160" s="34" t="s">
        <v>80</v>
      </c>
      <c r="G160" s="34" t="s">
        <v>153</v>
      </c>
      <c r="H160" s="34" t="s">
        <v>151</v>
      </c>
      <c r="I160" s="34" t="s">
        <v>85</v>
      </c>
      <c r="J160" s="34" t="s">
        <v>89</v>
      </c>
      <c r="K160" s="34" t="s">
        <v>480</v>
      </c>
      <c r="L160" s="34" t="s">
        <v>170</v>
      </c>
      <c r="M160" s="34" t="s">
        <v>476</v>
      </c>
      <c r="N160" s="116">
        <v>0.25277777777777777</v>
      </c>
      <c r="O160" s="116">
        <v>0.27083333333333331</v>
      </c>
      <c r="P160" s="116" t="s">
        <v>58</v>
      </c>
      <c r="Q160" s="116">
        <v>0.66666666666666663</v>
      </c>
      <c r="R160" s="116" t="s">
        <v>68</v>
      </c>
      <c r="S160" s="116">
        <v>0.6875</v>
      </c>
      <c r="T160" s="34" t="s">
        <v>37</v>
      </c>
      <c r="U160" s="34" t="s">
        <v>51</v>
      </c>
      <c r="V160" s="34" t="s">
        <v>45</v>
      </c>
      <c r="W160" s="34" t="s">
        <v>326</v>
      </c>
      <c r="X160" s="34" t="s">
        <v>326</v>
      </c>
      <c r="Y160" s="34" t="s">
        <v>326</v>
      </c>
      <c r="Z160" s="34" t="s">
        <v>33</v>
      </c>
      <c r="AA160" s="34" t="s">
        <v>42</v>
      </c>
      <c r="AB160" s="95">
        <v>2.9323843416370106</v>
      </c>
      <c r="AC160" s="34" t="s">
        <v>26</v>
      </c>
      <c r="AD160" s="34" t="s">
        <v>43</v>
      </c>
      <c r="AE160" s="95">
        <v>2.9323843416370106</v>
      </c>
      <c r="AF160" s="96">
        <v>9.5</v>
      </c>
      <c r="AG160" s="97">
        <v>0</v>
      </c>
      <c r="AH160" s="96">
        <v>0</v>
      </c>
      <c r="AI160" s="97" t="s">
        <v>326</v>
      </c>
      <c r="AJ160" s="96">
        <v>28.000000000000021</v>
      </c>
      <c r="AK160" s="96">
        <v>82.106761565836365</v>
      </c>
      <c r="AL160" s="96" t="s">
        <v>94</v>
      </c>
      <c r="AM160" s="95">
        <v>5.8647686832740211</v>
      </c>
      <c r="AN160" s="95">
        <v>0</v>
      </c>
      <c r="AO160" s="98" t="s">
        <v>326</v>
      </c>
      <c r="AP160" s="98">
        <v>0</v>
      </c>
      <c r="AQ160" s="98" t="s">
        <v>326</v>
      </c>
      <c r="AR160" s="98">
        <v>5.6000000000000041</v>
      </c>
      <c r="AS160" s="98">
        <v>16.421352313167272</v>
      </c>
      <c r="AT160" s="99" t="s">
        <v>100</v>
      </c>
      <c r="AU160" s="98">
        <v>0</v>
      </c>
      <c r="AV160" s="98">
        <v>0</v>
      </c>
      <c r="AW160" s="98">
        <v>0</v>
      </c>
      <c r="AX160" s="98">
        <v>0</v>
      </c>
      <c r="AY160" s="98">
        <v>9.5277777777777839</v>
      </c>
      <c r="AZ160" s="98">
        <v>27.939106366152647</v>
      </c>
      <c r="BA160" s="100">
        <v>360228.3105022831</v>
      </c>
      <c r="BB160" s="100">
        <v>1056327.85713125</v>
      </c>
      <c r="BC160" s="101">
        <v>1.5009512937595129E-2</v>
      </c>
      <c r="BD160" s="101">
        <v>4.4013660713802083E-2</v>
      </c>
      <c r="BE160" s="96">
        <v>0</v>
      </c>
      <c r="BF160" s="96">
        <v>0</v>
      </c>
      <c r="BG160" s="95">
        <v>2.9323843416370106</v>
      </c>
      <c r="BH160" s="95">
        <v>2.9323843416370106</v>
      </c>
      <c r="BI160" s="96" t="s">
        <v>326</v>
      </c>
      <c r="CA160" t="s">
        <v>254</v>
      </c>
      <c r="CB160" s="44">
        <v>14.661921708185053</v>
      </c>
      <c r="CC160" s="34"/>
      <c r="CD160" s="34"/>
      <c r="CE160" s="17" t="str">
        <f t="shared" si="12"/>
        <v>Lugar de residencia</v>
      </c>
      <c r="CF160" s="17" t="str">
        <f t="shared" si="14"/>
        <v>Lugar de residencia</v>
      </c>
      <c r="CG160" s="17">
        <f t="shared" si="13"/>
        <v>14.661921708185053</v>
      </c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</row>
    <row r="161" spans="2:95" x14ac:dyDescent="0.25">
      <c r="B161" s="34">
        <v>178</v>
      </c>
      <c r="C161" s="34">
        <v>2025</v>
      </c>
      <c r="D161" s="34" t="s">
        <v>110</v>
      </c>
      <c r="E161" s="34">
        <v>27</v>
      </c>
      <c r="F161" s="34" t="s">
        <v>77</v>
      </c>
      <c r="G161" s="34" t="s">
        <v>152</v>
      </c>
      <c r="H161" s="34" t="s">
        <v>151</v>
      </c>
      <c r="I161" s="34" t="s">
        <v>83</v>
      </c>
      <c r="J161" s="34" t="s">
        <v>89</v>
      </c>
      <c r="K161" s="34" t="s">
        <v>325</v>
      </c>
      <c r="L161" s="34" t="s">
        <v>175</v>
      </c>
      <c r="M161" s="34" t="s">
        <v>476</v>
      </c>
      <c r="N161" s="116">
        <v>0.15625</v>
      </c>
      <c r="O161" s="116">
        <v>0.2326388888888889</v>
      </c>
      <c r="P161" s="116" t="s">
        <v>57</v>
      </c>
      <c r="Q161" s="116">
        <v>0.75</v>
      </c>
      <c r="R161" s="116" t="s">
        <v>70</v>
      </c>
      <c r="S161" s="116">
        <v>0.86458333333333337</v>
      </c>
      <c r="T161" s="34" t="s">
        <v>24</v>
      </c>
      <c r="U161" s="34" t="s">
        <v>326</v>
      </c>
      <c r="V161" s="34" t="s">
        <v>42</v>
      </c>
      <c r="W161" s="34" t="s">
        <v>31</v>
      </c>
      <c r="X161" s="34" t="s">
        <v>42</v>
      </c>
      <c r="Y161" s="34" t="s">
        <v>326</v>
      </c>
      <c r="Z161" s="34" t="s">
        <v>149</v>
      </c>
      <c r="AA161" s="34" t="s">
        <v>149</v>
      </c>
      <c r="AB161" s="95">
        <v>2.9323843416370106</v>
      </c>
      <c r="AC161" s="34" t="s">
        <v>28</v>
      </c>
      <c r="AD161" s="34" t="s">
        <v>43</v>
      </c>
      <c r="AE161" s="95">
        <v>2.9323843416370106</v>
      </c>
      <c r="AF161" s="96">
        <v>12.416666666666668</v>
      </c>
      <c r="AG161" s="97">
        <v>40</v>
      </c>
      <c r="AH161" s="96">
        <v>117.29537366548043</v>
      </c>
      <c r="AI161" s="97" t="s">
        <v>95</v>
      </c>
      <c r="AJ161" s="96">
        <v>137.50000000000003</v>
      </c>
      <c r="AK161" s="96">
        <v>403.20284697508902</v>
      </c>
      <c r="AL161" s="96" t="s">
        <v>97</v>
      </c>
      <c r="AM161" s="95">
        <v>5.8647686832740211</v>
      </c>
      <c r="AN161" s="95">
        <v>5.8647686832740211</v>
      </c>
      <c r="AO161" s="98">
        <v>10.86</v>
      </c>
      <c r="AP161" s="98">
        <v>31.845693950177932</v>
      </c>
      <c r="AQ161" s="98" t="s">
        <v>108</v>
      </c>
      <c r="AR161" s="98">
        <v>22.542197000000002</v>
      </c>
      <c r="AS161" s="98">
        <v>66.102385508896802</v>
      </c>
      <c r="AT161" s="99" t="s">
        <v>102</v>
      </c>
      <c r="AU161" s="98">
        <v>121.32412844865998</v>
      </c>
      <c r="AV161" s="98">
        <v>355.76897452560792</v>
      </c>
      <c r="AW161" s="98">
        <v>14.942867332823427</v>
      </c>
      <c r="AX161" s="98">
        <v>43.818230185930616</v>
      </c>
      <c r="AY161" s="98">
        <v>46.78819444444445</v>
      </c>
      <c r="AZ161" s="98">
        <v>137.20096876235667</v>
      </c>
      <c r="BA161" s="100">
        <v>1254400</v>
      </c>
      <c r="BB161" s="100">
        <v>3678382.9181494662</v>
      </c>
      <c r="BC161" s="101">
        <v>5.226666666666667E-2</v>
      </c>
      <c r="BD161" s="101">
        <v>0.15326595492289444</v>
      </c>
      <c r="BE161" s="96">
        <v>80</v>
      </c>
      <c r="BF161" s="96">
        <v>234.59074733096085</v>
      </c>
      <c r="BG161" s="95">
        <v>0</v>
      </c>
      <c r="BH161" s="95">
        <v>2.9323843416370106</v>
      </c>
      <c r="BI161" s="96" t="s">
        <v>326</v>
      </c>
      <c r="CA161" t="s">
        <v>478</v>
      </c>
      <c r="CB161" s="44">
        <v>8.7971530249110312</v>
      </c>
      <c r="CC161" s="34"/>
      <c r="CD161" s="34"/>
      <c r="CE161" s="17" t="str">
        <f t="shared" si="12"/>
        <v>UIZ Norte - Sede secundaria - Calle 193 # 19 - 43 - Usaquén</v>
      </c>
      <c r="CF161" s="17" t="str">
        <f t="shared" si="14"/>
        <v>UIZ Norte - Sede secundaria - Calle 193 # 19 - 43 - Usaquén</v>
      </c>
      <c r="CG161" s="17">
        <f t="shared" si="13"/>
        <v>8.7971530249110312</v>
      </c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</row>
    <row r="162" spans="2:95" x14ac:dyDescent="0.25">
      <c r="B162" s="34">
        <v>179</v>
      </c>
      <c r="C162" s="34">
        <v>2025</v>
      </c>
      <c r="D162" s="34" t="s">
        <v>109</v>
      </c>
      <c r="E162" s="34">
        <v>44</v>
      </c>
      <c r="F162" s="34" t="s">
        <v>79</v>
      </c>
      <c r="G162" s="34" t="s">
        <v>153</v>
      </c>
      <c r="H162" s="34" t="s">
        <v>151</v>
      </c>
      <c r="I162" s="34" t="s">
        <v>82</v>
      </c>
      <c r="J162" s="34" t="s">
        <v>89</v>
      </c>
      <c r="K162" s="34" t="s">
        <v>325</v>
      </c>
      <c r="L162" s="34" t="s">
        <v>185</v>
      </c>
      <c r="M162" s="34" t="s">
        <v>477</v>
      </c>
      <c r="N162" s="116">
        <v>0.2048611111111111</v>
      </c>
      <c r="O162" s="116">
        <v>0.22916666666666666</v>
      </c>
      <c r="P162" s="116" t="s">
        <v>57</v>
      </c>
      <c r="Q162" s="116">
        <v>0.67708333333333337</v>
      </c>
      <c r="R162" s="116" t="s">
        <v>68</v>
      </c>
      <c r="S162" s="116">
        <v>0.71875</v>
      </c>
      <c r="T162" s="34" t="s">
        <v>28</v>
      </c>
      <c r="U162" s="34" t="s">
        <v>48</v>
      </c>
      <c r="V162" s="34" t="s">
        <v>43</v>
      </c>
      <c r="W162" s="34" t="s">
        <v>326</v>
      </c>
      <c r="X162" s="34" t="s">
        <v>326</v>
      </c>
      <c r="Y162" s="34" t="s">
        <v>326</v>
      </c>
      <c r="Z162" s="34" t="s">
        <v>28</v>
      </c>
      <c r="AA162" s="34" t="s">
        <v>43</v>
      </c>
      <c r="AB162" s="95">
        <v>0</v>
      </c>
      <c r="AC162" s="34" t="s">
        <v>28</v>
      </c>
      <c r="AD162" s="34" t="s">
        <v>43</v>
      </c>
      <c r="AE162" s="95">
        <v>0</v>
      </c>
      <c r="AF162" s="96">
        <v>10.750000000000002</v>
      </c>
      <c r="AG162" s="97">
        <v>0</v>
      </c>
      <c r="AH162" s="96">
        <v>0</v>
      </c>
      <c r="AI162" s="97" t="s">
        <v>326</v>
      </c>
      <c r="AJ162" s="96">
        <v>47.499999999999972</v>
      </c>
      <c r="AK162" s="96">
        <v>139.28825622775793</v>
      </c>
      <c r="AL162" s="96" t="s">
        <v>95</v>
      </c>
      <c r="AM162" s="95">
        <v>5.8647686832740211</v>
      </c>
      <c r="AN162" s="95">
        <v>0</v>
      </c>
      <c r="AO162" s="98" t="s">
        <v>326</v>
      </c>
      <c r="AP162" s="98">
        <v>0</v>
      </c>
      <c r="AQ162" s="98" t="s">
        <v>326</v>
      </c>
      <c r="AR162" s="98">
        <v>12.350448</v>
      </c>
      <c r="AS162" s="98">
        <v>36.216260327402132</v>
      </c>
      <c r="AT162" s="99" t="s">
        <v>101</v>
      </c>
      <c r="AU162" s="98">
        <v>1182.1180634695384</v>
      </c>
      <c r="AV162" s="98">
        <v>3466.4244992843401</v>
      </c>
      <c r="AW162" s="98">
        <v>155.17229538461538</v>
      </c>
      <c r="AX162" s="98">
        <v>455.02480924171908</v>
      </c>
      <c r="AY162" s="98">
        <v>16.163194444444436</v>
      </c>
      <c r="AZ162" s="98">
        <v>47.396698299723184</v>
      </c>
      <c r="BA162" s="100">
        <v>2159132.4200913245</v>
      </c>
      <c r="BB162" s="100">
        <v>6331406.1001966242</v>
      </c>
      <c r="BC162" s="101">
        <v>8.9963850837138523E-2</v>
      </c>
      <c r="BD162" s="101">
        <v>0.26380858750819269</v>
      </c>
      <c r="BE162" s="96">
        <v>0</v>
      </c>
      <c r="BF162" s="96">
        <v>0</v>
      </c>
      <c r="BG162" s="95">
        <v>2.9323843416370106</v>
      </c>
      <c r="BH162" s="95">
        <v>2.9323843416370106</v>
      </c>
      <c r="BI162" s="96" t="s">
        <v>326</v>
      </c>
      <c r="CA162" t="s">
        <v>447</v>
      </c>
      <c r="CB162" s="44"/>
      <c r="CC162" s="34"/>
      <c r="CD162" s="34"/>
      <c r="CE162" s="17"/>
      <c r="CF162" s="17"/>
      <c r="CG162" s="17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</row>
    <row r="163" spans="2:95" x14ac:dyDescent="0.25">
      <c r="B163" s="34">
        <v>180</v>
      </c>
      <c r="C163" s="34">
        <v>2025</v>
      </c>
      <c r="D163" s="34" t="s">
        <v>109</v>
      </c>
      <c r="E163" s="34">
        <v>37</v>
      </c>
      <c r="F163" s="34" t="s">
        <v>78</v>
      </c>
      <c r="G163" s="34" t="s">
        <v>152</v>
      </c>
      <c r="H163" s="34" t="s">
        <v>151</v>
      </c>
      <c r="I163" s="34" t="s">
        <v>83</v>
      </c>
      <c r="J163" s="34" t="s">
        <v>89</v>
      </c>
      <c r="K163" s="34" t="s">
        <v>325</v>
      </c>
      <c r="L163" s="34" t="s">
        <v>175</v>
      </c>
      <c r="M163" s="34" t="s">
        <v>476</v>
      </c>
      <c r="N163" s="116">
        <v>0.20833333333333334</v>
      </c>
      <c r="O163" s="116">
        <v>0.29166666666666669</v>
      </c>
      <c r="P163" s="116" t="s">
        <v>59</v>
      </c>
      <c r="Q163" s="116">
        <v>0.66666666666666663</v>
      </c>
      <c r="R163" s="116" t="s">
        <v>68</v>
      </c>
      <c r="S163" s="116">
        <v>0.70833333333333337</v>
      </c>
      <c r="T163" s="34" t="s">
        <v>28</v>
      </c>
      <c r="U163" s="34" t="s">
        <v>48</v>
      </c>
      <c r="V163" s="34" t="s">
        <v>43</v>
      </c>
      <c r="W163" s="34" t="s">
        <v>326</v>
      </c>
      <c r="X163" s="34" t="s">
        <v>326</v>
      </c>
      <c r="Y163" s="34" t="s">
        <v>326</v>
      </c>
      <c r="Z163" s="34" t="s">
        <v>28</v>
      </c>
      <c r="AA163" s="34" t="s">
        <v>43</v>
      </c>
      <c r="AB163" s="95">
        <v>0</v>
      </c>
      <c r="AC163" s="34" t="s">
        <v>28</v>
      </c>
      <c r="AD163" s="34" t="s">
        <v>43</v>
      </c>
      <c r="AE163" s="95">
        <v>0</v>
      </c>
      <c r="AF163" s="96">
        <v>8.9999999999999982</v>
      </c>
      <c r="AG163" s="97">
        <v>0</v>
      </c>
      <c r="AH163" s="96">
        <v>0</v>
      </c>
      <c r="AI163" s="97" t="s">
        <v>326</v>
      </c>
      <c r="AJ163" s="96">
        <v>90.000000000000057</v>
      </c>
      <c r="AK163" s="96">
        <v>263.91459074733109</v>
      </c>
      <c r="AL163" s="96" t="s">
        <v>96</v>
      </c>
      <c r="AM163" s="95">
        <v>5.8647686832740211</v>
      </c>
      <c r="AN163" s="95">
        <v>0</v>
      </c>
      <c r="AO163" s="98" t="s">
        <v>326</v>
      </c>
      <c r="AP163" s="98">
        <v>0</v>
      </c>
      <c r="AQ163" s="98" t="s">
        <v>326</v>
      </c>
      <c r="AR163" s="98">
        <v>22.542197000000002</v>
      </c>
      <c r="AS163" s="98">
        <v>66.102385508896802</v>
      </c>
      <c r="AT163" s="99" t="s">
        <v>102</v>
      </c>
      <c r="AU163" s="98">
        <v>1078.8085688870897</v>
      </c>
      <c r="AV163" s="98">
        <v>3163.4813550283338</v>
      </c>
      <c r="AW163" s="98">
        <v>141.61123756410257</v>
      </c>
      <c r="AX163" s="98">
        <v>415.25857563281318</v>
      </c>
      <c r="AY163" s="98">
        <v>30.625000000000018</v>
      </c>
      <c r="AZ163" s="98">
        <v>89.804270462633497</v>
      </c>
      <c r="BA163" s="100">
        <v>6504875.2968036523</v>
      </c>
      <c r="BB163" s="100">
        <v>19074794.464648433</v>
      </c>
      <c r="BC163" s="101">
        <v>0.27103647070015219</v>
      </c>
      <c r="BD163" s="101">
        <v>0.79478310269368468</v>
      </c>
      <c r="BE163" s="96">
        <v>0</v>
      </c>
      <c r="BF163" s="96">
        <v>0</v>
      </c>
      <c r="BG163" s="95">
        <v>2.9323843416370106</v>
      </c>
      <c r="BH163" s="95">
        <v>2.9323843416370106</v>
      </c>
      <c r="BI163" s="96" t="s">
        <v>326</v>
      </c>
      <c r="CA163" t="s">
        <v>198</v>
      </c>
      <c r="CB163" s="44">
        <v>824.00000000000011</v>
      </c>
      <c r="CC163" s="34"/>
      <c r="CD163" s="34"/>
      <c r="CE163" s="17"/>
      <c r="CF163" s="17"/>
      <c r="CG163" s="17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</row>
    <row r="164" spans="2:95" x14ac:dyDescent="0.25">
      <c r="B164" s="34">
        <v>181</v>
      </c>
      <c r="C164" s="34">
        <v>2025</v>
      </c>
      <c r="D164" s="34" t="s">
        <v>109</v>
      </c>
      <c r="E164" s="34">
        <v>46</v>
      </c>
      <c r="F164" s="34" t="s">
        <v>79</v>
      </c>
      <c r="G164" s="34" t="s">
        <v>152</v>
      </c>
      <c r="H164" s="34" t="s">
        <v>151</v>
      </c>
      <c r="I164" s="34" t="s">
        <v>83</v>
      </c>
      <c r="J164" s="34" t="s">
        <v>88</v>
      </c>
      <c r="K164" s="34" t="s">
        <v>325</v>
      </c>
      <c r="L164" s="34" t="s">
        <v>178</v>
      </c>
      <c r="M164" s="34" t="s">
        <v>476</v>
      </c>
      <c r="N164" s="116">
        <v>0.1875</v>
      </c>
      <c r="O164" s="116">
        <v>0.25</v>
      </c>
      <c r="P164" s="116" t="s">
        <v>58</v>
      </c>
      <c r="Q164" s="116">
        <v>0.6875</v>
      </c>
      <c r="R164" s="116" t="s">
        <v>68</v>
      </c>
      <c r="S164" s="116">
        <v>0.75</v>
      </c>
      <c r="T164" s="34" t="s">
        <v>472</v>
      </c>
      <c r="U164" s="34" t="s">
        <v>326</v>
      </c>
      <c r="V164" s="34" t="s">
        <v>41</v>
      </c>
      <c r="W164" s="34" t="s">
        <v>31</v>
      </c>
      <c r="X164" s="34" t="s">
        <v>42</v>
      </c>
      <c r="Y164" s="34" t="s">
        <v>326</v>
      </c>
      <c r="Z164" s="34" t="s">
        <v>40</v>
      </c>
      <c r="AA164" s="34" t="s">
        <v>42</v>
      </c>
      <c r="AB164" s="95">
        <v>2.9323843416370106</v>
      </c>
      <c r="AC164" s="34" t="s">
        <v>28</v>
      </c>
      <c r="AD164" s="34" t="s">
        <v>43</v>
      </c>
      <c r="AE164" s="95">
        <v>2.9323843416370106</v>
      </c>
      <c r="AF164" s="96">
        <v>10.5</v>
      </c>
      <c r="AG164" s="97">
        <v>10</v>
      </c>
      <c r="AH164" s="96">
        <v>29.323843416370106</v>
      </c>
      <c r="AI164" s="97" t="s">
        <v>148</v>
      </c>
      <c r="AJ164" s="96">
        <v>90</v>
      </c>
      <c r="AK164" s="96">
        <v>263.91459074733098</v>
      </c>
      <c r="AL164" s="96" t="s">
        <v>96</v>
      </c>
      <c r="AM164" s="95">
        <v>5.8647686832740211</v>
      </c>
      <c r="AN164" s="95">
        <v>5.8647686832740211</v>
      </c>
      <c r="AO164" s="98">
        <v>2.7149999999999994</v>
      </c>
      <c r="AP164" s="98">
        <v>7.961423487544482</v>
      </c>
      <c r="AQ164" s="98" t="s">
        <v>107</v>
      </c>
      <c r="AR164" s="98">
        <v>24.074572000000003</v>
      </c>
      <c r="AS164" s="98">
        <v>70.595897964412814</v>
      </c>
      <c r="AT164" s="99" t="s">
        <v>102</v>
      </c>
      <c r="AU164" s="98">
        <v>325.69096267996861</v>
      </c>
      <c r="AV164" s="98">
        <v>955.05107917542387</v>
      </c>
      <c r="AW164" s="98">
        <v>40.113676554336479</v>
      </c>
      <c r="AX164" s="98">
        <v>117.62871701342796</v>
      </c>
      <c r="AY164" s="98">
        <v>30.625</v>
      </c>
      <c r="AZ164" s="98">
        <v>89.804270462633454</v>
      </c>
      <c r="BA164" s="100">
        <v>1715000</v>
      </c>
      <c r="BB164" s="100">
        <v>5029039.1459074728</v>
      </c>
      <c r="BC164" s="101">
        <v>0.28583333333333333</v>
      </c>
      <c r="BD164" s="101">
        <v>0.83817319098457888</v>
      </c>
      <c r="BE164" s="96">
        <v>20</v>
      </c>
      <c r="BF164" s="96">
        <v>58.647686832740213</v>
      </c>
      <c r="BG164" s="95">
        <v>2.9323843416370106</v>
      </c>
      <c r="BH164" s="95">
        <v>2.9323843416370106</v>
      </c>
      <c r="BI164" s="96" t="s">
        <v>326</v>
      </c>
      <c r="CA164"/>
      <c r="CB164"/>
      <c r="CC164" s="34"/>
      <c r="CD164" s="34"/>
      <c r="CE164" s="17"/>
      <c r="CF164" s="17"/>
      <c r="CG164" s="17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</row>
    <row r="165" spans="2:95" x14ac:dyDescent="0.25">
      <c r="B165" s="34">
        <v>182</v>
      </c>
      <c r="C165" s="34">
        <v>2025</v>
      </c>
      <c r="D165" s="34" t="s">
        <v>109</v>
      </c>
      <c r="E165" s="34">
        <v>46</v>
      </c>
      <c r="F165" s="34" t="s">
        <v>79</v>
      </c>
      <c r="G165" s="34" t="s">
        <v>152</v>
      </c>
      <c r="H165" s="34" t="s">
        <v>151</v>
      </c>
      <c r="I165" s="34" t="s">
        <v>83</v>
      </c>
      <c r="J165" s="34" t="s">
        <v>89</v>
      </c>
      <c r="K165" s="34" t="s">
        <v>327</v>
      </c>
      <c r="L165" s="34" t="s">
        <v>170</v>
      </c>
      <c r="M165" s="34" t="s">
        <v>476</v>
      </c>
      <c r="N165" s="116">
        <v>0.1875</v>
      </c>
      <c r="O165" s="116">
        <v>0.27083333333333331</v>
      </c>
      <c r="P165" s="116" t="s">
        <v>58</v>
      </c>
      <c r="Q165" s="116">
        <v>0.71180555555555558</v>
      </c>
      <c r="R165" s="116" t="s">
        <v>69</v>
      </c>
      <c r="S165" s="116">
        <v>0.79583333333333328</v>
      </c>
      <c r="T165" s="34" t="s">
        <v>24</v>
      </c>
      <c r="U165" s="34" t="s">
        <v>326</v>
      </c>
      <c r="V165" s="34" t="s">
        <v>42</v>
      </c>
      <c r="W165" s="34" t="s">
        <v>326</v>
      </c>
      <c r="X165" s="34" t="s">
        <v>326</v>
      </c>
      <c r="Y165" s="34" t="s">
        <v>326</v>
      </c>
      <c r="Z165" s="34" t="s">
        <v>472</v>
      </c>
      <c r="AA165" s="34" t="s">
        <v>41</v>
      </c>
      <c r="AB165" s="95">
        <v>2.9323843416370106</v>
      </c>
      <c r="AC165" s="34" t="s">
        <v>24</v>
      </c>
      <c r="AD165" s="34" t="s">
        <v>42</v>
      </c>
      <c r="AE165" s="95">
        <v>0</v>
      </c>
      <c r="AF165" s="96">
        <v>10.583333333333334</v>
      </c>
      <c r="AG165" s="97">
        <v>0</v>
      </c>
      <c r="AH165" s="96">
        <v>0</v>
      </c>
      <c r="AI165" s="97" t="s">
        <v>326</v>
      </c>
      <c r="AJ165" s="96">
        <v>120.49999999999993</v>
      </c>
      <c r="AK165" s="96">
        <v>353.35231316725958</v>
      </c>
      <c r="AL165" s="96" t="s">
        <v>97</v>
      </c>
      <c r="AM165" s="95">
        <v>5.8647686832740211</v>
      </c>
      <c r="AN165" s="95">
        <v>0</v>
      </c>
      <c r="AO165" s="98" t="s">
        <v>326</v>
      </c>
      <c r="AP165" s="98">
        <v>0</v>
      </c>
      <c r="AQ165" s="98" t="s">
        <v>326</v>
      </c>
      <c r="AR165" s="98">
        <v>28.977255</v>
      </c>
      <c r="AS165" s="98">
        <v>84.972448825622777</v>
      </c>
      <c r="AT165" s="99" t="s">
        <v>102</v>
      </c>
      <c r="AU165" s="98">
        <v>173.20213808599757</v>
      </c>
      <c r="AV165" s="98">
        <v>507.8952376614306</v>
      </c>
      <c r="AW165" s="98">
        <v>21.332414287860576</v>
      </c>
      <c r="AX165" s="98">
        <v>62.554837627035994</v>
      </c>
      <c r="AY165" s="98">
        <v>41.003472222222193</v>
      </c>
      <c r="AZ165" s="98">
        <v>120.23793989719248</v>
      </c>
      <c r="BA165" s="100">
        <v>1568000</v>
      </c>
      <c r="BB165" s="100">
        <v>4597978.6476868326</v>
      </c>
      <c r="BC165" s="101">
        <v>6.5333333333333327E-2</v>
      </c>
      <c r="BD165" s="101">
        <v>0.19158244365361801</v>
      </c>
      <c r="BE165" s="96">
        <v>0</v>
      </c>
      <c r="BF165" s="96">
        <v>0</v>
      </c>
      <c r="BG165" s="95">
        <v>2.9323843416370106</v>
      </c>
      <c r="BH165" s="95">
        <v>2.9323843416370106</v>
      </c>
      <c r="BI165" s="96" t="s">
        <v>326</v>
      </c>
      <c r="CA165"/>
      <c r="CB165"/>
      <c r="CC165" s="34"/>
      <c r="CD165" s="34"/>
      <c r="CE165" s="17"/>
      <c r="CF165" s="17"/>
      <c r="CG165" s="17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</row>
    <row r="166" spans="2:95" x14ac:dyDescent="0.25">
      <c r="B166" s="34">
        <v>183</v>
      </c>
      <c r="C166" s="34">
        <v>2025</v>
      </c>
      <c r="D166" s="34" t="s">
        <v>110</v>
      </c>
      <c r="E166" s="34">
        <v>42</v>
      </c>
      <c r="F166" s="34" t="s">
        <v>79</v>
      </c>
      <c r="G166" s="34" t="s">
        <v>152</v>
      </c>
      <c r="H166" s="34" t="s">
        <v>151</v>
      </c>
      <c r="I166" s="34" t="s">
        <v>83</v>
      </c>
      <c r="J166" s="34" t="s">
        <v>89</v>
      </c>
      <c r="K166" s="34" t="s">
        <v>325</v>
      </c>
      <c r="L166" s="34" t="s">
        <v>172</v>
      </c>
      <c r="M166" s="34" t="s">
        <v>476</v>
      </c>
      <c r="N166" s="116">
        <v>0.18055555555555555</v>
      </c>
      <c r="O166" s="116">
        <v>0.22916666666666666</v>
      </c>
      <c r="P166" s="116" t="s">
        <v>57</v>
      </c>
      <c r="Q166" s="116">
        <v>0.75</v>
      </c>
      <c r="R166" s="116" t="s">
        <v>70</v>
      </c>
      <c r="S166" s="116">
        <v>0.8125</v>
      </c>
      <c r="T166" s="34" t="s">
        <v>27</v>
      </c>
      <c r="U166" s="34" t="s">
        <v>326</v>
      </c>
      <c r="V166" s="34" t="s">
        <v>42</v>
      </c>
      <c r="W166" s="34" t="s">
        <v>326</v>
      </c>
      <c r="X166" s="34" t="s">
        <v>326</v>
      </c>
      <c r="Y166" s="34" t="s">
        <v>326</v>
      </c>
      <c r="Z166" s="34" t="s">
        <v>27</v>
      </c>
      <c r="AA166" s="34" t="s">
        <v>42</v>
      </c>
      <c r="AB166" s="95">
        <v>0</v>
      </c>
      <c r="AC166" s="34" t="s">
        <v>27</v>
      </c>
      <c r="AD166" s="34" t="s">
        <v>42</v>
      </c>
      <c r="AE166" s="95">
        <v>0</v>
      </c>
      <c r="AF166" s="96">
        <v>12.5</v>
      </c>
      <c r="AG166" s="97">
        <v>0</v>
      </c>
      <c r="AH166" s="96">
        <v>0</v>
      </c>
      <c r="AI166" s="97" t="s">
        <v>326</v>
      </c>
      <c r="AJ166" s="96">
        <v>80</v>
      </c>
      <c r="AK166" s="96">
        <v>234.59074733096085</v>
      </c>
      <c r="AL166" s="96" t="s">
        <v>96</v>
      </c>
      <c r="AM166" s="95">
        <v>5.8647686832740211</v>
      </c>
      <c r="AN166" s="95">
        <v>0</v>
      </c>
      <c r="AO166" s="98" t="s">
        <v>326</v>
      </c>
      <c r="AP166" s="98">
        <v>0</v>
      </c>
      <c r="AQ166" s="98" t="s">
        <v>326</v>
      </c>
      <c r="AR166" s="98">
        <v>6.6812049999999914</v>
      </c>
      <c r="AS166" s="98">
        <v>19.591860925266879</v>
      </c>
      <c r="AT166" s="99" t="s">
        <v>100</v>
      </c>
      <c r="AU166" s="98">
        <v>160.5106245268114</v>
      </c>
      <c r="AV166" s="98">
        <v>470.67884202879924</v>
      </c>
      <c r="AW166" s="98">
        <v>19.769266002415435</v>
      </c>
      <c r="AX166" s="98">
        <v>57.971086071139922</v>
      </c>
      <c r="AY166" s="98">
        <v>27.222222222222218</v>
      </c>
      <c r="AZ166" s="98">
        <v>79.826018189007499</v>
      </c>
      <c r="BA166" s="100">
        <v>1568000</v>
      </c>
      <c r="BB166" s="100">
        <v>4597978.6476868326</v>
      </c>
      <c r="BC166" s="101">
        <v>6.5333333333333327E-2</v>
      </c>
      <c r="BD166" s="101">
        <v>0.19158244365361801</v>
      </c>
      <c r="BE166" s="96">
        <v>0</v>
      </c>
      <c r="BF166" s="96">
        <v>0</v>
      </c>
      <c r="BG166" s="95">
        <v>2.9323843416370106</v>
      </c>
      <c r="BH166" s="95">
        <v>2.9323843416370106</v>
      </c>
      <c r="BI166" s="96" t="s">
        <v>326</v>
      </c>
      <c r="CA166"/>
      <c r="CB166"/>
      <c r="CC166" s="34"/>
      <c r="CD166" s="34"/>
      <c r="CE166" s="17"/>
      <c r="CF166" s="17"/>
      <c r="CG166" s="17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</row>
    <row r="167" spans="2:95" x14ac:dyDescent="0.25">
      <c r="B167" s="34">
        <v>184</v>
      </c>
      <c r="C167" s="34">
        <v>2025</v>
      </c>
      <c r="D167" s="34" t="s">
        <v>109</v>
      </c>
      <c r="E167" s="34">
        <v>46</v>
      </c>
      <c r="F167" s="34" t="s">
        <v>79</v>
      </c>
      <c r="G167" s="34" t="s">
        <v>152</v>
      </c>
      <c r="H167" s="34" t="s">
        <v>151</v>
      </c>
      <c r="I167" s="34" t="s">
        <v>83</v>
      </c>
      <c r="J167" s="34" t="s">
        <v>89</v>
      </c>
      <c r="K167" s="34" t="s">
        <v>325</v>
      </c>
      <c r="L167" s="34" t="s">
        <v>177</v>
      </c>
      <c r="M167" s="34" t="s">
        <v>476</v>
      </c>
      <c r="N167" s="116">
        <v>0.22916666666666666</v>
      </c>
      <c r="O167" s="116">
        <v>0.27777777777777779</v>
      </c>
      <c r="P167" s="116" t="s">
        <v>58</v>
      </c>
      <c r="Q167" s="116">
        <v>0.79166666666666663</v>
      </c>
      <c r="R167" s="116" t="s">
        <v>71</v>
      </c>
      <c r="S167" s="116">
        <v>0.83333333333333337</v>
      </c>
      <c r="T167" s="34" t="s">
        <v>32</v>
      </c>
      <c r="U167" s="34" t="s">
        <v>47</v>
      </c>
      <c r="V167" s="34" t="s">
        <v>45</v>
      </c>
      <c r="W167" s="34" t="s">
        <v>326</v>
      </c>
      <c r="X167" s="34" t="s">
        <v>326</v>
      </c>
      <c r="Y167" s="34" t="s">
        <v>326</v>
      </c>
      <c r="Z167" s="34" t="s">
        <v>32</v>
      </c>
      <c r="AA167" s="34" t="s">
        <v>45</v>
      </c>
      <c r="AB167" s="95">
        <v>0</v>
      </c>
      <c r="AC167" s="34" t="s">
        <v>32</v>
      </c>
      <c r="AD167" s="34" t="s">
        <v>45</v>
      </c>
      <c r="AE167" s="95">
        <v>0</v>
      </c>
      <c r="AF167" s="96">
        <v>12.333333333333332</v>
      </c>
      <c r="AG167" s="97">
        <v>0</v>
      </c>
      <c r="AH167" s="96">
        <v>0</v>
      </c>
      <c r="AI167" s="97" t="s">
        <v>326</v>
      </c>
      <c r="AJ167" s="96">
        <v>65.000000000000071</v>
      </c>
      <c r="AK167" s="96">
        <v>190.60498220640591</v>
      </c>
      <c r="AL167" s="96" t="s">
        <v>96</v>
      </c>
      <c r="AM167" s="95">
        <v>5.8647686832740211</v>
      </c>
      <c r="AN167" s="95">
        <v>0</v>
      </c>
      <c r="AO167" s="98" t="s">
        <v>326</v>
      </c>
      <c r="AP167" s="98">
        <v>0</v>
      </c>
      <c r="AQ167" s="98" t="s">
        <v>326</v>
      </c>
      <c r="AR167" s="98">
        <v>12.260146000000006</v>
      </c>
      <c r="AS167" s="98">
        <v>35.951460156583643</v>
      </c>
      <c r="AT167" s="99" t="s">
        <v>101</v>
      </c>
      <c r="AU167" s="98">
        <v>0</v>
      </c>
      <c r="AV167" s="98">
        <v>0</v>
      </c>
      <c r="AW167" s="98">
        <v>0</v>
      </c>
      <c r="AX167" s="98">
        <v>0</v>
      </c>
      <c r="AY167" s="98">
        <v>22.118055555555582</v>
      </c>
      <c r="AZ167" s="98">
        <v>64.858639778568673</v>
      </c>
      <c r="BA167" s="100">
        <v>201369.8630136986</v>
      </c>
      <c r="BB167" s="100">
        <v>590493.83317895955</v>
      </c>
      <c r="BC167" s="101">
        <v>8.3904109589041081E-3</v>
      </c>
      <c r="BD167" s="101">
        <v>2.4603909715789983E-2</v>
      </c>
      <c r="BE167" s="96">
        <v>130.00000000000014</v>
      </c>
      <c r="BF167" s="96">
        <v>381.20996441281181</v>
      </c>
      <c r="BG167" s="95">
        <v>0</v>
      </c>
      <c r="BH167" s="95">
        <v>2.9323843416370106</v>
      </c>
      <c r="BI167" s="96" t="s">
        <v>326</v>
      </c>
      <c r="CA167"/>
      <c r="CB167"/>
      <c r="CC167" s="34"/>
      <c r="CD167" s="34"/>
      <c r="CE167" s="17"/>
      <c r="CF167" s="17"/>
      <c r="CG167" s="17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</row>
    <row r="168" spans="2:95" x14ac:dyDescent="0.25">
      <c r="B168" s="34">
        <v>185</v>
      </c>
      <c r="C168" s="34">
        <v>2025</v>
      </c>
      <c r="D168" s="34" t="s">
        <v>109</v>
      </c>
      <c r="E168" s="34">
        <v>38</v>
      </c>
      <c r="F168" s="34" t="s">
        <v>78</v>
      </c>
      <c r="G168" s="34" t="s">
        <v>152</v>
      </c>
      <c r="H168" s="34" t="s">
        <v>151</v>
      </c>
      <c r="I168" s="34" t="s">
        <v>84</v>
      </c>
      <c r="J168" s="34" t="s">
        <v>89</v>
      </c>
      <c r="K168" s="34" t="s">
        <v>327</v>
      </c>
      <c r="L168" s="34" t="s">
        <v>170</v>
      </c>
      <c r="M168" s="34" t="s">
        <v>476</v>
      </c>
      <c r="N168" s="116">
        <v>0.20833333333333334</v>
      </c>
      <c r="O168" s="116">
        <v>0.27083333333333331</v>
      </c>
      <c r="P168" s="116" t="s">
        <v>58</v>
      </c>
      <c r="Q168" s="116">
        <v>0.66666666666666663</v>
      </c>
      <c r="R168" s="116" t="s">
        <v>68</v>
      </c>
      <c r="S168" s="116">
        <v>0.72916666666666663</v>
      </c>
      <c r="T168" s="34" t="s">
        <v>28</v>
      </c>
      <c r="U168" s="34" t="s">
        <v>48</v>
      </c>
      <c r="V168" s="34" t="s">
        <v>43</v>
      </c>
      <c r="W168" s="34" t="s">
        <v>31</v>
      </c>
      <c r="X168" s="34" t="s">
        <v>42</v>
      </c>
      <c r="Y168" s="34" t="s">
        <v>326</v>
      </c>
      <c r="Z168" s="34" t="s">
        <v>28</v>
      </c>
      <c r="AA168" s="34" t="s">
        <v>43</v>
      </c>
      <c r="AB168" s="95">
        <v>0</v>
      </c>
      <c r="AC168" s="34" t="s">
        <v>28</v>
      </c>
      <c r="AD168" s="34" t="s">
        <v>43</v>
      </c>
      <c r="AE168" s="95">
        <v>0</v>
      </c>
      <c r="AF168" s="96">
        <v>9.5</v>
      </c>
      <c r="AG168" s="97">
        <v>15</v>
      </c>
      <c r="AH168" s="96">
        <v>43.985765124555158</v>
      </c>
      <c r="AI168" s="97" t="s">
        <v>103</v>
      </c>
      <c r="AJ168" s="96">
        <v>89.999999999999972</v>
      </c>
      <c r="AK168" s="96">
        <v>263.91459074733086</v>
      </c>
      <c r="AL168" s="96" t="s">
        <v>96</v>
      </c>
      <c r="AM168" s="95">
        <v>5.8647686832740211</v>
      </c>
      <c r="AN168" s="95">
        <v>5.8647686832740211</v>
      </c>
      <c r="AO168" s="98">
        <v>4.0725000000000007</v>
      </c>
      <c r="AP168" s="98">
        <v>11.942135231316728</v>
      </c>
      <c r="AQ168" s="98" t="s">
        <v>99</v>
      </c>
      <c r="AR168" s="98">
        <v>28.977255</v>
      </c>
      <c r="AS168" s="98">
        <v>84.972448825622777</v>
      </c>
      <c r="AT168" s="99" t="s">
        <v>102</v>
      </c>
      <c r="AU168" s="98">
        <v>2414.4341396487057</v>
      </c>
      <c r="AV168" s="98">
        <v>7080.0488650196921</v>
      </c>
      <c r="AW168" s="98">
        <v>316.68529956293702</v>
      </c>
      <c r="AX168" s="98">
        <v>928.6430136649825</v>
      </c>
      <c r="AY168" s="98">
        <v>30.624999999999989</v>
      </c>
      <c r="AZ168" s="98">
        <v>89.804270462633411</v>
      </c>
      <c r="BA168" s="100">
        <v>2386232.8767123292</v>
      </c>
      <c r="BB168" s="100">
        <v>6997351.9231706737</v>
      </c>
      <c r="BC168" s="101">
        <v>9.9426369863013717E-2</v>
      </c>
      <c r="BD168" s="101">
        <v>0.29155633013211141</v>
      </c>
      <c r="BE168" s="96">
        <v>30</v>
      </c>
      <c r="BF168" s="96">
        <v>87.971530249110316</v>
      </c>
      <c r="BG168" s="95">
        <v>0</v>
      </c>
      <c r="BH168" s="95">
        <v>2.9323843416370106</v>
      </c>
      <c r="BI168" s="96" t="s">
        <v>326</v>
      </c>
      <c r="CA168"/>
      <c r="CB168"/>
      <c r="CC168" s="34"/>
      <c r="CD168" s="34"/>
      <c r="CE168" s="17"/>
      <c r="CF168" s="17"/>
      <c r="CG168" s="17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</row>
    <row r="169" spans="2:95" x14ac:dyDescent="0.25">
      <c r="B169" s="34">
        <v>186</v>
      </c>
      <c r="C169" s="34">
        <v>2025</v>
      </c>
      <c r="D169" s="34" t="s">
        <v>109</v>
      </c>
      <c r="E169" s="34">
        <v>24</v>
      </c>
      <c r="F169" s="34" t="s">
        <v>77</v>
      </c>
      <c r="G169" s="34" t="s">
        <v>152</v>
      </c>
      <c r="H169" s="34" t="s">
        <v>151</v>
      </c>
      <c r="I169" s="34" t="s">
        <v>84</v>
      </c>
      <c r="J169" s="34" t="s">
        <v>89</v>
      </c>
      <c r="K169" s="34" t="s">
        <v>327</v>
      </c>
      <c r="L169" s="34" t="s">
        <v>170</v>
      </c>
      <c r="M169" s="34" t="s">
        <v>253</v>
      </c>
      <c r="N169" s="116">
        <v>0.20833333333333334</v>
      </c>
      <c r="O169" s="116">
        <v>0.25</v>
      </c>
      <c r="P169" s="116" t="s">
        <v>58</v>
      </c>
      <c r="Q169" s="116">
        <v>0.70833333333333337</v>
      </c>
      <c r="R169" s="116" t="s">
        <v>69</v>
      </c>
      <c r="S169" s="116">
        <v>0.75</v>
      </c>
      <c r="T169" s="34" t="s">
        <v>28</v>
      </c>
      <c r="U169" s="34" t="s">
        <v>48</v>
      </c>
      <c r="V169" s="34" t="s">
        <v>43</v>
      </c>
      <c r="W169" s="34" t="s">
        <v>326</v>
      </c>
      <c r="X169" s="34" t="s">
        <v>326</v>
      </c>
      <c r="Y169" s="34" t="s">
        <v>326</v>
      </c>
      <c r="Z169" s="34" t="s">
        <v>28</v>
      </c>
      <c r="AA169" s="34" t="s">
        <v>43</v>
      </c>
      <c r="AB169" s="95">
        <v>0</v>
      </c>
      <c r="AC169" s="34" t="s">
        <v>26</v>
      </c>
      <c r="AD169" s="34" t="s">
        <v>43</v>
      </c>
      <c r="AE169" s="95">
        <v>2.9323843416370106</v>
      </c>
      <c r="AF169" s="96">
        <v>11</v>
      </c>
      <c r="AG169" s="97">
        <v>0</v>
      </c>
      <c r="AH169" s="96">
        <v>0</v>
      </c>
      <c r="AI169" s="97" t="s">
        <v>326</v>
      </c>
      <c r="AJ169" s="96">
        <v>59.999999999999964</v>
      </c>
      <c r="AK169" s="96">
        <v>175.94306049822052</v>
      </c>
      <c r="AL169" s="96" t="s">
        <v>95</v>
      </c>
      <c r="AM169" s="95">
        <v>5.8647686832740211</v>
      </c>
      <c r="AN169" s="95">
        <v>0</v>
      </c>
      <c r="AO169" s="98" t="s">
        <v>326</v>
      </c>
      <c r="AP169" s="98">
        <v>0</v>
      </c>
      <c r="AQ169" s="98" t="s">
        <v>326</v>
      </c>
      <c r="AR169" s="98">
        <v>24.269999999999985</v>
      </c>
      <c r="AS169" s="98">
        <v>71.168967971530208</v>
      </c>
      <c r="AT169" s="99" t="s">
        <v>102</v>
      </c>
      <c r="AU169" s="98">
        <v>3252.1903303076906</v>
      </c>
      <c r="AV169" s="98">
        <v>9536.6720006175692</v>
      </c>
      <c r="AW169" s="98">
        <v>426.90307692307658</v>
      </c>
      <c r="AX169" s="98">
        <v>1251.8438981658901</v>
      </c>
      <c r="AY169" s="98">
        <v>20.416666666666654</v>
      </c>
      <c r="AZ169" s="98">
        <v>59.869513641755596</v>
      </c>
      <c r="BA169" s="100">
        <v>20439041.09589041</v>
      </c>
      <c r="BB169" s="100">
        <v>59935124.067664407</v>
      </c>
      <c r="BC169" s="101">
        <v>0.85162671232876708</v>
      </c>
      <c r="BD169" s="101">
        <v>2.4972968361526835</v>
      </c>
      <c r="BE169" s="96">
        <v>0</v>
      </c>
      <c r="BF169" s="96">
        <v>0</v>
      </c>
      <c r="BG169" s="95">
        <v>2.9323843416370106</v>
      </c>
      <c r="BH169" s="95">
        <v>2.9323843416370106</v>
      </c>
      <c r="BI169" s="96" t="s">
        <v>326</v>
      </c>
      <c r="CA169"/>
      <c r="CB169"/>
      <c r="CC169" s="34"/>
      <c r="CD169" s="34"/>
      <c r="CE169" s="17"/>
      <c r="CF169" s="17"/>
      <c r="CG169" s="17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</row>
    <row r="170" spans="2:95" x14ac:dyDescent="0.25">
      <c r="B170" s="34">
        <v>187</v>
      </c>
      <c r="C170" s="34">
        <v>2025</v>
      </c>
      <c r="D170" s="34" t="s">
        <v>109</v>
      </c>
      <c r="E170" s="34">
        <v>47</v>
      </c>
      <c r="F170" s="34" t="s">
        <v>79</v>
      </c>
      <c r="G170" s="34" t="s">
        <v>152</v>
      </c>
      <c r="H170" s="34" t="s">
        <v>151</v>
      </c>
      <c r="I170" s="34" t="s">
        <v>83</v>
      </c>
      <c r="J170" s="34" t="s">
        <v>89</v>
      </c>
      <c r="K170" s="34" t="s">
        <v>325</v>
      </c>
      <c r="L170" s="34" t="s">
        <v>175</v>
      </c>
      <c r="M170" s="34" t="s">
        <v>253</v>
      </c>
      <c r="N170" s="116">
        <v>0.20833333333333334</v>
      </c>
      <c r="O170" s="116">
        <v>0.29166666666666669</v>
      </c>
      <c r="P170" s="116" t="s">
        <v>59</v>
      </c>
      <c r="Q170" s="116">
        <v>0.70833333333333337</v>
      </c>
      <c r="R170" s="116" t="s">
        <v>69</v>
      </c>
      <c r="S170" s="116">
        <v>0.79166666666666663</v>
      </c>
      <c r="T170" s="34" t="s">
        <v>28</v>
      </c>
      <c r="U170" s="34" t="s">
        <v>48</v>
      </c>
      <c r="V170" s="34" t="s">
        <v>43</v>
      </c>
      <c r="W170" s="34" t="s">
        <v>326</v>
      </c>
      <c r="X170" s="34" t="s">
        <v>326</v>
      </c>
      <c r="Y170" s="34" t="s">
        <v>326</v>
      </c>
      <c r="Z170" s="34" t="s">
        <v>28</v>
      </c>
      <c r="AA170" s="34" t="s">
        <v>43</v>
      </c>
      <c r="AB170" s="95">
        <v>0</v>
      </c>
      <c r="AC170" s="34" t="s">
        <v>24</v>
      </c>
      <c r="AD170" s="34" t="s">
        <v>42</v>
      </c>
      <c r="AE170" s="95">
        <v>2.9323843416370106</v>
      </c>
      <c r="AF170" s="96">
        <v>10</v>
      </c>
      <c r="AG170" s="97">
        <v>0</v>
      </c>
      <c r="AH170" s="96">
        <v>0</v>
      </c>
      <c r="AI170" s="97" t="s">
        <v>326</v>
      </c>
      <c r="AJ170" s="96">
        <v>119.99999999999994</v>
      </c>
      <c r="AK170" s="96">
        <v>351.88612099644109</v>
      </c>
      <c r="AL170" s="96" t="s">
        <v>96</v>
      </c>
      <c r="AM170" s="95">
        <v>5.8647686832740211</v>
      </c>
      <c r="AN170" s="95">
        <v>0</v>
      </c>
      <c r="AO170" s="98" t="s">
        <v>326</v>
      </c>
      <c r="AP170" s="98">
        <v>0</v>
      </c>
      <c r="AQ170" s="98" t="s">
        <v>326</v>
      </c>
      <c r="AR170" s="98">
        <v>17.980343000000005</v>
      </c>
      <c r="AS170" s="98">
        <v>52.725276270462643</v>
      </c>
      <c r="AT170" s="99" t="s">
        <v>102</v>
      </c>
      <c r="AU170" s="98">
        <v>2065.1773844328309</v>
      </c>
      <c r="AV170" s="98">
        <v>6055.8938248137101</v>
      </c>
      <c r="AW170" s="98">
        <v>271.08824830769231</v>
      </c>
      <c r="AX170" s="98">
        <v>794.93493453928272</v>
      </c>
      <c r="AY170" s="98">
        <v>40.833333333333314</v>
      </c>
      <c r="AZ170" s="98">
        <v>119.73902728351121</v>
      </c>
      <c r="BA170" s="100">
        <v>1751623.8082191779</v>
      </c>
      <c r="BB170" s="100">
        <v>5136434.227660507</v>
      </c>
      <c r="BC170" s="101">
        <v>7.2984325342465739E-2</v>
      </c>
      <c r="BD170" s="101">
        <v>0.21401809281918779</v>
      </c>
      <c r="BE170" s="96">
        <v>0</v>
      </c>
      <c r="BF170" s="96">
        <v>0</v>
      </c>
      <c r="BG170" s="95">
        <v>2.9323843416370106</v>
      </c>
      <c r="BH170" s="95">
        <v>2.9323843416370106</v>
      </c>
      <c r="BI170" s="96" t="s">
        <v>326</v>
      </c>
      <c r="CA170"/>
      <c r="CB170"/>
      <c r="CC170" s="34"/>
      <c r="CD170" s="34"/>
      <c r="CE170" s="17"/>
      <c r="CF170" s="17"/>
      <c r="CG170" s="17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</row>
    <row r="171" spans="2:95" x14ac:dyDescent="0.25">
      <c r="B171" s="34">
        <v>188</v>
      </c>
      <c r="C171" s="34">
        <v>2025</v>
      </c>
      <c r="D171" s="34" t="s">
        <v>109</v>
      </c>
      <c r="E171" s="34">
        <v>52</v>
      </c>
      <c r="F171" s="34" t="s">
        <v>80</v>
      </c>
      <c r="G171" s="34" t="s">
        <v>154</v>
      </c>
      <c r="H171" s="34" t="s">
        <v>151</v>
      </c>
      <c r="I171" s="34" t="s">
        <v>83</v>
      </c>
      <c r="J171" s="34" t="s">
        <v>89</v>
      </c>
      <c r="K171" s="34" t="s">
        <v>325</v>
      </c>
      <c r="L171" s="34" t="s">
        <v>185</v>
      </c>
      <c r="M171" s="34" t="s">
        <v>476</v>
      </c>
      <c r="N171" s="116">
        <v>0.16666666666666666</v>
      </c>
      <c r="O171" s="116">
        <v>0.23958333333333334</v>
      </c>
      <c r="P171" s="116" t="s">
        <v>57</v>
      </c>
      <c r="Q171" s="116">
        <v>0.75</v>
      </c>
      <c r="R171" s="116" t="s">
        <v>70</v>
      </c>
      <c r="S171" s="116">
        <v>0.83333333333333337</v>
      </c>
      <c r="T171" s="34" t="s">
        <v>27</v>
      </c>
      <c r="U171" s="34" t="s">
        <v>326</v>
      </c>
      <c r="V171" s="34" t="s">
        <v>42</v>
      </c>
      <c r="W171" s="34" t="s">
        <v>326</v>
      </c>
      <c r="X171" s="34" t="s">
        <v>326</v>
      </c>
      <c r="Y171" s="34" t="s">
        <v>326</v>
      </c>
      <c r="Z171" s="34" t="s">
        <v>27</v>
      </c>
      <c r="AA171" s="34" t="s">
        <v>42</v>
      </c>
      <c r="AB171" s="95">
        <v>0</v>
      </c>
      <c r="AC171" s="34" t="s">
        <v>27</v>
      </c>
      <c r="AD171" s="34" t="s">
        <v>42</v>
      </c>
      <c r="AE171" s="95">
        <v>0</v>
      </c>
      <c r="AF171" s="96">
        <v>12.25</v>
      </c>
      <c r="AG171" s="97">
        <v>0</v>
      </c>
      <c r="AH171" s="96">
        <v>0</v>
      </c>
      <c r="AI171" s="97" t="s">
        <v>326</v>
      </c>
      <c r="AJ171" s="96">
        <v>112.50000000000004</v>
      </c>
      <c r="AK171" s="96">
        <v>329.89323843416383</v>
      </c>
      <c r="AL171" s="96" t="s">
        <v>96</v>
      </c>
      <c r="AM171" s="95">
        <v>5.8647686832740211</v>
      </c>
      <c r="AN171" s="95">
        <v>0</v>
      </c>
      <c r="AO171" s="98" t="s">
        <v>326</v>
      </c>
      <c r="AP171" s="98">
        <v>0</v>
      </c>
      <c r="AQ171" s="98" t="s">
        <v>326</v>
      </c>
      <c r="AR171" s="98">
        <v>30.611718000000003</v>
      </c>
      <c r="AS171" s="98">
        <v>89.765322533807833</v>
      </c>
      <c r="AT171" s="99" t="s">
        <v>102</v>
      </c>
      <c r="AU171" s="98">
        <v>882.50654916626092</v>
      </c>
      <c r="AV171" s="98">
        <v>2587.8483861672562</v>
      </c>
      <c r="AW171" s="98">
        <v>108.69378130434784</v>
      </c>
      <c r="AX171" s="98">
        <v>318.73194233018722</v>
      </c>
      <c r="AY171" s="98">
        <v>38.281250000000014</v>
      </c>
      <c r="AZ171" s="98">
        <v>112.25533807829186</v>
      </c>
      <c r="BA171" s="100">
        <v>1764000</v>
      </c>
      <c r="BB171" s="100">
        <v>5172725.9786476865</v>
      </c>
      <c r="BC171" s="101">
        <v>7.3499999999999996E-2</v>
      </c>
      <c r="BD171" s="101">
        <v>0.21553024911032026</v>
      </c>
      <c r="BE171" s="96">
        <v>0</v>
      </c>
      <c r="BF171" s="96">
        <v>0</v>
      </c>
      <c r="BG171" s="95">
        <v>2.9323843416370106</v>
      </c>
      <c r="BH171" s="95">
        <v>2.9323843416370106</v>
      </c>
      <c r="BI171" s="96" t="s">
        <v>326</v>
      </c>
      <c r="CA171"/>
      <c r="CB171"/>
      <c r="CC171" s="34"/>
      <c r="CD171" s="34"/>
      <c r="CE171" s="17"/>
      <c r="CF171" s="17"/>
      <c r="CG171" s="17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</row>
    <row r="172" spans="2:95" x14ac:dyDescent="0.25">
      <c r="B172" s="34">
        <v>189</v>
      </c>
      <c r="C172" s="34">
        <v>2025</v>
      </c>
      <c r="D172" s="34" t="s">
        <v>109</v>
      </c>
      <c r="E172" s="34">
        <v>45</v>
      </c>
      <c r="F172" s="34" t="s">
        <v>79</v>
      </c>
      <c r="G172" s="34" t="s">
        <v>155</v>
      </c>
      <c r="H172" s="34" t="s">
        <v>151</v>
      </c>
      <c r="I172" s="34" t="s">
        <v>83</v>
      </c>
      <c r="J172" s="34" t="s">
        <v>88</v>
      </c>
      <c r="K172" s="34" t="s">
        <v>325</v>
      </c>
      <c r="L172" s="34" t="s">
        <v>167</v>
      </c>
      <c r="M172" s="34" t="s">
        <v>476</v>
      </c>
      <c r="N172" s="116">
        <v>0.22916666666666666</v>
      </c>
      <c r="O172" s="116">
        <v>0.27777777777777779</v>
      </c>
      <c r="P172" s="116" t="s">
        <v>58</v>
      </c>
      <c r="Q172" s="116">
        <v>0.70833333333333337</v>
      </c>
      <c r="R172" s="116" t="s">
        <v>69</v>
      </c>
      <c r="S172" s="116">
        <v>0.77083333333333337</v>
      </c>
      <c r="T172" s="34" t="s">
        <v>32</v>
      </c>
      <c r="U172" s="34" t="s">
        <v>47</v>
      </c>
      <c r="V172" s="34" t="s">
        <v>45</v>
      </c>
      <c r="W172" s="34" t="s">
        <v>24</v>
      </c>
      <c r="X172" s="34" t="s">
        <v>42</v>
      </c>
      <c r="Y172" s="34" t="s">
        <v>326</v>
      </c>
      <c r="Z172" s="34" t="s">
        <v>24</v>
      </c>
      <c r="AA172" s="34" t="s">
        <v>42</v>
      </c>
      <c r="AB172" s="95">
        <v>2.9323843416370106</v>
      </c>
      <c r="AC172" s="34" t="s">
        <v>28</v>
      </c>
      <c r="AD172" s="34" t="s">
        <v>43</v>
      </c>
      <c r="AE172" s="95">
        <v>2.9323843416370106</v>
      </c>
      <c r="AF172" s="96">
        <v>10.333333333333334</v>
      </c>
      <c r="AG172" s="97">
        <v>15</v>
      </c>
      <c r="AH172" s="96">
        <v>43.985765124555158</v>
      </c>
      <c r="AI172" s="97" t="s">
        <v>103</v>
      </c>
      <c r="AJ172" s="96">
        <v>80.000000000000014</v>
      </c>
      <c r="AK172" s="96">
        <v>234.59074733096088</v>
      </c>
      <c r="AL172" s="96" t="s">
        <v>96</v>
      </c>
      <c r="AM172" s="95">
        <v>5.8647686832740211</v>
      </c>
      <c r="AN172" s="95">
        <v>5.8647686832740211</v>
      </c>
      <c r="AO172" s="98">
        <v>6.835</v>
      </c>
      <c r="AP172" s="98">
        <v>20.042846975088967</v>
      </c>
      <c r="AQ172" s="98" t="s">
        <v>108</v>
      </c>
      <c r="AR172" s="98">
        <v>16.542873</v>
      </c>
      <c r="AS172" s="98">
        <v>48.510061750889676</v>
      </c>
      <c r="AT172" s="99" t="s">
        <v>102</v>
      </c>
      <c r="AU172" s="98">
        <v>40.853994411057691</v>
      </c>
      <c r="AV172" s="98">
        <v>119.79961350431152</v>
      </c>
      <c r="AW172" s="98">
        <v>5.0317758413461542</v>
      </c>
      <c r="AX172" s="98">
        <v>14.755100687790858</v>
      </c>
      <c r="AY172" s="98">
        <v>27.222222222222225</v>
      </c>
      <c r="AZ172" s="98">
        <v>79.826018189007513</v>
      </c>
      <c r="BA172" s="100">
        <v>1738493.1506849315</v>
      </c>
      <c r="BB172" s="100">
        <v>5097930.0931116855</v>
      </c>
      <c r="BC172" s="101">
        <v>0.2897488584474886</v>
      </c>
      <c r="BD172" s="101">
        <v>0.84965501551861422</v>
      </c>
      <c r="BE172" s="96">
        <v>130.00000000000003</v>
      </c>
      <c r="BF172" s="96">
        <v>381.20996441281147</v>
      </c>
      <c r="BG172" s="95">
        <v>0</v>
      </c>
      <c r="BH172" s="95">
        <v>2.9323843416370106</v>
      </c>
      <c r="BI172" s="96" t="s">
        <v>326</v>
      </c>
      <c r="CA172"/>
      <c r="CB172"/>
      <c r="CO172" s="34"/>
      <c r="CP172" s="34"/>
      <c r="CQ172" s="34"/>
    </row>
    <row r="173" spans="2:95" x14ac:dyDescent="0.25">
      <c r="B173" s="34">
        <v>190</v>
      </c>
      <c r="C173" s="34">
        <v>2025</v>
      </c>
      <c r="D173" s="34" t="s">
        <v>109</v>
      </c>
      <c r="E173" s="34">
        <v>43</v>
      </c>
      <c r="F173" s="34" t="s">
        <v>79</v>
      </c>
      <c r="G173" s="34" t="s">
        <v>152</v>
      </c>
      <c r="H173" s="34" t="s">
        <v>151</v>
      </c>
      <c r="I173" s="34" t="s">
        <v>84</v>
      </c>
      <c r="J173" s="34" t="s">
        <v>88</v>
      </c>
      <c r="K173" s="34" t="s">
        <v>325</v>
      </c>
      <c r="L173" s="34" t="s">
        <v>172</v>
      </c>
      <c r="M173" s="34" t="s">
        <v>476</v>
      </c>
      <c r="N173" s="116">
        <v>0.22916666666666666</v>
      </c>
      <c r="O173" s="116">
        <v>0.29166666666666669</v>
      </c>
      <c r="P173" s="116" t="s">
        <v>59</v>
      </c>
      <c r="Q173" s="116">
        <v>0.67708333333333337</v>
      </c>
      <c r="R173" s="116" t="s">
        <v>68</v>
      </c>
      <c r="S173" s="116">
        <v>0.72916666666666663</v>
      </c>
      <c r="T173" s="34" t="s">
        <v>27</v>
      </c>
      <c r="U173" s="34" t="s">
        <v>326</v>
      </c>
      <c r="V173" s="34" t="s">
        <v>42</v>
      </c>
      <c r="W173" s="34" t="s">
        <v>326</v>
      </c>
      <c r="X173" s="34" t="s">
        <v>326</v>
      </c>
      <c r="Y173" s="34" t="s">
        <v>326</v>
      </c>
      <c r="Z173" s="34" t="s">
        <v>27</v>
      </c>
      <c r="AA173" s="34" t="s">
        <v>42</v>
      </c>
      <c r="AB173" s="95">
        <v>0</v>
      </c>
      <c r="AC173" s="34" t="s">
        <v>26</v>
      </c>
      <c r="AD173" s="34" t="s">
        <v>43</v>
      </c>
      <c r="AE173" s="95">
        <v>2.9323843416370106</v>
      </c>
      <c r="AF173" s="96">
        <v>9.25</v>
      </c>
      <c r="AG173" s="97">
        <v>0</v>
      </c>
      <c r="AH173" s="96">
        <v>0</v>
      </c>
      <c r="AI173" s="97" t="s">
        <v>326</v>
      </c>
      <c r="AJ173" s="96">
        <v>82.499999999999972</v>
      </c>
      <c r="AK173" s="96">
        <v>241.92170818505329</v>
      </c>
      <c r="AL173" s="96" t="s">
        <v>96</v>
      </c>
      <c r="AM173" s="95">
        <v>5.8647686832740211</v>
      </c>
      <c r="AN173" s="95">
        <v>0</v>
      </c>
      <c r="AO173" s="98" t="s">
        <v>326</v>
      </c>
      <c r="AP173" s="98">
        <v>0</v>
      </c>
      <c r="AQ173" s="98" t="s">
        <v>326</v>
      </c>
      <c r="AR173" s="98">
        <v>6.6812049999999914</v>
      </c>
      <c r="AS173" s="98">
        <v>19.591860925266879</v>
      </c>
      <c r="AT173" s="99" t="s">
        <v>100</v>
      </c>
      <c r="AU173" s="98">
        <v>160.5106245268114</v>
      </c>
      <c r="AV173" s="98">
        <v>470.67884202879924</v>
      </c>
      <c r="AW173" s="98">
        <v>19.769266002415435</v>
      </c>
      <c r="AX173" s="98">
        <v>57.971086071139922</v>
      </c>
      <c r="AY173" s="98">
        <v>28.072916666666657</v>
      </c>
      <c r="AZ173" s="98">
        <v>82.320581257413963</v>
      </c>
      <c r="BA173" s="100">
        <v>1568000</v>
      </c>
      <c r="BB173" s="100">
        <v>4597978.6476868326</v>
      </c>
      <c r="BC173" s="101">
        <v>0.26133333333333331</v>
      </c>
      <c r="BD173" s="101">
        <v>0.76632977461447205</v>
      </c>
      <c r="BE173" s="96">
        <v>0</v>
      </c>
      <c r="BF173" s="96">
        <v>0</v>
      </c>
      <c r="BG173" s="95">
        <v>2.9323843416370106</v>
      </c>
      <c r="BH173" s="95">
        <v>2.9323843416370106</v>
      </c>
      <c r="BI173" s="96" t="s">
        <v>326</v>
      </c>
      <c r="CA173"/>
      <c r="CB173"/>
      <c r="CP173" s="34"/>
      <c r="CQ173" s="34"/>
    </row>
    <row r="174" spans="2:95" x14ac:dyDescent="0.25">
      <c r="B174" s="34">
        <v>191</v>
      </c>
      <c r="C174" s="34">
        <v>2025</v>
      </c>
      <c r="D174" s="34" t="s">
        <v>109</v>
      </c>
      <c r="E174" s="34">
        <v>34</v>
      </c>
      <c r="F174" s="34" t="s">
        <v>78</v>
      </c>
      <c r="G174" s="34" t="s">
        <v>153</v>
      </c>
      <c r="H174" s="34" t="s">
        <v>151</v>
      </c>
      <c r="I174" s="34" t="s">
        <v>82</v>
      </c>
      <c r="J174" s="34" t="s">
        <v>89</v>
      </c>
      <c r="K174" s="34" t="s">
        <v>325</v>
      </c>
      <c r="L174" s="34" t="s">
        <v>177</v>
      </c>
      <c r="M174" s="34" t="s">
        <v>476</v>
      </c>
      <c r="N174" s="116">
        <v>0.22916666666666666</v>
      </c>
      <c r="O174" s="116">
        <v>0.2638888888888889</v>
      </c>
      <c r="P174" s="116" t="s">
        <v>58</v>
      </c>
      <c r="Q174" s="116">
        <v>0.70833333333333337</v>
      </c>
      <c r="R174" s="116" t="s">
        <v>69</v>
      </c>
      <c r="S174" s="116">
        <v>0.77083333333333337</v>
      </c>
      <c r="T174" s="34" t="s">
        <v>32</v>
      </c>
      <c r="U174" s="34" t="s">
        <v>47</v>
      </c>
      <c r="V174" s="34" t="s">
        <v>45</v>
      </c>
      <c r="W174" s="34" t="s">
        <v>326</v>
      </c>
      <c r="X174" s="34" t="s">
        <v>326</v>
      </c>
      <c r="Y174" s="34" t="s">
        <v>326</v>
      </c>
      <c r="Z174" s="34" t="s">
        <v>28</v>
      </c>
      <c r="AA174" s="34" t="s">
        <v>43</v>
      </c>
      <c r="AB174" s="95">
        <v>2.9323843416370106</v>
      </c>
      <c r="AC174" s="34" t="s">
        <v>32</v>
      </c>
      <c r="AD174" s="34" t="s">
        <v>45</v>
      </c>
      <c r="AE174" s="95">
        <v>0</v>
      </c>
      <c r="AF174" s="96">
        <v>10.666666666666668</v>
      </c>
      <c r="AG174" s="97">
        <v>0</v>
      </c>
      <c r="AH174" s="96">
        <v>0</v>
      </c>
      <c r="AI174" s="97" t="s">
        <v>326</v>
      </c>
      <c r="AJ174" s="96">
        <v>70.000000000000014</v>
      </c>
      <c r="AK174" s="96">
        <v>205.26690391459078</v>
      </c>
      <c r="AL174" s="96" t="s">
        <v>96</v>
      </c>
      <c r="AM174" s="95">
        <v>5.8647686832740211</v>
      </c>
      <c r="AN174" s="95">
        <v>0</v>
      </c>
      <c r="AO174" s="98" t="s">
        <v>326</v>
      </c>
      <c r="AP174" s="98">
        <v>0</v>
      </c>
      <c r="AQ174" s="98" t="s">
        <v>326</v>
      </c>
      <c r="AR174" s="98">
        <v>12.260146000000006</v>
      </c>
      <c r="AS174" s="98">
        <v>35.951460156583643</v>
      </c>
      <c r="AT174" s="99" t="s">
        <v>101</v>
      </c>
      <c r="AU174" s="98">
        <v>0</v>
      </c>
      <c r="AV174" s="98">
        <v>0</v>
      </c>
      <c r="AW174" s="98">
        <v>0</v>
      </c>
      <c r="AX174" s="98">
        <v>0</v>
      </c>
      <c r="AY174" s="98">
        <v>23.819444444444454</v>
      </c>
      <c r="AZ174" s="98">
        <v>69.847765915381601</v>
      </c>
      <c r="BA174" s="100">
        <v>201369.8630136986</v>
      </c>
      <c r="BB174" s="100">
        <v>590493.83317895955</v>
      </c>
      <c r="BC174" s="101">
        <v>8.3904109589041081E-3</v>
      </c>
      <c r="BD174" s="101">
        <v>2.4603909715789983E-2</v>
      </c>
      <c r="BE174" s="96">
        <v>140.00000000000003</v>
      </c>
      <c r="BF174" s="96">
        <v>410.53380782918157</v>
      </c>
      <c r="BG174" s="95">
        <v>0</v>
      </c>
      <c r="BH174" s="95">
        <v>2.9323843416370106</v>
      </c>
      <c r="BI174" s="96" t="s">
        <v>326</v>
      </c>
      <c r="CA174"/>
      <c r="CB174"/>
      <c r="CP174" s="34"/>
      <c r="CQ174" s="34"/>
    </row>
    <row r="175" spans="2:95" x14ac:dyDescent="0.25">
      <c r="B175" s="34">
        <v>192</v>
      </c>
      <c r="C175" s="34">
        <v>2025</v>
      </c>
      <c r="D175" s="34" t="s">
        <v>110</v>
      </c>
      <c r="E175" s="34">
        <v>43</v>
      </c>
      <c r="F175" s="34" t="s">
        <v>79</v>
      </c>
      <c r="G175" s="34" t="s">
        <v>152</v>
      </c>
      <c r="H175" s="34" t="s">
        <v>151</v>
      </c>
      <c r="I175" s="34" t="s">
        <v>84</v>
      </c>
      <c r="J175" s="34" t="s">
        <v>88</v>
      </c>
      <c r="K175" s="34" t="s">
        <v>327</v>
      </c>
      <c r="L175" s="34" t="s">
        <v>170</v>
      </c>
      <c r="M175" s="34" t="s">
        <v>476</v>
      </c>
      <c r="N175" s="116">
        <v>0.16666666666666666</v>
      </c>
      <c r="O175" s="116">
        <v>0.26041666666666669</v>
      </c>
      <c r="P175" s="116" t="s">
        <v>58</v>
      </c>
      <c r="Q175" s="116">
        <v>0.70833333333333337</v>
      </c>
      <c r="R175" s="116" t="s">
        <v>69</v>
      </c>
      <c r="S175" s="116">
        <v>0.8125</v>
      </c>
      <c r="T175" s="34" t="s">
        <v>24</v>
      </c>
      <c r="U175" s="34" t="s">
        <v>326</v>
      </c>
      <c r="V175" s="34" t="s">
        <v>42</v>
      </c>
      <c r="W175" s="34" t="s">
        <v>27</v>
      </c>
      <c r="X175" s="34" t="s">
        <v>42</v>
      </c>
      <c r="Y175" s="34" t="s">
        <v>326</v>
      </c>
      <c r="Z175" s="34" t="s">
        <v>24</v>
      </c>
      <c r="AA175" s="34" t="s">
        <v>42</v>
      </c>
      <c r="AB175" s="95">
        <v>0</v>
      </c>
      <c r="AC175" s="34" t="s">
        <v>40</v>
      </c>
      <c r="AD175" s="34" t="s">
        <v>42</v>
      </c>
      <c r="AE175" s="95">
        <v>2.9323843416370106</v>
      </c>
      <c r="AF175" s="96">
        <v>10.75</v>
      </c>
      <c r="AG175" s="97">
        <v>15</v>
      </c>
      <c r="AH175" s="96">
        <v>43.985765124555158</v>
      </c>
      <c r="AI175" s="97" t="s">
        <v>103</v>
      </c>
      <c r="AJ175" s="96">
        <v>142.5</v>
      </c>
      <c r="AK175" s="96">
        <v>417.86476868327401</v>
      </c>
      <c r="AL175" s="96" t="s">
        <v>97</v>
      </c>
      <c r="AM175" s="95">
        <v>5.8647686832740211</v>
      </c>
      <c r="AN175" s="95">
        <v>5.8647686832740211</v>
      </c>
      <c r="AO175" s="98">
        <v>4.1500000000000004</v>
      </c>
      <c r="AP175" s="98">
        <v>12.169395017793596</v>
      </c>
      <c r="AQ175" s="98" t="s">
        <v>99</v>
      </c>
      <c r="AR175" s="98">
        <v>28.977255</v>
      </c>
      <c r="AS175" s="98">
        <v>84.972448825622777</v>
      </c>
      <c r="AT175" s="99" t="s">
        <v>102</v>
      </c>
      <c r="AU175" s="98">
        <v>248.09730186979084</v>
      </c>
      <c r="AV175" s="98">
        <v>727.51664320536531</v>
      </c>
      <c r="AW175" s="98">
        <v>30.556865438687414</v>
      </c>
      <c r="AX175" s="98">
        <v>89.604473741916109</v>
      </c>
      <c r="AY175" s="98">
        <v>48.489583333333336</v>
      </c>
      <c r="AZ175" s="98">
        <v>142.19009489916962</v>
      </c>
      <c r="BA175" s="100">
        <v>2695000</v>
      </c>
      <c r="BB175" s="100">
        <v>7902775.8007117435</v>
      </c>
      <c r="BC175" s="101">
        <v>0.44916666666666666</v>
      </c>
      <c r="BD175" s="101">
        <v>1.3171293001186239</v>
      </c>
      <c r="BE175" s="96">
        <v>0</v>
      </c>
      <c r="BF175" s="96">
        <v>0</v>
      </c>
      <c r="BG175" s="95">
        <v>2.9323843416370106</v>
      </c>
      <c r="BH175" s="95">
        <v>2.9323843416370106</v>
      </c>
      <c r="BI175" s="96" t="s">
        <v>326</v>
      </c>
      <c r="CA175"/>
      <c r="CB175"/>
      <c r="CP175" s="34"/>
      <c r="CQ175" s="34"/>
    </row>
    <row r="176" spans="2:95" x14ac:dyDescent="0.25">
      <c r="B176" s="34">
        <v>193</v>
      </c>
      <c r="C176" s="34">
        <v>2025</v>
      </c>
      <c r="D176" s="34" t="s">
        <v>109</v>
      </c>
      <c r="E176" s="34">
        <v>51</v>
      </c>
      <c r="F176" s="34" t="s">
        <v>80</v>
      </c>
      <c r="G176" s="34" t="s">
        <v>154</v>
      </c>
      <c r="H176" s="34" t="s">
        <v>151</v>
      </c>
      <c r="I176" s="34" t="s">
        <v>83</v>
      </c>
      <c r="J176" s="34" t="s">
        <v>89</v>
      </c>
      <c r="K176" s="34" t="s">
        <v>325</v>
      </c>
      <c r="L176" s="34" t="s">
        <v>181</v>
      </c>
      <c r="M176" s="34" t="s">
        <v>476</v>
      </c>
      <c r="N176" s="116">
        <v>0.19791666666666666</v>
      </c>
      <c r="O176" s="116">
        <v>0.28125</v>
      </c>
      <c r="P176" s="116" t="s">
        <v>58</v>
      </c>
      <c r="Q176" s="116">
        <v>0.73958333333333337</v>
      </c>
      <c r="R176" s="116" t="s">
        <v>69</v>
      </c>
      <c r="S176" s="116">
        <v>0.8125</v>
      </c>
      <c r="T176" s="34" t="s">
        <v>28</v>
      </c>
      <c r="U176" s="34" t="s">
        <v>48</v>
      </c>
      <c r="V176" s="34" t="s">
        <v>43</v>
      </c>
      <c r="W176" s="34" t="s">
        <v>326</v>
      </c>
      <c r="X176" s="34" t="s">
        <v>326</v>
      </c>
      <c r="Y176" s="34" t="s">
        <v>326</v>
      </c>
      <c r="Z176" s="34" t="s">
        <v>32</v>
      </c>
      <c r="AA176" s="34" t="s">
        <v>45</v>
      </c>
      <c r="AB176" s="95">
        <v>2.9323843416370106</v>
      </c>
      <c r="AC176" s="34" t="s">
        <v>28</v>
      </c>
      <c r="AD176" s="34" t="s">
        <v>43</v>
      </c>
      <c r="AE176" s="95">
        <v>0</v>
      </c>
      <c r="AF176" s="96">
        <v>11</v>
      </c>
      <c r="AG176" s="97">
        <v>0</v>
      </c>
      <c r="AH176" s="96">
        <v>0</v>
      </c>
      <c r="AI176" s="97" t="s">
        <v>326</v>
      </c>
      <c r="AJ176" s="96">
        <v>112.49999999999997</v>
      </c>
      <c r="AK176" s="96">
        <v>329.89323843416361</v>
      </c>
      <c r="AL176" s="96" t="s">
        <v>96</v>
      </c>
      <c r="AM176" s="95">
        <v>5.8647686832740211</v>
      </c>
      <c r="AN176" s="95">
        <v>0</v>
      </c>
      <c r="AO176" s="98" t="s">
        <v>326</v>
      </c>
      <c r="AP176" s="98">
        <v>0</v>
      </c>
      <c r="AQ176" s="98" t="s">
        <v>326</v>
      </c>
      <c r="AR176" s="98">
        <v>11.894305000000003</v>
      </c>
      <c r="AS176" s="98">
        <v>34.878673736654811</v>
      </c>
      <c r="AT176" s="99" t="s">
        <v>101</v>
      </c>
      <c r="AU176" s="98">
        <v>1138.4585233601285</v>
      </c>
      <c r="AV176" s="98">
        <v>3338.3979475044339</v>
      </c>
      <c r="AW176" s="98">
        <v>149.44126794871798</v>
      </c>
      <c r="AX176" s="98">
        <v>438.21923412720145</v>
      </c>
      <c r="AY176" s="98">
        <v>38.281249999999993</v>
      </c>
      <c r="AZ176" s="98">
        <v>112.25533807829179</v>
      </c>
      <c r="BA176" s="100">
        <v>5655451.3470319631</v>
      </c>
      <c r="BB176" s="100">
        <v>16583956.974926468</v>
      </c>
      <c r="BC176" s="101">
        <v>0.23564380612633179</v>
      </c>
      <c r="BD176" s="101">
        <v>0.69099820728860284</v>
      </c>
      <c r="BE176" s="96">
        <v>0</v>
      </c>
      <c r="BF176" s="96">
        <v>0</v>
      </c>
      <c r="BG176" s="95">
        <v>2.9323843416370106</v>
      </c>
      <c r="BH176" s="95">
        <v>2.9323843416370106</v>
      </c>
      <c r="BI176" s="96" t="s">
        <v>326</v>
      </c>
      <c r="CA176"/>
      <c r="CB176"/>
      <c r="CP176" s="34"/>
      <c r="CQ176" s="34"/>
    </row>
    <row r="177" spans="2:97" x14ac:dyDescent="0.25">
      <c r="B177" s="34">
        <v>194</v>
      </c>
      <c r="C177" s="34">
        <v>2025</v>
      </c>
      <c r="D177" s="34" t="s">
        <v>109</v>
      </c>
      <c r="E177" s="34">
        <v>48</v>
      </c>
      <c r="F177" s="34" t="s">
        <v>79</v>
      </c>
      <c r="G177" s="34" t="s">
        <v>152</v>
      </c>
      <c r="H177" s="34" t="s">
        <v>151</v>
      </c>
      <c r="I177" s="34" t="s">
        <v>83</v>
      </c>
      <c r="J177" s="34" t="s">
        <v>89</v>
      </c>
      <c r="K177" s="34" t="s">
        <v>325</v>
      </c>
      <c r="L177" s="34" t="s">
        <v>175</v>
      </c>
      <c r="M177" s="34" t="s">
        <v>476</v>
      </c>
      <c r="N177" s="116">
        <v>0.1875</v>
      </c>
      <c r="O177" s="116">
        <v>0.27777777777777779</v>
      </c>
      <c r="P177" s="116" t="s">
        <v>58</v>
      </c>
      <c r="Q177" s="116">
        <v>0.70833333333333337</v>
      </c>
      <c r="R177" s="116" t="s">
        <v>69</v>
      </c>
      <c r="S177" s="116">
        <v>0.83333333333333337</v>
      </c>
      <c r="T177" s="34" t="s">
        <v>24</v>
      </c>
      <c r="U177" s="34" t="s">
        <v>326</v>
      </c>
      <c r="V177" s="34" t="s">
        <v>42</v>
      </c>
      <c r="W177" s="34" t="s">
        <v>149</v>
      </c>
      <c r="X177" s="34" t="s">
        <v>149</v>
      </c>
      <c r="Y177" s="34" t="s">
        <v>326</v>
      </c>
      <c r="Z177" s="34" t="s">
        <v>24</v>
      </c>
      <c r="AA177" s="34" t="s">
        <v>42</v>
      </c>
      <c r="AB177" s="95">
        <v>0</v>
      </c>
      <c r="AC177" s="34" t="s">
        <v>28</v>
      </c>
      <c r="AD177" s="34" t="s">
        <v>43</v>
      </c>
      <c r="AE177" s="95">
        <v>2.9323843416370106</v>
      </c>
      <c r="AF177" s="96">
        <v>10.333333333333334</v>
      </c>
      <c r="AG177" s="97">
        <v>15</v>
      </c>
      <c r="AH177" s="96">
        <v>43.985765124555158</v>
      </c>
      <c r="AI177" s="97" t="s">
        <v>103</v>
      </c>
      <c r="AJ177" s="96">
        <v>155</v>
      </c>
      <c r="AK177" s="96">
        <v>454.51957295373666</v>
      </c>
      <c r="AL177" s="96" t="s">
        <v>97</v>
      </c>
      <c r="AM177" s="95">
        <v>5.8647686832740211</v>
      </c>
      <c r="AN177" s="95">
        <v>5.8647686832740211</v>
      </c>
      <c r="AO177" s="98">
        <v>0.85000000000000009</v>
      </c>
      <c r="AP177" s="98">
        <v>2.4925266903914594</v>
      </c>
      <c r="AQ177" s="98" t="s">
        <v>106</v>
      </c>
      <c r="AR177" s="98">
        <v>22.542197000000002</v>
      </c>
      <c r="AS177" s="98">
        <v>66.102385508896802</v>
      </c>
      <c r="AT177" s="99" t="s">
        <v>102</v>
      </c>
      <c r="AU177" s="98">
        <v>129.65806803241588</v>
      </c>
      <c r="AV177" s="98">
        <v>380.20728846516255</v>
      </c>
      <c r="AW177" s="98">
        <v>15.969315700120191</v>
      </c>
      <c r="AX177" s="98">
        <v>46.828171305690525</v>
      </c>
      <c r="AY177" s="98">
        <v>52.743055555555564</v>
      </c>
      <c r="AZ177" s="98">
        <v>154.66291024120207</v>
      </c>
      <c r="BA177" s="100">
        <v>1617000</v>
      </c>
      <c r="BB177" s="100">
        <v>4741665.4804270463</v>
      </c>
      <c r="BC177" s="101">
        <v>6.7375000000000004E-2</v>
      </c>
      <c r="BD177" s="101">
        <v>0.19756939501779361</v>
      </c>
      <c r="BE177" s="96">
        <v>30</v>
      </c>
      <c r="BF177" s="96">
        <v>87.971530249110316</v>
      </c>
      <c r="BG177" s="95">
        <v>0</v>
      </c>
      <c r="BH177" s="95">
        <v>2.9323843416370106</v>
      </c>
      <c r="BI177" s="96" t="s">
        <v>326</v>
      </c>
      <c r="CA177"/>
      <c r="CB177"/>
      <c r="CO177" s="34"/>
      <c r="CP177" s="34"/>
      <c r="CQ177" s="34"/>
    </row>
    <row r="178" spans="2:97" x14ac:dyDescent="0.25">
      <c r="B178" s="34">
        <v>196</v>
      </c>
      <c r="C178" s="34">
        <v>2025</v>
      </c>
      <c r="D178" s="34" t="s">
        <v>109</v>
      </c>
      <c r="E178" s="34">
        <v>23</v>
      </c>
      <c r="F178" s="34" t="s">
        <v>77</v>
      </c>
      <c r="G178" s="34" t="s">
        <v>152</v>
      </c>
      <c r="H178" s="34" t="s">
        <v>151</v>
      </c>
      <c r="I178" s="34" t="s">
        <v>84</v>
      </c>
      <c r="J178" s="34" t="s">
        <v>88</v>
      </c>
      <c r="K178" s="34" t="s">
        <v>325</v>
      </c>
      <c r="L178" s="34" t="s">
        <v>176</v>
      </c>
      <c r="M178" s="34" t="s">
        <v>476</v>
      </c>
      <c r="N178" s="116">
        <v>0.70833333333333337</v>
      </c>
      <c r="O178" s="116">
        <v>0.77083333333333337</v>
      </c>
      <c r="P178" s="116" t="s">
        <v>70</v>
      </c>
      <c r="Q178" s="116">
        <v>0.79166666666666663</v>
      </c>
      <c r="R178" s="116" t="s">
        <v>71</v>
      </c>
      <c r="S178" s="116">
        <v>0.875</v>
      </c>
      <c r="T178" s="34" t="s">
        <v>32</v>
      </c>
      <c r="U178" s="34" t="s">
        <v>47</v>
      </c>
      <c r="V178" s="34" t="s">
        <v>45</v>
      </c>
      <c r="W178" s="34" t="s">
        <v>326</v>
      </c>
      <c r="X178" s="34" t="s">
        <v>326</v>
      </c>
      <c r="Y178" s="34" t="s">
        <v>326</v>
      </c>
      <c r="Z178" s="34" t="s">
        <v>24</v>
      </c>
      <c r="AA178" s="34" t="s">
        <v>42</v>
      </c>
      <c r="AB178" s="95">
        <v>2.9323843416370106</v>
      </c>
      <c r="AC178" s="34" t="s">
        <v>26</v>
      </c>
      <c r="AD178" s="34" t="s">
        <v>43</v>
      </c>
      <c r="AE178" s="95">
        <v>2.9323843416370106</v>
      </c>
      <c r="AF178" s="96">
        <v>0.49999999999999822</v>
      </c>
      <c r="AG178" s="97">
        <v>0</v>
      </c>
      <c r="AH178" s="96">
        <v>0</v>
      </c>
      <c r="AI178" s="97" t="s">
        <v>326</v>
      </c>
      <c r="AJ178" s="96">
        <v>105.00000000000003</v>
      </c>
      <c r="AK178" s="96">
        <v>307.90035587188618</v>
      </c>
      <c r="AL178" s="96" t="s">
        <v>96</v>
      </c>
      <c r="AM178" s="95">
        <v>5.8647686832740211</v>
      </c>
      <c r="AN178" s="95">
        <v>0</v>
      </c>
      <c r="AO178" s="98" t="s">
        <v>326</v>
      </c>
      <c r="AP178" s="98">
        <v>0</v>
      </c>
      <c r="AQ178" s="98" t="s">
        <v>326</v>
      </c>
      <c r="AR178" s="98">
        <v>10.023296999999999</v>
      </c>
      <c r="AS178" s="98">
        <v>29.39215917437722</v>
      </c>
      <c r="AT178" s="99" t="s">
        <v>101</v>
      </c>
      <c r="AU178" s="98">
        <v>0</v>
      </c>
      <c r="AV178" s="98">
        <v>0</v>
      </c>
      <c r="AW178" s="98">
        <v>0</v>
      </c>
      <c r="AX178" s="98">
        <v>0</v>
      </c>
      <c r="AY178" s="98">
        <v>35.729166666666679</v>
      </c>
      <c r="AZ178" s="98">
        <v>104.77164887307239</v>
      </c>
      <c r="BA178" s="100">
        <v>201369.8630136986</v>
      </c>
      <c r="BB178" s="100">
        <v>590493.83317895955</v>
      </c>
      <c r="BC178" s="101">
        <v>3.3561643835616432E-2</v>
      </c>
      <c r="BD178" s="101">
        <v>9.8415638863159932E-2</v>
      </c>
      <c r="BE178" s="96">
        <v>210.00000000000006</v>
      </c>
      <c r="BF178" s="96">
        <v>615.80071174377235</v>
      </c>
      <c r="BG178" s="95">
        <v>0</v>
      </c>
      <c r="BH178" s="95">
        <v>2.9323843416370106</v>
      </c>
      <c r="BI178" s="96" t="s">
        <v>326</v>
      </c>
      <c r="CA178"/>
      <c r="CB178"/>
      <c r="CO178" s="34"/>
      <c r="CP178" s="35"/>
      <c r="CQ178" s="35"/>
    </row>
    <row r="179" spans="2:97" x14ac:dyDescent="0.25">
      <c r="B179" s="34">
        <v>197</v>
      </c>
      <c r="C179" s="34">
        <v>2025</v>
      </c>
      <c r="D179" s="34" t="s">
        <v>109</v>
      </c>
      <c r="E179" s="34">
        <v>43</v>
      </c>
      <c r="F179" s="34" t="s">
        <v>79</v>
      </c>
      <c r="G179" s="34" t="s">
        <v>152</v>
      </c>
      <c r="H179" s="34" t="s">
        <v>151</v>
      </c>
      <c r="I179" s="34" t="s">
        <v>84</v>
      </c>
      <c r="J179" s="34" t="s">
        <v>89</v>
      </c>
      <c r="K179" s="34" t="s">
        <v>325</v>
      </c>
      <c r="L179" s="34" t="s">
        <v>167</v>
      </c>
      <c r="M179" s="34" t="s">
        <v>476</v>
      </c>
      <c r="N179" s="116">
        <v>0.20833333333333334</v>
      </c>
      <c r="O179" s="116">
        <v>0.28472222222222221</v>
      </c>
      <c r="P179" s="116" t="s">
        <v>58</v>
      </c>
      <c r="Q179" s="116">
        <v>0.70833333333333337</v>
      </c>
      <c r="R179" s="116" t="s">
        <v>69</v>
      </c>
      <c r="S179" s="116">
        <v>0.79166666666666663</v>
      </c>
      <c r="T179" s="34" t="s">
        <v>27</v>
      </c>
      <c r="U179" s="34" t="s">
        <v>326</v>
      </c>
      <c r="V179" s="34" t="s">
        <v>42</v>
      </c>
      <c r="W179" s="34" t="s">
        <v>36</v>
      </c>
      <c r="X179" s="34" t="s">
        <v>42</v>
      </c>
      <c r="Y179" s="34" t="s">
        <v>326</v>
      </c>
      <c r="Z179" s="34" t="s">
        <v>28</v>
      </c>
      <c r="AA179" s="34" t="s">
        <v>43</v>
      </c>
      <c r="AB179" s="95">
        <v>2.9323843416370106</v>
      </c>
      <c r="AC179" s="34" t="s">
        <v>28</v>
      </c>
      <c r="AD179" s="34" t="s">
        <v>43</v>
      </c>
      <c r="AE179" s="95">
        <v>2.9323843416370106</v>
      </c>
      <c r="AF179" s="96">
        <v>10.166666666666668</v>
      </c>
      <c r="AG179" s="97">
        <v>7.5</v>
      </c>
      <c r="AH179" s="96">
        <v>21.992882562277579</v>
      </c>
      <c r="AI179" s="97" t="s">
        <v>148</v>
      </c>
      <c r="AJ179" s="96">
        <v>114.99999999999993</v>
      </c>
      <c r="AK179" s="96">
        <v>337.22419928825599</v>
      </c>
      <c r="AL179" s="96" t="s">
        <v>96</v>
      </c>
      <c r="AM179" s="95">
        <v>5.8647686832740211</v>
      </c>
      <c r="AN179" s="95">
        <v>5.8647686832740211</v>
      </c>
      <c r="AO179" s="98">
        <v>2.25</v>
      </c>
      <c r="AP179" s="98">
        <v>6.5978647686832739</v>
      </c>
      <c r="AQ179" s="98" t="s">
        <v>107</v>
      </c>
      <c r="AR179" s="98">
        <v>16.542873</v>
      </c>
      <c r="AS179" s="98">
        <v>48.510061750889676</v>
      </c>
      <c r="AT179" s="99" t="s">
        <v>102</v>
      </c>
      <c r="AU179" s="98">
        <v>395.8683512677174</v>
      </c>
      <c r="AV179" s="98">
        <v>1160.8381546071143</v>
      </c>
      <c r="AW179" s="98">
        <v>49.182338586956533</v>
      </c>
      <c r="AX179" s="98">
        <v>144.22151955748106</v>
      </c>
      <c r="AY179" s="98">
        <v>39.131944444444422</v>
      </c>
      <c r="AZ179" s="98">
        <v>114.74990114669822</v>
      </c>
      <c r="BA179" s="100">
        <v>3160500</v>
      </c>
      <c r="BB179" s="100">
        <v>9267800.711743772</v>
      </c>
      <c r="BC179" s="101">
        <v>0.13168750000000001</v>
      </c>
      <c r="BD179" s="101">
        <v>0.38615836298932388</v>
      </c>
      <c r="BE179" s="96">
        <v>0</v>
      </c>
      <c r="BF179" s="96">
        <v>0</v>
      </c>
      <c r="BG179" s="95">
        <v>2.9323843416370106</v>
      </c>
      <c r="BH179" s="95">
        <v>2.9323843416370106</v>
      </c>
      <c r="BI179" s="96" t="s">
        <v>326</v>
      </c>
      <c r="CA179"/>
      <c r="CB179"/>
      <c r="CO179" s="34"/>
      <c r="CP179" s="34"/>
      <c r="CQ179" s="34"/>
    </row>
    <row r="180" spans="2:97" x14ac:dyDescent="0.25">
      <c r="B180" s="34">
        <v>198</v>
      </c>
      <c r="C180" s="34">
        <v>2025</v>
      </c>
      <c r="D180" s="34" t="s">
        <v>109</v>
      </c>
      <c r="E180" s="34">
        <v>40</v>
      </c>
      <c r="F180" s="34" t="s">
        <v>79</v>
      </c>
      <c r="G180" s="34" t="s">
        <v>153</v>
      </c>
      <c r="H180" s="34" t="s">
        <v>151</v>
      </c>
      <c r="I180" s="34" t="s">
        <v>82</v>
      </c>
      <c r="J180" s="34" t="s">
        <v>88</v>
      </c>
      <c r="K180" s="34" t="s">
        <v>325</v>
      </c>
      <c r="L180" s="34" t="s">
        <v>178</v>
      </c>
      <c r="M180" s="34" t="s">
        <v>476</v>
      </c>
      <c r="N180" s="116">
        <v>0.20833333333333334</v>
      </c>
      <c r="O180" s="116">
        <v>0.27083333333333331</v>
      </c>
      <c r="P180" s="116" t="s">
        <v>58</v>
      </c>
      <c r="Q180" s="116">
        <v>0.70833333333333337</v>
      </c>
      <c r="R180" s="116" t="s">
        <v>69</v>
      </c>
      <c r="S180" s="116">
        <v>0.79166666666666663</v>
      </c>
      <c r="T180" s="34" t="s">
        <v>28</v>
      </c>
      <c r="U180" s="34" t="s">
        <v>48</v>
      </c>
      <c r="V180" s="34" t="s">
        <v>43</v>
      </c>
      <c r="W180" s="34" t="s">
        <v>326</v>
      </c>
      <c r="X180" s="34" t="s">
        <v>326</v>
      </c>
      <c r="Y180" s="34" t="s">
        <v>326</v>
      </c>
      <c r="Z180" s="34" t="s">
        <v>32</v>
      </c>
      <c r="AA180" s="34" t="s">
        <v>45</v>
      </c>
      <c r="AB180" s="95">
        <v>2.9323843416370106</v>
      </c>
      <c r="AC180" s="34" t="s">
        <v>26</v>
      </c>
      <c r="AD180" s="34" t="s">
        <v>43</v>
      </c>
      <c r="AE180" s="95">
        <v>2.9323843416370106</v>
      </c>
      <c r="AF180" s="96">
        <v>10.500000000000002</v>
      </c>
      <c r="AG180" s="97">
        <v>0</v>
      </c>
      <c r="AH180" s="96">
        <v>0</v>
      </c>
      <c r="AI180" s="97" t="s">
        <v>326</v>
      </c>
      <c r="AJ180" s="96">
        <v>104.99999999999991</v>
      </c>
      <c r="AK180" s="96">
        <v>307.90035587188584</v>
      </c>
      <c r="AL180" s="96" t="s">
        <v>96</v>
      </c>
      <c r="AM180" s="95">
        <v>5.8647686832740211</v>
      </c>
      <c r="AN180" s="95">
        <v>0</v>
      </c>
      <c r="AO180" s="98" t="s">
        <v>326</v>
      </c>
      <c r="AP180" s="98">
        <v>0</v>
      </c>
      <c r="AQ180" s="98" t="s">
        <v>326</v>
      </c>
      <c r="AR180" s="98">
        <v>24.074572000000003</v>
      </c>
      <c r="AS180" s="98">
        <v>70.595897964412814</v>
      </c>
      <c r="AT180" s="99" t="s">
        <v>102</v>
      </c>
      <c r="AU180" s="98">
        <v>1152.1438911162566</v>
      </c>
      <c r="AV180" s="98">
        <v>3378.5287056220477</v>
      </c>
      <c r="AW180" s="98">
        <v>151.23769589743591</v>
      </c>
      <c r="AX180" s="98">
        <v>443.48705131490101</v>
      </c>
      <c r="AY180" s="98">
        <v>35.729166666666636</v>
      </c>
      <c r="AZ180" s="98">
        <v>104.77164887307227</v>
      </c>
      <c r="BA180" s="100">
        <v>6580319.6347031966</v>
      </c>
      <c r="BB180" s="100">
        <v>19296026.259770226</v>
      </c>
      <c r="BC180" s="101">
        <v>1.0967199391171993</v>
      </c>
      <c r="BD180" s="101">
        <v>3.216004376628371</v>
      </c>
      <c r="BE180" s="96">
        <v>0</v>
      </c>
      <c r="BF180" s="96">
        <v>0</v>
      </c>
      <c r="BG180" s="95">
        <v>2.9323843416370106</v>
      </c>
      <c r="BH180" s="95">
        <v>2.9323843416370106</v>
      </c>
      <c r="BI180" s="96" t="s">
        <v>326</v>
      </c>
      <c r="BU180"/>
      <c r="CA180"/>
      <c r="CB180"/>
      <c r="CO180" s="34"/>
      <c r="CP180" s="34"/>
      <c r="CQ180" s="34"/>
    </row>
    <row r="181" spans="2:97" x14ac:dyDescent="0.25">
      <c r="B181" s="34">
        <v>199</v>
      </c>
      <c r="C181" s="34">
        <v>2025</v>
      </c>
      <c r="D181" s="34" t="s">
        <v>110</v>
      </c>
      <c r="E181" s="34">
        <v>38</v>
      </c>
      <c r="F181" s="34" t="s">
        <v>78</v>
      </c>
      <c r="G181" s="34" t="s">
        <v>154</v>
      </c>
      <c r="H181" s="34" t="s">
        <v>151</v>
      </c>
      <c r="I181" s="34" t="s">
        <v>84</v>
      </c>
      <c r="J181" s="34" t="s">
        <v>89</v>
      </c>
      <c r="K181" s="34" t="s">
        <v>325</v>
      </c>
      <c r="L181" s="34" t="s">
        <v>171</v>
      </c>
      <c r="M181" s="34" t="s">
        <v>476</v>
      </c>
      <c r="N181" s="116">
        <v>0.25</v>
      </c>
      <c r="O181" s="116">
        <v>0.2673611111111111</v>
      </c>
      <c r="P181" s="116" t="s">
        <v>58</v>
      </c>
      <c r="Q181" s="116">
        <v>0.72222222222222221</v>
      </c>
      <c r="R181" s="116" t="s">
        <v>69</v>
      </c>
      <c r="S181" s="116">
        <v>0.73263888888888884</v>
      </c>
      <c r="T181" s="34" t="s">
        <v>28</v>
      </c>
      <c r="U181" s="34" t="s">
        <v>48</v>
      </c>
      <c r="V181" s="34" t="s">
        <v>43</v>
      </c>
      <c r="W181" s="34" t="s">
        <v>326</v>
      </c>
      <c r="X181" s="34" t="s">
        <v>326</v>
      </c>
      <c r="Y181" s="34" t="s">
        <v>326</v>
      </c>
      <c r="Z181" s="34" t="s">
        <v>28</v>
      </c>
      <c r="AA181" s="34" t="s">
        <v>43</v>
      </c>
      <c r="AB181" s="95">
        <v>0</v>
      </c>
      <c r="AC181" s="34" t="s">
        <v>28</v>
      </c>
      <c r="AD181" s="34" t="s">
        <v>43</v>
      </c>
      <c r="AE181" s="95">
        <v>0</v>
      </c>
      <c r="AF181" s="96">
        <v>10.916666666666666</v>
      </c>
      <c r="AG181" s="97">
        <v>0</v>
      </c>
      <c r="AH181" s="96">
        <v>0</v>
      </c>
      <c r="AI181" s="97" t="s">
        <v>326</v>
      </c>
      <c r="AJ181" s="96">
        <v>19.999999999999972</v>
      </c>
      <c r="AK181" s="96">
        <v>58.647686832740128</v>
      </c>
      <c r="AL181" s="96" t="s">
        <v>94</v>
      </c>
      <c r="AM181" s="95">
        <v>5.8647686832740211</v>
      </c>
      <c r="AN181" s="95">
        <v>0</v>
      </c>
      <c r="AO181" s="98" t="s">
        <v>326</v>
      </c>
      <c r="AP181" s="98">
        <v>0</v>
      </c>
      <c r="AQ181" s="98" t="s">
        <v>326</v>
      </c>
      <c r="AR181" s="98">
        <v>8.0899999999999874</v>
      </c>
      <c r="AS181" s="98">
        <v>23.722989323843379</v>
      </c>
      <c r="AT181" s="99" t="s">
        <v>100</v>
      </c>
      <c r="AU181" s="98">
        <v>464.59861861538394</v>
      </c>
      <c r="AV181" s="98">
        <v>1362.3817143739373</v>
      </c>
      <c r="AW181" s="98">
        <v>60.986153846153755</v>
      </c>
      <c r="AX181" s="98">
        <v>178.83484259512701</v>
      </c>
      <c r="AY181" s="98">
        <v>6.8055555555555465</v>
      </c>
      <c r="AZ181" s="98">
        <v>19.95650454725185</v>
      </c>
      <c r="BA181" s="100">
        <v>1554575.3424657532</v>
      </c>
      <c r="BB181" s="100">
        <v>4558612.3921415675</v>
      </c>
      <c r="BC181" s="101">
        <v>6.4773972602739718E-2</v>
      </c>
      <c r="BD181" s="101">
        <v>0.18994218300589866</v>
      </c>
      <c r="BE181" s="96">
        <v>0</v>
      </c>
      <c r="BF181" s="96">
        <v>0</v>
      </c>
      <c r="BG181" s="95">
        <v>2.9323843416370106</v>
      </c>
      <c r="BH181" s="95">
        <v>2.9323843416370106</v>
      </c>
      <c r="BI181" s="96" t="s">
        <v>326</v>
      </c>
      <c r="BU181"/>
      <c r="CA181"/>
      <c r="CB181"/>
      <c r="CO181" s="34"/>
      <c r="CP181" s="34"/>
      <c r="CQ181" s="34"/>
    </row>
    <row r="182" spans="2:97" x14ac:dyDescent="0.25">
      <c r="B182" s="34">
        <v>200</v>
      </c>
      <c r="C182" s="34">
        <v>2025</v>
      </c>
      <c r="D182" s="34" t="s">
        <v>109</v>
      </c>
      <c r="E182" s="34">
        <v>60</v>
      </c>
      <c r="F182" s="34" t="s">
        <v>81</v>
      </c>
      <c r="G182" s="34" t="s">
        <v>152</v>
      </c>
      <c r="H182" s="34" t="s">
        <v>151</v>
      </c>
      <c r="I182" s="34" t="s">
        <v>83</v>
      </c>
      <c r="J182" s="34" t="s">
        <v>89</v>
      </c>
      <c r="K182" s="34" t="s">
        <v>325</v>
      </c>
      <c r="L182" s="34" t="s">
        <v>172</v>
      </c>
      <c r="M182" s="34" t="s">
        <v>476</v>
      </c>
      <c r="N182" s="116">
        <v>0.1875</v>
      </c>
      <c r="O182" s="116">
        <v>0.25</v>
      </c>
      <c r="P182" s="116" t="s">
        <v>58</v>
      </c>
      <c r="Q182" s="116">
        <v>0.70833333333333337</v>
      </c>
      <c r="R182" s="116" t="s">
        <v>69</v>
      </c>
      <c r="S182" s="116">
        <v>0.8125</v>
      </c>
      <c r="T182" s="34" t="s">
        <v>27</v>
      </c>
      <c r="U182" s="34" t="s">
        <v>326</v>
      </c>
      <c r="V182" s="34" t="s">
        <v>42</v>
      </c>
      <c r="W182" s="34" t="s">
        <v>326</v>
      </c>
      <c r="X182" s="34" t="s">
        <v>326</v>
      </c>
      <c r="Y182" s="34" t="s">
        <v>326</v>
      </c>
      <c r="Z182" s="34" t="s">
        <v>27</v>
      </c>
      <c r="AA182" s="34" t="s">
        <v>42</v>
      </c>
      <c r="AB182" s="95">
        <v>0</v>
      </c>
      <c r="AC182" s="34" t="s">
        <v>27</v>
      </c>
      <c r="AD182" s="34" t="s">
        <v>42</v>
      </c>
      <c r="AE182" s="95">
        <v>0</v>
      </c>
      <c r="AF182" s="96">
        <v>11</v>
      </c>
      <c r="AG182" s="97">
        <v>0</v>
      </c>
      <c r="AH182" s="96">
        <v>0</v>
      </c>
      <c r="AI182" s="97" t="s">
        <v>326</v>
      </c>
      <c r="AJ182" s="96">
        <v>119.99999999999997</v>
      </c>
      <c r="AK182" s="96">
        <v>351.88612099644121</v>
      </c>
      <c r="AL182" s="96" t="s">
        <v>96</v>
      </c>
      <c r="AM182" s="95">
        <v>5.8647686832740211</v>
      </c>
      <c r="AN182" s="95">
        <v>0</v>
      </c>
      <c r="AO182" s="98" t="s">
        <v>326</v>
      </c>
      <c r="AP182" s="98">
        <v>0</v>
      </c>
      <c r="AQ182" s="98" t="s">
        <v>326</v>
      </c>
      <c r="AR182" s="98">
        <v>6.6812049999999914</v>
      </c>
      <c r="AS182" s="98">
        <v>19.591860925266879</v>
      </c>
      <c r="AT182" s="99" t="s">
        <v>100</v>
      </c>
      <c r="AU182" s="98">
        <v>224.71487433753597</v>
      </c>
      <c r="AV182" s="98">
        <v>658.95037884031899</v>
      </c>
      <c r="AW182" s="98">
        <v>27.676972403381605</v>
      </c>
      <c r="AX182" s="98">
        <v>81.159520499595871</v>
      </c>
      <c r="AY182" s="98">
        <v>40.833333333333321</v>
      </c>
      <c r="AZ182" s="98">
        <v>119.73902728351123</v>
      </c>
      <c r="BA182" s="100">
        <v>2195200</v>
      </c>
      <c r="BB182" s="100">
        <v>6437170.1067615654</v>
      </c>
      <c r="BC182" s="101">
        <v>9.1466666666666668E-2</v>
      </c>
      <c r="BD182" s="101">
        <v>0.26821542111506524</v>
      </c>
      <c r="BE182" s="96">
        <v>0</v>
      </c>
      <c r="BF182" s="96">
        <v>0</v>
      </c>
      <c r="BG182" s="95">
        <v>2.9323843416370106</v>
      </c>
      <c r="BH182" s="95">
        <v>2.9323843416370106</v>
      </c>
      <c r="BI182" s="96" t="s">
        <v>326</v>
      </c>
      <c r="CA182"/>
      <c r="CB182"/>
      <c r="CO182" s="35"/>
      <c r="CP182" s="35"/>
      <c r="CQ182" s="35"/>
      <c r="CR182" s="49"/>
      <c r="CS182" s="49"/>
    </row>
    <row r="183" spans="2:97" x14ac:dyDescent="0.25">
      <c r="B183" s="34">
        <v>202</v>
      </c>
      <c r="C183" s="34">
        <v>2025</v>
      </c>
      <c r="D183" s="34" t="s">
        <v>109</v>
      </c>
      <c r="E183" s="34">
        <v>43</v>
      </c>
      <c r="F183" s="34" t="s">
        <v>79</v>
      </c>
      <c r="G183" s="34" t="s">
        <v>152</v>
      </c>
      <c r="H183" s="34" t="s">
        <v>151</v>
      </c>
      <c r="I183" s="34" t="s">
        <v>83</v>
      </c>
      <c r="J183" s="34" t="s">
        <v>89</v>
      </c>
      <c r="K183" s="34" t="s">
        <v>327</v>
      </c>
      <c r="L183" s="34" t="s">
        <v>170</v>
      </c>
      <c r="M183" s="34" t="s">
        <v>476</v>
      </c>
      <c r="N183" s="116">
        <v>0.22222222222222221</v>
      </c>
      <c r="O183" s="116">
        <v>0.27777777777777779</v>
      </c>
      <c r="P183" s="116" t="s">
        <v>58</v>
      </c>
      <c r="Q183" s="116">
        <v>0.70833333333333337</v>
      </c>
      <c r="R183" s="116" t="s">
        <v>69</v>
      </c>
      <c r="S183" s="116">
        <v>0.77777777777777779</v>
      </c>
      <c r="T183" s="34" t="s">
        <v>32</v>
      </c>
      <c r="U183" s="34" t="s">
        <v>47</v>
      </c>
      <c r="V183" s="34" t="s">
        <v>45</v>
      </c>
      <c r="W183" s="34" t="s">
        <v>326</v>
      </c>
      <c r="X183" s="34" t="s">
        <v>326</v>
      </c>
      <c r="Y183" s="34" t="s">
        <v>326</v>
      </c>
      <c r="Z183" s="34" t="s">
        <v>32</v>
      </c>
      <c r="AA183" s="34" t="s">
        <v>45</v>
      </c>
      <c r="AB183" s="95">
        <v>0</v>
      </c>
      <c r="AC183" s="34" t="s">
        <v>28</v>
      </c>
      <c r="AD183" s="34" t="s">
        <v>43</v>
      </c>
      <c r="AE183" s="95">
        <v>2.9323843416370106</v>
      </c>
      <c r="AF183" s="96">
        <v>10.333333333333334</v>
      </c>
      <c r="AG183" s="97">
        <v>0</v>
      </c>
      <c r="AH183" s="96">
        <v>0</v>
      </c>
      <c r="AI183" s="97" t="s">
        <v>326</v>
      </c>
      <c r="AJ183" s="96">
        <v>90</v>
      </c>
      <c r="AK183" s="96">
        <v>263.91459074733098</v>
      </c>
      <c r="AL183" s="96" t="s">
        <v>96</v>
      </c>
      <c r="AM183" s="95">
        <v>5.8647686832740211</v>
      </c>
      <c r="AN183" s="95">
        <v>0</v>
      </c>
      <c r="AO183" s="98" t="s">
        <v>326</v>
      </c>
      <c r="AP183" s="98">
        <v>0</v>
      </c>
      <c r="AQ183" s="98" t="s">
        <v>326</v>
      </c>
      <c r="AR183" s="98">
        <v>22.5</v>
      </c>
      <c r="AS183" s="98">
        <v>65.978647686832744</v>
      </c>
      <c r="AT183" s="99" t="s">
        <v>102</v>
      </c>
      <c r="AU183" s="98">
        <v>0</v>
      </c>
      <c r="AV183" s="98">
        <v>0</v>
      </c>
      <c r="AW183" s="98">
        <v>0</v>
      </c>
      <c r="AX183" s="98">
        <v>0</v>
      </c>
      <c r="AY183" s="98">
        <v>30.625</v>
      </c>
      <c r="AZ183" s="98">
        <v>89.804270462633454</v>
      </c>
      <c r="BA183" s="100">
        <v>134246.57534246575</v>
      </c>
      <c r="BB183" s="100">
        <v>393662.55545263976</v>
      </c>
      <c r="BC183" s="101">
        <v>5.5936073059360729E-3</v>
      </c>
      <c r="BD183" s="101">
        <v>1.6402606477193323E-2</v>
      </c>
      <c r="BE183" s="96">
        <v>180</v>
      </c>
      <c r="BF183" s="96">
        <v>527.82918149466195</v>
      </c>
      <c r="BG183" s="95">
        <v>0</v>
      </c>
      <c r="BH183" s="95">
        <v>2.9323843416370106</v>
      </c>
      <c r="BI183" s="96" t="s">
        <v>326</v>
      </c>
      <c r="CA183"/>
      <c r="CB183"/>
      <c r="CO183" s="34"/>
    </row>
    <row r="184" spans="2:97" x14ac:dyDescent="0.25">
      <c r="B184" s="34">
        <v>203</v>
      </c>
      <c r="C184" s="34">
        <v>2025</v>
      </c>
      <c r="D184" s="34" t="s">
        <v>109</v>
      </c>
      <c r="E184" s="34">
        <v>55</v>
      </c>
      <c r="F184" s="34" t="s">
        <v>80</v>
      </c>
      <c r="G184" s="34" t="s">
        <v>152</v>
      </c>
      <c r="H184" s="34" t="s">
        <v>151</v>
      </c>
      <c r="I184" s="34" t="s">
        <v>83</v>
      </c>
      <c r="J184" s="34" t="s">
        <v>89</v>
      </c>
      <c r="K184" s="34" t="s">
        <v>325</v>
      </c>
      <c r="L184" s="34" t="s">
        <v>177</v>
      </c>
      <c r="M184" s="34" t="s">
        <v>476</v>
      </c>
      <c r="N184" s="116">
        <v>0.1875</v>
      </c>
      <c r="O184" s="116">
        <v>0.27083333333333331</v>
      </c>
      <c r="P184" s="116" t="s">
        <v>58</v>
      </c>
      <c r="Q184" s="116">
        <v>0.70833333333333337</v>
      </c>
      <c r="R184" s="116" t="s">
        <v>69</v>
      </c>
      <c r="S184" s="116">
        <v>0.8125</v>
      </c>
      <c r="T184" s="34" t="s">
        <v>40</v>
      </c>
      <c r="U184" s="34" t="s">
        <v>326</v>
      </c>
      <c r="V184" s="34" t="s">
        <v>42</v>
      </c>
      <c r="W184" s="34" t="s">
        <v>149</v>
      </c>
      <c r="X184" s="34" t="s">
        <v>149</v>
      </c>
      <c r="Y184" s="34" t="s">
        <v>326</v>
      </c>
      <c r="Z184" s="34" t="s">
        <v>40</v>
      </c>
      <c r="AA184" s="34" t="s">
        <v>42</v>
      </c>
      <c r="AB184" s="95">
        <v>0</v>
      </c>
      <c r="AC184" s="34" t="s">
        <v>40</v>
      </c>
      <c r="AD184" s="34" t="s">
        <v>42</v>
      </c>
      <c r="AE184" s="95">
        <v>0</v>
      </c>
      <c r="AF184" s="96">
        <v>10.500000000000002</v>
      </c>
      <c r="AG184" s="97">
        <v>15</v>
      </c>
      <c r="AH184" s="96">
        <v>43.985765124555158</v>
      </c>
      <c r="AI184" s="97" t="s">
        <v>103</v>
      </c>
      <c r="AJ184" s="96">
        <v>134.99999999999994</v>
      </c>
      <c r="AK184" s="96">
        <v>395.87188612099624</v>
      </c>
      <c r="AL184" s="96" t="s">
        <v>97</v>
      </c>
      <c r="AM184" s="95">
        <v>5.8647686832740211</v>
      </c>
      <c r="AN184" s="95">
        <v>5.8647686832740211</v>
      </c>
      <c r="AO184" s="98">
        <v>0.85000000000000009</v>
      </c>
      <c r="AP184" s="98">
        <v>2.4925266903914594</v>
      </c>
      <c r="AQ184" s="98" t="s">
        <v>106</v>
      </c>
      <c r="AR184" s="98">
        <v>12.260146000000006</v>
      </c>
      <c r="AS184" s="98">
        <v>35.951460156583643</v>
      </c>
      <c r="AT184" s="99" t="s">
        <v>101</v>
      </c>
      <c r="AU184" s="98">
        <v>242.49047076692318</v>
      </c>
      <c r="AV184" s="98">
        <v>711.07525947311274</v>
      </c>
      <c r="AW184" s="98">
        <v>29.866300961538482</v>
      </c>
      <c r="AX184" s="98">
        <v>87.579473282233835</v>
      </c>
      <c r="AY184" s="98">
        <v>45.937499999999979</v>
      </c>
      <c r="AZ184" s="98">
        <v>134.7064056939501</v>
      </c>
      <c r="BA184" s="100">
        <v>1617000</v>
      </c>
      <c r="BB184" s="100">
        <v>4741665.4804270463</v>
      </c>
      <c r="BC184" s="101">
        <v>6.7375000000000004E-2</v>
      </c>
      <c r="BD184" s="101">
        <v>0.19756939501779361</v>
      </c>
      <c r="BE184" s="96">
        <v>30</v>
      </c>
      <c r="BF184" s="96">
        <v>87.971530249110316</v>
      </c>
      <c r="BG184" s="95">
        <v>0</v>
      </c>
      <c r="BH184" s="95">
        <v>2.9323843416370106</v>
      </c>
      <c r="BI184" s="96" t="s">
        <v>326</v>
      </c>
      <c r="CO184" s="34"/>
    </row>
    <row r="185" spans="2:97" x14ac:dyDescent="0.25">
      <c r="B185" s="34">
        <v>204</v>
      </c>
      <c r="C185" s="34">
        <v>2025</v>
      </c>
      <c r="D185" s="34" t="s">
        <v>109</v>
      </c>
      <c r="E185" s="34">
        <v>52</v>
      </c>
      <c r="F185" s="34" t="s">
        <v>80</v>
      </c>
      <c r="G185" s="34" t="s">
        <v>154</v>
      </c>
      <c r="H185" s="34" t="s">
        <v>151</v>
      </c>
      <c r="I185" s="34" t="s">
        <v>82</v>
      </c>
      <c r="J185" s="34" t="s">
        <v>89</v>
      </c>
      <c r="K185" s="34" t="s">
        <v>325</v>
      </c>
      <c r="L185" s="34" t="s">
        <v>176</v>
      </c>
      <c r="M185" s="34" t="s">
        <v>477</v>
      </c>
      <c r="N185" s="116">
        <v>0.16666666666666666</v>
      </c>
      <c r="O185" s="116">
        <v>0.20833333333333334</v>
      </c>
      <c r="P185" s="116" t="s">
        <v>57</v>
      </c>
      <c r="Q185" s="116">
        <v>0.66666666666666663</v>
      </c>
      <c r="R185" s="116" t="s">
        <v>68</v>
      </c>
      <c r="S185" s="116">
        <v>0.70833333333333337</v>
      </c>
      <c r="T185" s="34" t="s">
        <v>32</v>
      </c>
      <c r="U185" s="34" t="s">
        <v>47</v>
      </c>
      <c r="V185" s="34" t="s">
        <v>45</v>
      </c>
      <c r="W185" s="34" t="s">
        <v>326</v>
      </c>
      <c r="X185" s="34" t="s">
        <v>326</v>
      </c>
      <c r="Y185" s="34" t="s">
        <v>326</v>
      </c>
      <c r="Z185" s="34" t="s">
        <v>32</v>
      </c>
      <c r="AA185" s="34" t="s">
        <v>45</v>
      </c>
      <c r="AB185" s="95">
        <v>0</v>
      </c>
      <c r="AC185" s="34" t="s">
        <v>32</v>
      </c>
      <c r="AD185" s="34" t="s">
        <v>45</v>
      </c>
      <c r="AE185" s="95">
        <v>0</v>
      </c>
      <c r="AF185" s="96">
        <v>10.999999999999998</v>
      </c>
      <c r="AG185" s="97">
        <v>0</v>
      </c>
      <c r="AH185" s="96">
        <v>0</v>
      </c>
      <c r="AI185" s="97" t="s">
        <v>326</v>
      </c>
      <c r="AJ185" s="96">
        <v>60.000000000000071</v>
      </c>
      <c r="AK185" s="96">
        <v>175.94306049822083</v>
      </c>
      <c r="AL185" s="96" t="s">
        <v>96</v>
      </c>
      <c r="AM185" s="95">
        <v>5.8647686832740211</v>
      </c>
      <c r="AN185" s="95">
        <v>0</v>
      </c>
      <c r="AO185" s="98" t="s">
        <v>326</v>
      </c>
      <c r="AP185" s="98">
        <v>0</v>
      </c>
      <c r="AQ185" s="98" t="s">
        <v>326</v>
      </c>
      <c r="AR185" s="98">
        <v>15.000000000000018</v>
      </c>
      <c r="AS185" s="98">
        <v>43.985765124555208</v>
      </c>
      <c r="AT185" s="99" t="s">
        <v>102</v>
      </c>
      <c r="AU185" s="98">
        <v>0</v>
      </c>
      <c r="AV185" s="98">
        <v>0</v>
      </c>
      <c r="AW185" s="98">
        <v>0</v>
      </c>
      <c r="AX185" s="98">
        <v>0</v>
      </c>
      <c r="AY185" s="98">
        <v>20.416666666666689</v>
      </c>
      <c r="AZ185" s="98">
        <v>59.869513641755695</v>
      </c>
      <c r="BA185" s="100">
        <v>493087.67123287672</v>
      </c>
      <c r="BB185" s="100">
        <v>1445922.5661775458</v>
      </c>
      <c r="BC185" s="101">
        <v>2.0545319634703196E-2</v>
      </c>
      <c r="BD185" s="101">
        <v>6.0246773590731079E-2</v>
      </c>
      <c r="BE185" s="96">
        <v>120.00000000000014</v>
      </c>
      <c r="BF185" s="96">
        <v>351.88612099644166</v>
      </c>
      <c r="BG185" s="95">
        <v>0</v>
      </c>
      <c r="BH185" s="95">
        <v>2.9323843416370106</v>
      </c>
      <c r="BI185" s="96" t="s">
        <v>326</v>
      </c>
      <c r="CO185" s="34"/>
    </row>
    <row r="186" spans="2:97" x14ac:dyDescent="0.25">
      <c r="B186" s="34">
        <v>205</v>
      </c>
      <c r="C186" s="34">
        <v>2025</v>
      </c>
      <c r="D186" s="34" t="s">
        <v>109</v>
      </c>
      <c r="E186" s="34">
        <v>48</v>
      </c>
      <c r="F186" s="34" t="s">
        <v>79</v>
      </c>
      <c r="G186" s="34" t="s">
        <v>152</v>
      </c>
      <c r="H186" s="34" t="s">
        <v>151</v>
      </c>
      <c r="I186" s="34" t="s">
        <v>83</v>
      </c>
      <c r="J186" s="34" t="s">
        <v>89</v>
      </c>
      <c r="K186" s="34" t="s">
        <v>325</v>
      </c>
      <c r="L186" s="34" t="s">
        <v>177</v>
      </c>
      <c r="M186" s="34" t="s">
        <v>476</v>
      </c>
      <c r="N186" s="116">
        <v>0.1875</v>
      </c>
      <c r="O186" s="116">
        <v>0.27083333333333331</v>
      </c>
      <c r="P186" s="116" t="s">
        <v>58</v>
      </c>
      <c r="Q186" s="116">
        <v>0.70833333333333337</v>
      </c>
      <c r="R186" s="116" t="s">
        <v>69</v>
      </c>
      <c r="S186" s="116">
        <v>0.79166666666666663</v>
      </c>
      <c r="T186" s="34" t="s">
        <v>27</v>
      </c>
      <c r="U186" s="34" t="s">
        <v>326</v>
      </c>
      <c r="V186" s="34" t="s">
        <v>42</v>
      </c>
      <c r="W186" s="34" t="s">
        <v>31</v>
      </c>
      <c r="X186" s="34" t="s">
        <v>42</v>
      </c>
      <c r="Y186" s="34" t="s">
        <v>326</v>
      </c>
      <c r="Z186" s="34" t="s">
        <v>27</v>
      </c>
      <c r="AA186" s="34" t="s">
        <v>42</v>
      </c>
      <c r="AB186" s="95">
        <v>0</v>
      </c>
      <c r="AC186" s="34" t="s">
        <v>27</v>
      </c>
      <c r="AD186" s="34" t="s">
        <v>42</v>
      </c>
      <c r="AE186" s="95">
        <v>0</v>
      </c>
      <c r="AF186" s="96">
        <v>10.500000000000002</v>
      </c>
      <c r="AG186" s="97">
        <v>15</v>
      </c>
      <c r="AH186" s="96">
        <v>43.985765124555158</v>
      </c>
      <c r="AI186" s="97" t="s">
        <v>103</v>
      </c>
      <c r="AJ186" s="96">
        <v>119.99999999999993</v>
      </c>
      <c r="AK186" s="96">
        <v>351.88612099644104</v>
      </c>
      <c r="AL186" s="96" t="s">
        <v>96</v>
      </c>
      <c r="AM186" s="95">
        <v>5.8647686832740211</v>
      </c>
      <c r="AN186" s="95">
        <v>5.8647686832740211</v>
      </c>
      <c r="AO186" s="98">
        <v>4.0724999999999998</v>
      </c>
      <c r="AP186" s="98">
        <v>11.942135231316724</v>
      </c>
      <c r="AQ186" s="98" t="s">
        <v>99</v>
      </c>
      <c r="AR186" s="98">
        <v>12.260146000000006</v>
      </c>
      <c r="AS186" s="98">
        <v>35.951460156583643</v>
      </c>
      <c r="AT186" s="99" t="s">
        <v>101</v>
      </c>
      <c r="AU186" s="98">
        <v>272.86488110951797</v>
      </c>
      <c r="AV186" s="98">
        <v>800.14470474819495</v>
      </c>
      <c r="AW186" s="98">
        <v>33.607360467720703</v>
      </c>
      <c r="AX186" s="98">
        <v>98.549697599294873</v>
      </c>
      <c r="AY186" s="98">
        <v>40.833333333333307</v>
      </c>
      <c r="AZ186" s="98">
        <v>119.73902728351119</v>
      </c>
      <c r="BA186" s="100">
        <v>2058000</v>
      </c>
      <c r="BB186" s="100">
        <v>6034846.9750889679</v>
      </c>
      <c r="BC186" s="101">
        <v>8.5750000000000007E-2</v>
      </c>
      <c r="BD186" s="101">
        <v>0.25145195729537367</v>
      </c>
      <c r="BE186" s="96">
        <v>30</v>
      </c>
      <c r="BF186" s="96">
        <v>87.971530249110316</v>
      </c>
      <c r="BG186" s="95">
        <v>0</v>
      </c>
      <c r="BH186" s="95">
        <v>2.9323843416370106</v>
      </c>
      <c r="BI186" s="96" t="s">
        <v>326</v>
      </c>
      <c r="CA186"/>
      <c r="CB186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</row>
    <row r="187" spans="2:97" x14ac:dyDescent="0.25">
      <c r="B187" s="34">
        <v>206</v>
      </c>
      <c r="C187" s="34">
        <v>2025</v>
      </c>
      <c r="D187" s="34" t="s">
        <v>109</v>
      </c>
      <c r="E187" s="34">
        <v>65</v>
      </c>
      <c r="F187" s="34" t="s">
        <v>81</v>
      </c>
      <c r="G187" s="34" t="s">
        <v>152</v>
      </c>
      <c r="H187" s="34" t="s">
        <v>151</v>
      </c>
      <c r="I187" s="34" t="s">
        <v>83</v>
      </c>
      <c r="J187" s="34" t="s">
        <v>89</v>
      </c>
      <c r="K187" s="34" t="s">
        <v>325</v>
      </c>
      <c r="L187" s="34" t="s">
        <v>175</v>
      </c>
      <c r="M187" s="34" t="s">
        <v>476</v>
      </c>
      <c r="N187" s="116">
        <v>0.1875</v>
      </c>
      <c r="O187" s="116">
        <v>0.2638888888888889</v>
      </c>
      <c r="P187" s="116" t="s">
        <v>58</v>
      </c>
      <c r="Q187" s="116">
        <v>0.70833333333333337</v>
      </c>
      <c r="R187" s="116" t="s">
        <v>69</v>
      </c>
      <c r="S187" s="116">
        <v>0.85763888888888884</v>
      </c>
      <c r="T187" s="34" t="s">
        <v>27</v>
      </c>
      <c r="U187" s="34" t="s">
        <v>326</v>
      </c>
      <c r="V187" s="34" t="s">
        <v>42</v>
      </c>
      <c r="W187" s="34" t="s">
        <v>326</v>
      </c>
      <c r="X187" s="34" t="s">
        <v>326</v>
      </c>
      <c r="Y187" s="34" t="s">
        <v>326</v>
      </c>
      <c r="Z187" s="34" t="s">
        <v>27</v>
      </c>
      <c r="AA187" s="34" t="s">
        <v>42</v>
      </c>
      <c r="AB187" s="95">
        <v>0</v>
      </c>
      <c r="AC187" s="34" t="s">
        <v>27</v>
      </c>
      <c r="AD187" s="34" t="s">
        <v>42</v>
      </c>
      <c r="AE187" s="95">
        <v>0</v>
      </c>
      <c r="AF187" s="96">
        <v>10.666666666666668</v>
      </c>
      <c r="AG187" s="97">
        <v>0</v>
      </c>
      <c r="AH187" s="96">
        <v>0</v>
      </c>
      <c r="AI187" s="97" t="s">
        <v>326</v>
      </c>
      <c r="AJ187" s="96">
        <v>162.49999999999994</v>
      </c>
      <c r="AK187" s="96">
        <v>476.51245551601403</v>
      </c>
      <c r="AL187" s="96" t="s">
        <v>97</v>
      </c>
      <c r="AM187" s="95">
        <v>5.8647686832740211</v>
      </c>
      <c r="AN187" s="95">
        <v>0</v>
      </c>
      <c r="AO187" s="98" t="s">
        <v>326</v>
      </c>
      <c r="AP187" s="98">
        <v>0</v>
      </c>
      <c r="AQ187" s="98" t="s">
        <v>326</v>
      </c>
      <c r="AR187" s="98">
        <v>22.542197000000002</v>
      </c>
      <c r="AS187" s="98">
        <v>66.102385508896802</v>
      </c>
      <c r="AT187" s="99" t="s">
        <v>102</v>
      </c>
      <c r="AU187" s="98">
        <v>649.86997740852178</v>
      </c>
      <c r="AV187" s="98">
        <v>1905.668545852747</v>
      </c>
      <c r="AW187" s="98">
        <v>80.041134275362339</v>
      </c>
      <c r="AX187" s="98">
        <v>234.71136883593795</v>
      </c>
      <c r="AY187" s="98">
        <v>55.295138888888879</v>
      </c>
      <c r="AZ187" s="98">
        <v>162.14659944642148</v>
      </c>
      <c r="BA187" s="100">
        <v>1881600</v>
      </c>
      <c r="BB187" s="100">
        <v>5517574.3772241995</v>
      </c>
      <c r="BC187" s="101">
        <v>7.8399999999999997E-2</v>
      </c>
      <c r="BD187" s="101">
        <v>0.22989893238434161</v>
      </c>
      <c r="BE187" s="96">
        <v>0</v>
      </c>
      <c r="BF187" s="96">
        <v>0</v>
      </c>
      <c r="BG187" s="95">
        <v>2.9323843416370106</v>
      </c>
      <c r="BH187" s="95">
        <v>2.9323843416370106</v>
      </c>
      <c r="BI187" s="96" t="s">
        <v>326</v>
      </c>
      <c r="CA187"/>
      <c r="CB187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</row>
    <row r="188" spans="2:97" x14ac:dyDescent="0.25">
      <c r="B188" s="34">
        <v>207</v>
      </c>
      <c r="C188" s="34">
        <v>2025</v>
      </c>
      <c r="D188" s="34" t="s">
        <v>109</v>
      </c>
      <c r="E188" s="34">
        <v>65</v>
      </c>
      <c r="F188" s="34" t="s">
        <v>81</v>
      </c>
      <c r="G188" s="34" t="s">
        <v>152</v>
      </c>
      <c r="H188" s="34" t="s">
        <v>151</v>
      </c>
      <c r="I188" s="34" t="s">
        <v>83</v>
      </c>
      <c r="J188" s="34" t="s">
        <v>89</v>
      </c>
      <c r="K188" s="34" t="s">
        <v>325</v>
      </c>
      <c r="L188" s="34" t="s">
        <v>167</v>
      </c>
      <c r="M188" s="34" t="s">
        <v>476</v>
      </c>
      <c r="N188" s="116">
        <v>0.20833333333333334</v>
      </c>
      <c r="O188" s="116">
        <v>0.27083333333333331</v>
      </c>
      <c r="P188" s="116" t="s">
        <v>58</v>
      </c>
      <c r="Q188" s="116">
        <v>0.70833333333333337</v>
      </c>
      <c r="R188" s="116" t="s">
        <v>69</v>
      </c>
      <c r="S188" s="116">
        <v>0.83333333333333337</v>
      </c>
      <c r="T188" s="34" t="s">
        <v>27</v>
      </c>
      <c r="U188" s="34" t="s">
        <v>326</v>
      </c>
      <c r="V188" s="34" t="s">
        <v>42</v>
      </c>
      <c r="W188" s="34" t="s">
        <v>149</v>
      </c>
      <c r="X188" s="34" t="s">
        <v>149</v>
      </c>
      <c r="Y188" s="34" t="s">
        <v>326</v>
      </c>
      <c r="Z188" s="34" t="s">
        <v>27</v>
      </c>
      <c r="AA188" s="34" t="s">
        <v>42</v>
      </c>
      <c r="AB188" s="95">
        <v>0</v>
      </c>
      <c r="AC188" s="34" t="s">
        <v>27</v>
      </c>
      <c r="AD188" s="34" t="s">
        <v>42</v>
      </c>
      <c r="AE188" s="95">
        <v>0</v>
      </c>
      <c r="AF188" s="96">
        <v>10.500000000000002</v>
      </c>
      <c r="AG188" s="97">
        <v>7.5</v>
      </c>
      <c r="AH188" s="96">
        <v>21.992882562277579</v>
      </c>
      <c r="AI188" s="97" t="s">
        <v>148</v>
      </c>
      <c r="AJ188" s="96">
        <v>134.99999999999997</v>
      </c>
      <c r="AK188" s="96">
        <v>395.87188612099635</v>
      </c>
      <c r="AL188" s="96" t="s">
        <v>97</v>
      </c>
      <c r="AM188" s="95">
        <v>5.8647686832740211</v>
      </c>
      <c r="AN188" s="95">
        <v>5.8647686832740211</v>
      </c>
      <c r="AO188" s="98">
        <v>0.42500000000000004</v>
      </c>
      <c r="AP188" s="98">
        <v>1.2462633451957297</v>
      </c>
      <c r="AQ188" s="98" t="s">
        <v>105</v>
      </c>
      <c r="AR188" s="98">
        <v>16.542873</v>
      </c>
      <c r="AS188" s="98">
        <v>48.510061750889676</v>
      </c>
      <c r="AT188" s="99" t="s">
        <v>102</v>
      </c>
      <c r="AU188" s="98">
        <v>464.66286149408688</v>
      </c>
      <c r="AV188" s="98">
        <v>1362.5700991855074</v>
      </c>
      <c r="AW188" s="98">
        <v>57.230128768115932</v>
      </c>
      <c r="AX188" s="98">
        <v>167.82073346949298</v>
      </c>
      <c r="AY188" s="98">
        <v>45.937499999999993</v>
      </c>
      <c r="AZ188" s="98">
        <v>134.70640569395016</v>
      </c>
      <c r="BA188" s="100">
        <v>1146600</v>
      </c>
      <c r="BB188" s="100">
        <v>3362271.8861209964</v>
      </c>
      <c r="BC188" s="101">
        <v>4.7774999999999998E-2</v>
      </c>
      <c r="BD188" s="101">
        <v>0.14009466192170816</v>
      </c>
      <c r="BE188" s="96">
        <v>15</v>
      </c>
      <c r="BF188" s="96">
        <v>43.985765124555158</v>
      </c>
      <c r="BG188" s="95">
        <v>2.9323843416370106</v>
      </c>
      <c r="BH188" s="95">
        <v>2.9323843416370106</v>
      </c>
      <c r="BI188" s="96" t="s">
        <v>326</v>
      </c>
      <c r="CA188" t="s">
        <v>307</v>
      </c>
      <c r="CB188" t="s">
        <v>322</v>
      </c>
      <c r="CC188" t="s">
        <v>323</v>
      </c>
      <c r="CD188" t="s">
        <v>309</v>
      </c>
      <c r="CE188" t="s">
        <v>308</v>
      </c>
      <c r="CF188" t="s">
        <v>318</v>
      </c>
      <c r="CG188" t="s">
        <v>310</v>
      </c>
      <c r="CH188" t="s">
        <v>311</v>
      </c>
      <c r="CI188" t="s">
        <v>312</v>
      </c>
      <c r="CJ188" t="s">
        <v>313</v>
      </c>
      <c r="CK188" t="s">
        <v>314</v>
      </c>
      <c r="CL188" t="s">
        <v>315</v>
      </c>
      <c r="CM188" t="s">
        <v>316</v>
      </c>
      <c r="CN188" t="s">
        <v>252</v>
      </c>
      <c r="CO188" s="34"/>
      <c r="CP188" s="34"/>
      <c r="CQ188" s="34"/>
    </row>
    <row r="189" spans="2:97" x14ac:dyDescent="0.25">
      <c r="B189" s="34">
        <v>208</v>
      </c>
      <c r="C189" s="34">
        <v>2025</v>
      </c>
      <c r="D189" s="34" t="s">
        <v>109</v>
      </c>
      <c r="E189" s="34">
        <v>58</v>
      </c>
      <c r="F189" s="34" t="s">
        <v>80</v>
      </c>
      <c r="G189" s="34" t="s">
        <v>152</v>
      </c>
      <c r="H189" s="34" t="s">
        <v>151</v>
      </c>
      <c r="I189" s="34" t="s">
        <v>84</v>
      </c>
      <c r="J189" s="34" t="s">
        <v>89</v>
      </c>
      <c r="K189" s="34" t="s">
        <v>325</v>
      </c>
      <c r="L189" s="34" t="s">
        <v>169</v>
      </c>
      <c r="M189" s="34" t="s">
        <v>476</v>
      </c>
      <c r="N189" s="116">
        <v>0.20833333333333334</v>
      </c>
      <c r="O189" s="116">
        <v>0.27083333333333331</v>
      </c>
      <c r="P189" s="116" t="s">
        <v>58</v>
      </c>
      <c r="Q189" s="116">
        <v>0.70833333333333337</v>
      </c>
      <c r="R189" s="116" t="s">
        <v>69</v>
      </c>
      <c r="S189" s="116">
        <v>0.8125</v>
      </c>
      <c r="T189" s="34" t="s">
        <v>24</v>
      </c>
      <c r="U189" s="34" t="s">
        <v>326</v>
      </c>
      <c r="V189" s="34" t="s">
        <v>42</v>
      </c>
      <c r="W189" s="34" t="s">
        <v>31</v>
      </c>
      <c r="X189" s="34" t="s">
        <v>42</v>
      </c>
      <c r="Y189" s="34" t="s">
        <v>326</v>
      </c>
      <c r="Z189" s="34" t="s">
        <v>24</v>
      </c>
      <c r="AA189" s="34" t="s">
        <v>42</v>
      </c>
      <c r="AB189" s="95">
        <v>0</v>
      </c>
      <c r="AC189" s="34" t="s">
        <v>24</v>
      </c>
      <c r="AD189" s="34" t="s">
        <v>42</v>
      </c>
      <c r="AE189" s="95">
        <v>0</v>
      </c>
      <c r="AF189" s="96">
        <v>10.500000000000002</v>
      </c>
      <c r="AG189" s="97">
        <v>40</v>
      </c>
      <c r="AH189" s="96">
        <v>117.29537366548043</v>
      </c>
      <c r="AI189" s="97" t="s">
        <v>95</v>
      </c>
      <c r="AJ189" s="96">
        <v>119.99999999999994</v>
      </c>
      <c r="AK189" s="96">
        <v>351.88612099644109</v>
      </c>
      <c r="AL189" s="96" t="s">
        <v>96</v>
      </c>
      <c r="AM189" s="95">
        <v>5.8647686832740211</v>
      </c>
      <c r="AN189" s="95">
        <v>5.8647686832740211</v>
      </c>
      <c r="AO189" s="98">
        <v>10.86</v>
      </c>
      <c r="AP189" s="98">
        <v>31.845693950177932</v>
      </c>
      <c r="AQ189" s="98" t="s">
        <v>108</v>
      </c>
      <c r="AR189" s="98">
        <v>19.537368000000001</v>
      </c>
      <c r="AS189" s="98">
        <v>57.291072</v>
      </c>
      <c r="AT189" s="99" t="s">
        <v>102</v>
      </c>
      <c r="AU189" s="98">
        <v>133.69477033812061</v>
      </c>
      <c r="AV189" s="98">
        <v>392.04445109826111</v>
      </c>
      <c r="AW189" s="98">
        <v>16.466495509178323</v>
      </c>
      <c r="AX189" s="98">
        <v>48.286093592750667</v>
      </c>
      <c r="AY189" s="98">
        <v>40.833333333333314</v>
      </c>
      <c r="AZ189" s="98">
        <v>119.73902728351121</v>
      </c>
      <c r="BA189" s="100">
        <v>3136000</v>
      </c>
      <c r="BB189" s="100">
        <v>9195957.2953736652</v>
      </c>
      <c r="BC189" s="101">
        <v>0.13066666666666665</v>
      </c>
      <c r="BD189" s="101">
        <v>0.38316488730723602</v>
      </c>
      <c r="BE189" s="96">
        <v>80</v>
      </c>
      <c r="BF189" s="96">
        <v>234.59074733096085</v>
      </c>
      <c r="BG189" s="95">
        <v>0</v>
      </c>
      <c r="BH189" s="95">
        <v>2.9323843416370106</v>
      </c>
      <c r="BI189" s="96" t="s">
        <v>326</v>
      </c>
      <c r="CA189" s="43">
        <v>823.99999999999773</v>
      </c>
      <c r="CB189" s="43">
        <v>1624.5409252668996</v>
      </c>
      <c r="CC189" s="43">
        <v>545.42348754448335</v>
      </c>
      <c r="CD189" s="43">
        <v>71064.868327402</v>
      </c>
      <c r="CE189" s="43">
        <v>4743.1316725978641</v>
      </c>
      <c r="CF189" s="43">
        <v>12546.081018468622</v>
      </c>
      <c r="CG189" s="43">
        <v>1252.8990865954931</v>
      </c>
      <c r="CH189" s="43">
        <v>451566.55080267414</v>
      </c>
      <c r="CI189" s="43">
        <v>57925.626892001157</v>
      </c>
      <c r="CJ189" s="43">
        <v>24181.795472518832</v>
      </c>
      <c r="CK189" s="43">
        <v>2103868461.5000429</v>
      </c>
      <c r="CL189" s="43">
        <v>86.376358263372353</v>
      </c>
      <c r="CM189" s="43">
        <v>22344.768683274011</v>
      </c>
      <c r="CN189" s="43">
        <v>589.40925266903969</v>
      </c>
      <c r="CO189" s="34"/>
      <c r="CP189" s="34"/>
      <c r="CQ189" s="34"/>
    </row>
    <row r="190" spans="2:97" x14ac:dyDescent="0.25">
      <c r="B190" s="34">
        <v>209</v>
      </c>
      <c r="C190" s="34">
        <v>2025</v>
      </c>
      <c r="D190" s="34" t="s">
        <v>109</v>
      </c>
      <c r="E190" s="34">
        <v>27</v>
      </c>
      <c r="F190" s="34" t="s">
        <v>77</v>
      </c>
      <c r="G190" s="34" t="s">
        <v>152</v>
      </c>
      <c r="H190" s="34" t="s">
        <v>151</v>
      </c>
      <c r="I190" s="34" t="s">
        <v>84</v>
      </c>
      <c r="J190" s="34" t="s">
        <v>89</v>
      </c>
      <c r="K190" s="34" t="s">
        <v>325</v>
      </c>
      <c r="L190" s="34" t="s">
        <v>171</v>
      </c>
      <c r="M190" s="34" t="s">
        <v>477</v>
      </c>
      <c r="N190" s="116">
        <v>0.1875</v>
      </c>
      <c r="O190" s="116">
        <v>0.20833333333333334</v>
      </c>
      <c r="P190" s="116" t="s">
        <v>57</v>
      </c>
      <c r="Q190" s="116">
        <v>0.75</v>
      </c>
      <c r="R190" s="116" t="s">
        <v>70</v>
      </c>
      <c r="S190" s="116">
        <v>0.77083333333333337</v>
      </c>
      <c r="T190" s="34" t="s">
        <v>32</v>
      </c>
      <c r="U190" s="34" t="s">
        <v>47</v>
      </c>
      <c r="V190" s="34" t="s">
        <v>45</v>
      </c>
      <c r="W190" s="34" t="s">
        <v>326</v>
      </c>
      <c r="X190" s="34" t="s">
        <v>326</v>
      </c>
      <c r="Y190" s="34" t="s">
        <v>326</v>
      </c>
      <c r="Z190" s="34" t="s">
        <v>26</v>
      </c>
      <c r="AA190" s="34" t="s">
        <v>43</v>
      </c>
      <c r="AB190" s="95">
        <v>2.9323843416370106</v>
      </c>
      <c r="AC190" s="34" t="s">
        <v>32</v>
      </c>
      <c r="AD190" s="34" t="s">
        <v>45</v>
      </c>
      <c r="AE190" s="95">
        <v>0</v>
      </c>
      <c r="AF190" s="96">
        <v>13</v>
      </c>
      <c r="AG190" s="97">
        <v>0</v>
      </c>
      <c r="AH190" s="96">
        <v>0</v>
      </c>
      <c r="AI190" s="97" t="s">
        <v>326</v>
      </c>
      <c r="AJ190" s="96">
        <v>30.000000000000036</v>
      </c>
      <c r="AK190" s="96">
        <v>87.971530249110415</v>
      </c>
      <c r="AL190" s="96" t="s">
        <v>95</v>
      </c>
      <c r="AM190" s="95">
        <v>5.8647686832740211</v>
      </c>
      <c r="AN190" s="95">
        <v>0</v>
      </c>
      <c r="AO190" s="98" t="s">
        <v>326</v>
      </c>
      <c r="AP190" s="98">
        <v>0</v>
      </c>
      <c r="AQ190" s="98" t="s">
        <v>326</v>
      </c>
      <c r="AR190" s="98">
        <v>7.5000000000000089</v>
      </c>
      <c r="AS190" s="98">
        <v>21.992882562277604</v>
      </c>
      <c r="AT190" s="99" t="s">
        <v>100</v>
      </c>
      <c r="AU190" s="98">
        <v>0</v>
      </c>
      <c r="AV190" s="98">
        <v>0</v>
      </c>
      <c r="AW190" s="98">
        <v>0</v>
      </c>
      <c r="AX190" s="98">
        <v>0</v>
      </c>
      <c r="AY190" s="98">
        <v>10.208333333333345</v>
      </c>
      <c r="AZ190" s="98">
        <v>29.934756820877848</v>
      </c>
      <c r="BA190" s="100">
        <v>4027.3972602739723</v>
      </c>
      <c r="BB190" s="100">
        <v>11809.876663579193</v>
      </c>
      <c r="BC190" s="101">
        <v>1.6780821917808218E-4</v>
      </c>
      <c r="BD190" s="101">
        <v>4.9207819431579974E-4</v>
      </c>
      <c r="BE190" s="96">
        <v>60.000000000000071</v>
      </c>
      <c r="BF190" s="96">
        <v>175.94306049822083</v>
      </c>
      <c r="BG190" s="95">
        <v>0</v>
      </c>
      <c r="BH190" s="95">
        <v>2.9323843416370106</v>
      </c>
      <c r="BI190" s="96" t="s">
        <v>326</v>
      </c>
      <c r="BV190"/>
      <c r="BW190" s="49"/>
      <c r="BX190" s="49"/>
      <c r="BY190" s="49"/>
      <c r="BZ190" s="49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4"/>
      <c r="CP190" s="34"/>
      <c r="CQ190" s="34"/>
    </row>
    <row r="191" spans="2:97" ht="25.5" x14ac:dyDescent="0.25">
      <c r="B191" s="34">
        <v>210</v>
      </c>
      <c r="C191" s="34">
        <v>2025</v>
      </c>
      <c r="D191" s="34" t="s">
        <v>109</v>
      </c>
      <c r="E191" s="34">
        <v>36</v>
      </c>
      <c r="F191" s="34" t="s">
        <v>78</v>
      </c>
      <c r="G191" s="34" t="s">
        <v>154</v>
      </c>
      <c r="H191" s="34" t="s">
        <v>151</v>
      </c>
      <c r="I191" s="34" t="s">
        <v>83</v>
      </c>
      <c r="J191" s="34" t="s">
        <v>89</v>
      </c>
      <c r="K191" s="34" t="s">
        <v>325</v>
      </c>
      <c r="L191" s="34" t="s">
        <v>185</v>
      </c>
      <c r="M191" s="34" t="s">
        <v>476</v>
      </c>
      <c r="N191" s="116">
        <v>0.16666666666666666</v>
      </c>
      <c r="O191" s="116">
        <v>0.29166666666666669</v>
      </c>
      <c r="P191" s="116" t="s">
        <v>59</v>
      </c>
      <c r="Q191" s="116">
        <v>0.66666666666666663</v>
      </c>
      <c r="R191" s="116" t="s">
        <v>68</v>
      </c>
      <c r="S191" s="116">
        <v>0.77083333333333337</v>
      </c>
      <c r="T191" s="34" t="s">
        <v>24</v>
      </c>
      <c r="U191" s="34" t="s">
        <v>326</v>
      </c>
      <c r="V191" s="34" t="s">
        <v>42</v>
      </c>
      <c r="W191" s="34" t="s">
        <v>31</v>
      </c>
      <c r="X191" s="34" t="s">
        <v>42</v>
      </c>
      <c r="Y191" s="34" t="s">
        <v>326</v>
      </c>
      <c r="Z191" s="34" t="s">
        <v>27</v>
      </c>
      <c r="AA191" s="34" t="s">
        <v>42</v>
      </c>
      <c r="AB191" s="95">
        <v>2.9323843416370106</v>
      </c>
      <c r="AC191" s="34" t="s">
        <v>24</v>
      </c>
      <c r="AD191" s="34" t="s">
        <v>42</v>
      </c>
      <c r="AE191" s="95">
        <v>0</v>
      </c>
      <c r="AF191" s="96">
        <v>8.9999999999999982</v>
      </c>
      <c r="AG191" s="97">
        <v>15</v>
      </c>
      <c r="AH191" s="96">
        <v>43.985765124555158</v>
      </c>
      <c r="AI191" s="97" t="s">
        <v>103</v>
      </c>
      <c r="AJ191" s="96">
        <v>165.00000000000009</v>
      </c>
      <c r="AK191" s="96">
        <v>483.84341637010698</v>
      </c>
      <c r="AL191" s="96" t="s">
        <v>97</v>
      </c>
      <c r="AM191" s="95">
        <v>5.8647686832740211</v>
      </c>
      <c r="AN191" s="95">
        <v>5.8647686832740211</v>
      </c>
      <c r="AO191" s="98">
        <v>4.0724999999999998</v>
      </c>
      <c r="AP191" s="98">
        <v>11.942135231316724</v>
      </c>
      <c r="AQ191" s="98" t="s">
        <v>99</v>
      </c>
      <c r="AR191" s="98">
        <v>32.173435999999995</v>
      </c>
      <c r="AS191" s="98">
        <v>94.344879943060477</v>
      </c>
      <c r="AT191" s="99" t="s">
        <v>102</v>
      </c>
      <c r="AU191" s="98">
        <v>198.64995780495627</v>
      </c>
      <c r="AV191" s="98">
        <v>582.51802573410657</v>
      </c>
      <c r="AW191" s="98">
        <v>24.466691029283215</v>
      </c>
      <c r="AX191" s="98">
        <v>71.745741665940812</v>
      </c>
      <c r="AY191" s="98">
        <v>56.145833333333364</v>
      </c>
      <c r="AZ191" s="98">
        <v>164.64116251482807</v>
      </c>
      <c r="BA191" s="100">
        <v>1617000</v>
      </c>
      <c r="BB191" s="100">
        <v>4741665.4804270463</v>
      </c>
      <c r="BC191" s="101">
        <v>6.7375000000000004E-2</v>
      </c>
      <c r="BD191" s="101">
        <v>0.19756939501779361</v>
      </c>
      <c r="BE191" s="96">
        <v>30</v>
      </c>
      <c r="BF191" s="96">
        <v>87.971530249110316</v>
      </c>
      <c r="BG191" s="95">
        <v>0</v>
      </c>
      <c r="BH191" s="95">
        <v>2.9323843416370106</v>
      </c>
      <c r="BI191" s="96" t="s">
        <v>326</v>
      </c>
      <c r="BV191"/>
      <c r="CA191" s="18" t="s">
        <v>4</v>
      </c>
      <c r="CB191" s="18" t="s">
        <v>23</v>
      </c>
      <c r="CC191" s="18" t="s">
        <v>324</v>
      </c>
      <c r="CD191" s="18" t="s">
        <v>319</v>
      </c>
      <c r="CE191" s="18" t="s">
        <v>200</v>
      </c>
      <c r="CF191" s="18" t="s">
        <v>201</v>
      </c>
      <c r="CG191" s="18" t="s">
        <v>202</v>
      </c>
      <c r="CH191" s="18" t="s">
        <v>8</v>
      </c>
      <c r="CI191" s="18" t="s">
        <v>10</v>
      </c>
      <c r="CJ191" s="18" t="s">
        <v>12</v>
      </c>
      <c r="CK191" s="18" t="s">
        <v>14</v>
      </c>
      <c r="CL191" s="18" t="s">
        <v>16</v>
      </c>
      <c r="CM191" s="18" t="s">
        <v>320</v>
      </c>
      <c r="CN191" s="18" t="s">
        <v>17</v>
      </c>
      <c r="CO191" s="34"/>
      <c r="CP191" s="34"/>
      <c r="CQ191" s="34"/>
    </row>
    <row r="192" spans="2:97" x14ac:dyDescent="0.25">
      <c r="B192" s="34">
        <v>212</v>
      </c>
      <c r="C192" s="34">
        <v>2025</v>
      </c>
      <c r="D192" s="34" t="s">
        <v>109</v>
      </c>
      <c r="E192" s="34">
        <v>37</v>
      </c>
      <c r="F192" s="34" t="s">
        <v>78</v>
      </c>
      <c r="G192" s="34" t="s">
        <v>152</v>
      </c>
      <c r="H192" s="34" t="s">
        <v>151</v>
      </c>
      <c r="I192" s="34" t="s">
        <v>83</v>
      </c>
      <c r="J192" s="34" t="s">
        <v>89</v>
      </c>
      <c r="K192" s="34" t="s">
        <v>325</v>
      </c>
      <c r="L192" s="34" t="s">
        <v>168</v>
      </c>
      <c r="M192" s="34" t="s">
        <v>476</v>
      </c>
      <c r="N192" s="116">
        <v>0.25</v>
      </c>
      <c r="O192" s="116">
        <v>0.27083333333333331</v>
      </c>
      <c r="P192" s="116" t="s">
        <v>58</v>
      </c>
      <c r="Q192" s="116">
        <v>0.70833333333333337</v>
      </c>
      <c r="R192" s="116" t="s">
        <v>69</v>
      </c>
      <c r="S192" s="116">
        <v>0.75</v>
      </c>
      <c r="T192" s="34" t="s">
        <v>28</v>
      </c>
      <c r="U192" s="34" t="s">
        <v>48</v>
      </c>
      <c r="V192" s="34" t="s">
        <v>43</v>
      </c>
      <c r="W192" s="34" t="s">
        <v>326</v>
      </c>
      <c r="X192" s="34" t="s">
        <v>326</v>
      </c>
      <c r="Y192" s="34" t="s">
        <v>326</v>
      </c>
      <c r="Z192" s="34" t="s">
        <v>32</v>
      </c>
      <c r="AA192" s="34" t="s">
        <v>45</v>
      </c>
      <c r="AB192" s="95">
        <v>2.9323843416370106</v>
      </c>
      <c r="AC192" s="34" t="s">
        <v>28</v>
      </c>
      <c r="AD192" s="34" t="s">
        <v>43</v>
      </c>
      <c r="AE192" s="95">
        <v>0</v>
      </c>
      <c r="AF192" s="96">
        <v>10.500000000000002</v>
      </c>
      <c r="AG192" s="97">
        <v>0</v>
      </c>
      <c r="AH192" s="96">
        <v>0</v>
      </c>
      <c r="AI192" s="97" t="s">
        <v>326</v>
      </c>
      <c r="AJ192" s="96">
        <v>44.999999999999957</v>
      </c>
      <c r="AK192" s="96">
        <v>131.95729537366535</v>
      </c>
      <c r="AL192" s="96" t="s">
        <v>95</v>
      </c>
      <c r="AM192" s="95">
        <v>5.8647686832740211</v>
      </c>
      <c r="AN192" s="95">
        <v>0</v>
      </c>
      <c r="AO192" s="98" t="s">
        <v>326</v>
      </c>
      <c r="AP192" s="98">
        <v>0</v>
      </c>
      <c r="AQ192" s="98" t="s">
        <v>326</v>
      </c>
      <c r="AR192" s="98">
        <v>5.5308449999999993</v>
      </c>
      <c r="AS192" s="98">
        <v>16.218563274021349</v>
      </c>
      <c r="AT192" s="99" t="s">
        <v>100</v>
      </c>
      <c r="AU192" s="98">
        <v>529.38256011038447</v>
      </c>
      <c r="AV192" s="98">
        <v>1552.3531300034049</v>
      </c>
      <c r="AW192" s="98">
        <v>69.490103846153829</v>
      </c>
      <c r="AX192" s="98">
        <v>203.7716924171913</v>
      </c>
      <c r="AY192" s="98">
        <v>15.312499999999986</v>
      </c>
      <c r="AZ192" s="98">
        <v>44.902135231316684</v>
      </c>
      <c r="BA192" s="100">
        <v>1324566.2100456622</v>
      </c>
      <c r="BB192" s="100">
        <v>3884137.2137993793</v>
      </c>
      <c r="BC192" s="101">
        <v>5.5190258751902595E-2</v>
      </c>
      <c r="BD192" s="101">
        <v>0.16183905057497416</v>
      </c>
      <c r="BE192" s="96">
        <v>0</v>
      </c>
      <c r="BF192" s="96">
        <v>0</v>
      </c>
      <c r="BG192" s="95">
        <v>2.9323843416370106</v>
      </c>
      <c r="BH192" s="95">
        <v>2.9323843416370106</v>
      </c>
      <c r="BI192" s="96" t="s">
        <v>326</v>
      </c>
      <c r="BV192"/>
      <c r="CA192" s="17">
        <f>CA189</f>
        <v>823.99999999999773</v>
      </c>
      <c r="CB192" s="17">
        <f t="shared" ref="CB192:CC192" si="15">CB189</f>
        <v>1624.5409252668996</v>
      </c>
      <c r="CC192" s="17">
        <f t="shared" si="15"/>
        <v>545.42348754448335</v>
      </c>
      <c r="CD192" s="12">
        <f t="shared" ref="CD192:CN192" si="16">CD189/$CA192</f>
        <v>86.243772241992957</v>
      </c>
      <c r="CE192" s="12">
        <f t="shared" si="16"/>
        <v>5.7562277580071326</v>
      </c>
      <c r="CF192" s="12">
        <f t="shared" si="16"/>
        <v>15.225826478724096</v>
      </c>
      <c r="CG192" s="12">
        <f t="shared" si="16"/>
        <v>1.5205086002372532</v>
      </c>
      <c r="CH192" s="12">
        <f t="shared" si="16"/>
        <v>548.01765874111095</v>
      </c>
      <c r="CI192" s="12">
        <f t="shared" si="16"/>
        <v>70.298090888351112</v>
      </c>
      <c r="CJ192" s="12">
        <f t="shared" si="16"/>
        <v>29.346839165678276</v>
      </c>
      <c r="CK192" s="12">
        <f t="shared" si="16"/>
        <v>2553238.4241505447</v>
      </c>
      <c r="CL192" s="50">
        <f t="shared" si="16"/>
        <v>0.10482567750409295</v>
      </c>
      <c r="CM192" s="12">
        <f t="shared" si="16"/>
        <v>27.117437722419989</v>
      </c>
      <c r="CN192" s="50">
        <f t="shared" si="16"/>
        <v>0.71530249110320543</v>
      </c>
      <c r="CO192" s="34"/>
      <c r="CP192" s="34"/>
      <c r="CQ192" s="34"/>
    </row>
    <row r="193" spans="2:95" x14ac:dyDescent="0.25">
      <c r="B193" s="34">
        <v>213</v>
      </c>
      <c r="C193" s="34">
        <v>2025</v>
      </c>
      <c r="D193" s="34" t="s">
        <v>109</v>
      </c>
      <c r="E193" s="34">
        <v>32</v>
      </c>
      <c r="F193" s="34" t="s">
        <v>78</v>
      </c>
      <c r="G193" s="34" t="s">
        <v>152</v>
      </c>
      <c r="H193" s="34" t="s">
        <v>151</v>
      </c>
      <c r="I193" s="34" t="s">
        <v>83</v>
      </c>
      <c r="J193" s="34" t="s">
        <v>89</v>
      </c>
      <c r="K193" s="34" t="s">
        <v>325</v>
      </c>
      <c r="L193" s="34" t="s">
        <v>172</v>
      </c>
      <c r="M193" s="34" t="s">
        <v>477</v>
      </c>
      <c r="N193" s="116">
        <v>0.2013888888888889</v>
      </c>
      <c r="O193" s="116">
        <v>0.24305555555555555</v>
      </c>
      <c r="P193" s="116" t="s">
        <v>57</v>
      </c>
      <c r="Q193" s="116">
        <v>0.79166666666666663</v>
      </c>
      <c r="R193" s="116" t="s">
        <v>71</v>
      </c>
      <c r="S193" s="116">
        <v>0.83333333333333337</v>
      </c>
      <c r="T193" s="34" t="s">
        <v>28</v>
      </c>
      <c r="U193" s="34" t="s">
        <v>48</v>
      </c>
      <c r="V193" s="34" t="s">
        <v>43</v>
      </c>
      <c r="W193" s="34" t="s">
        <v>326</v>
      </c>
      <c r="X193" s="34" t="s">
        <v>326</v>
      </c>
      <c r="Y193" s="34" t="s">
        <v>326</v>
      </c>
      <c r="Z193" s="34" t="s">
        <v>28</v>
      </c>
      <c r="AA193" s="34" t="s">
        <v>43</v>
      </c>
      <c r="AB193" s="95">
        <v>0</v>
      </c>
      <c r="AC193" s="34" t="s">
        <v>28</v>
      </c>
      <c r="AD193" s="34" t="s">
        <v>43</v>
      </c>
      <c r="AE193" s="95">
        <v>0</v>
      </c>
      <c r="AF193" s="96">
        <v>13.166666666666664</v>
      </c>
      <c r="AG193" s="97">
        <v>0</v>
      </c>
      <c r="AH193" s="96">
        <v>0</v>
      </c>
      <c r="AI193" s="97" t="s">
        <v>326</v>
      </c>
      <c r="AJ193" s="96">
        <v>60.000000000000043</v>
      </c>
      <c r="AK193" s="96">
        <v>175.94306049822075</v>
      </c>
      <c r="AL193" s="96" t="s">
        <v>96</v>
      </c>
      <c r="AM193" s="95">
        <v>5.8647686832740211</v>
      </c>
      <c r="AN193" s="95">
        <v>0</v>
      </c>
      <c r="AO193" s="98" t="s">
        <v>326</v>
      </c>
      <c r="AP193" s="98">
        <v>0</v>
      </c>
      <c r="AQ193" s="98" t="s">
        <v>326</v>
      </c>
      <c r="AR193" s="98">
        <v>17.393367000000012</v>
      </c>
      <c r="AS193" s="98">
        <v>51.004037039145942</v>
      </c>
      <c r="AT193" s="99" t="s">
        <v>102</v>
      </c>
      <c r="AU193" s="98">
        <v>1664.7989866646935</v>
      </c>
      <c r="AV193" s="98">
        <v>4881.8304804687095</v>
      </c>
      <c r="AW193" s="98">
        <v>218.5320469230771</v>
      </c>
      <c r="AX193" s="98">
        <v>640.81995254311573</v>
      </c>
      <c r="AY193" s="98">
        <v>20.416666666666682</v>
      </c>
      <c r="AZ193" s="98">
        <v>59.869513641755674</v>
      </c>
      <c r="BA193" s="100">
        <v>1152283.1050228311</v>
      </c>
      <c r="BB193" s="100">
        <v>3378936.9343018248</v>
      </c>
      <c r="BC193" s="101">
        <v>4.801179604261796E-2</v>
      </c>
      <c r="BD193" s="101">
        <v>0.14078903892924269</v>
      </c>
      <c r="BE193" s="96">
        <v>0</v>
      </c>
      <c r="BF193" s="96">
        <v>0</v>
      </c>
      <c r="BG193" s="95">
        <v>2.9323843416370106</v>
      </c>
      <c r="BH193" s="95">
        <v>2.9323843416370106</v>
      </c>
      <c r="BI193" s="96" t="s">
        <v>326</v>
      </c>
      <c r="BV193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</row>
    <row r="194" spans="2:95" x14ac:dyDescent="0.25">
      <c r="B194" s="34">
        <v>214</v>
      </c>
      <c r="C194" s="34">
        <v>2025</v>
      </c>
      <c r="D194" s="34" t="s">
        <v>109</v>
      </c>
      <c r="E194" s="34">
        <v>45</v>
      </c>
      <c r="F194" s="34" t="s">
        <v>79</v>
      </c>
      <c r="G194" s="34" t="s">
        <v>152</v>
      </c>
      <c r="H194" s="34" t="s">
        <v>151</v>
      </c>
      <c r="I194" s="34" t="s">
        <v>83</v>
      </c>
      <c r="J194" s="34" t="s">
        <v>89</v>
      </c>
      <c r="K194" s="34" t="s">
        <v>325</v>
      </c>
      <c r="L194" s="34" t="s">
        <v>167</v>
      </c>
      <c r="M194" s="34" t="s">
        <v>476</v>
      </c>
      <c r="N194" s="116">
        <v>0.22916666666666666</v>
      </c>
      <c r="O194" s="116">
        <v>0.27083333333333331</v>
      </c>
      <c r="P194" s="116" t="s">
        <v>58</v>
      </c>
      <c r="Q194" s="116">
        <v>0.70833333333333337</v>
      </c>
      <c r="R194" s="116" t="s">
        <v>69</v>
      </c>
      <c r="S194" s="116">
        <v>0.77083333333333337</v>
      </c>
      <c r="T194" s="34" t="s">
        <v>32</v>
      </c>
      <c r="U194" s="34" t="s">
        <v>47</v>
      </c>
      <c r="V194" s="34" t="s">
        <v>45</v>
      </c>
      <c r="W194" s="34" t="s">
        <v>27</v>
      </c>
      <c r="X194" s="34" t="s">
        <v>42</v>
      </c>
      <c r="Y194" s="34" t="s">
        <v>326</v>
      </c>
      <c r="Z194" s="34" t="s">
        <v>27</v>
      </c>
      <c r="AA194" s="34" t="s">
        <v>42</v>
      </c>
      <c r="AB194" s="95">
        <v>2.9323843416370106</v>
      </c>
      <c r="AC194" s="34" t="s">
        <v>32</v>
      </c>
      <c r="AD194" s="34" t="s">
        <v>45</v>
      </c>
      <c r="AE194" s="95">
        <v>0</v>
      </c>
      <c r="AF194" s="96">
        <v>10.500000000000002</v>
      </c>
      <c r="AG194" s="97">
        <v>15</v>
      </c>
      <c r="AH194" s="96">
        <v>43.985765124555158</v>
      </c>
      <c r="AI194" s="97" t="s">
        <v>103</v>
      </c>
      <c r="AJ194" s="96">
        <v>75</v>
      </c>
      <c r="AK194" s="96">
        <v>219.9288256227758</v>
      </c>
      <c r="AL194" s="96" t="s">
        <v>96</v>
      </c>
      <c r="AM194" s="95">
        <v>5.8647686832740211</v>
      </c>
      <c r="AN194" s="95">
        <v>5.8647686832740211</v>
      </c>
      <c r="AO194" s="98">
        <v>4.1500000000000004</v>
      </c>
      <c r="AP194" s="98">
        <v>12.169395017793596</v>
      </c>
      <c r="AQ194" s="98" t="s">
        <v>99</v>
      </c>
      <c r="AR194" s="98">
        <v>15.931436499999998</v>
      </c>
      <c r="AS194" s="98">
        <v>46.717094932384335</v>
      </c>
      <c r="AT194" s="99" t="s">
        <v>102</v>
      </c>
      <c r="AU194" s="98">
        <v>99.700442028985506</v>
      </c>
      <c r="AV194" s="98">
        <v>292.36001506008557</v>
      </c>
      <c r="AW194" s="98">
        <v>12.279589371980679</v>
      </c>
      <c r="AX194" s="98">
        <v>36.008475596128392</v>
      </c>
      <c r="AY194" s="98">
        <v>25.520833333333332</v>
      </c>
      <c r="AZ194" s="98">
        <v>74.836892052194543</v>
      </c>
      <c r="BA194" s="100">
        <v>80547.945205479453</v>
      </c>
      <c r="BB194" s="100">
        <v>236197.53327158387</v>
      </c>
      <c r="BC194" s="101">
        <v>3.3561643835616438E-3</v>
      </c>
      <c r="BD194" s="101">
        <v>9.8415638863159939E-3</v>
      </c>
      <c r="BE194" s="96">
        <v>120</v>
      </c>
      <c r="BF194" s="96">
        <v>351.88612099644126</v>
      </c>
      <c r="BG194" s="95">
        <v>0</v>
      </c>
      <c r="BH194" s="95">
        <v>2.9323843416370106</v>
      </c>
      <c r="BI194" s="96" t="s">
        <v>326</v>
      </c>
      <c r="BX194" s="42" t="s">
        <v>251</v>
      </c>
      <c r="BY194" t="s">
        <v>307</v>
      </c>
      <c r="CA194" s="42" t="s">
        <v>245</v>
      </c>
      <c r="CB194" t="s">
        <v>307</v>
      </c>
      <c r="CC194" s="35"/>
      <c r="CE194" s="15" t="s">
        <v>250</v>
      </c>
      <c r="CF194" s="15" t="s">
        <v>249</v>
      </c>
      <c r="CG194" s="15" t="s">
        <v>248</v>
      </c>
      <c r="CH194" s="15" t="s">
        <v>247</v>
      </c>
      <c r="CI194" s="15" t="s">
        <v>246</v>
      </c>
      <c r="CJ194" s="35"/>
      <c r="CK194" s="35"/>
      <c r="CL194" s="35"/>
      <c r="CM194" s="35"/>
      <c r="CN194" s="35"/>
      <c r="CO194" s="34"/>
      <c r="CP194" s="34"/>
      <c r="CQ194" s="34"/>
    </row>
    <row r="195" spans="2:95" x14ac:dyDescent="0.25">
      <c r="B195" s="34">
        <v>215</v>
      </c>
      <c r="C195" s="34">
        <v>2025</v>
      </c>
      <c r="D195" s="34" t="s">
        <v>109</v>
      </c>
      <c r="E195" s="34">
        <v>50</v>
      </c>
      <c r="F195" s="34" t="s">
        <v>80</v>
      </c>
      <c r="G195" s="34" t="s">
        <v>153</v>
      </c>
      <c r="H195" s="34" t="s">
        <v>151</v>
      </c>
      <c r="I195" s="34" t="s">
        <v>83</v>
      </c>
      <c r="J195" s="34" t="s">
        <v>89</v>
      </c>
      <c r="K195" s="34" t="s">
        <v>325</v>
      </c>
      <c r="L195" s="34" t="s">
        <v>178</v>
      </c>
      <c r="M195" s="34" t="s">
        <v>476</v>
      </c>
      <c r="N195" s="116">
        <v>0.20833333333333334</v>
      </c>
      <c r="O195" s="116">
        <v>0.25694444444444442</v>
      </c>
      <c r="P195" s="116" t="s">
        <v>58</v>
      </c>
      <c r="Q195" s="116">
        <v>0.70833333333333337</v>
      </c>
      <c r="R195" s="116" t="s">
        <v>69</v>
      </c>
      <c r="S195" s="116">
        <v>0.77083333333333337</v>
      </c>
      <c r="T195" s="34" t="s">
        <v>34</v>
      </c>
      <c r="U195" s="34" t="s">
        <v>48</v>
      </c>
      <c r="V195" s="34" t="s">
        <v>44</v>
      </c>
      <c r="W195" s="34" t="s">
        <v>326</v>
      </c>
      <c r="X195" s="34" t="s">
        <v>326</v>
      </c>
      <c r="Y195" s="34" t="s">
        <v>326</v>
      </c>
      <c r="Z195" s="34" t="s">
        <v>24</v>
      </c>
      <c r="AA195" s="34" t="s">
        <v>42</v>
      </c>
      <c r="AB195" s="95">
        <v>2.9323843416370106</v>
      </c>
      <c r="AC195" s="34" t="s">
        <v>28</v>
      </c>
      <c r="AD195" s="34" t="s">
        <v>43</v>
      </c>
      <c r="AE195" s="95">
        <v>2.9323843416370106</v>
      </c>
      <c r="AF195" s="96">
        <v>10.833333333333336</v>
      </c>
      <c r="AG195" s="97">
        <v>0</v>
      </c>
      <c r="AH195" s="96">
        <v>0</v>
      </c>
      <c r="AI195" s="97" t="s">
        <v>326</v>
      </c>
      <c r="AJ195" s="96">
        <v>79.999999999999972</v>
      </c>
      <c r="AK195" s="96">
        <v>234.59074733096077</v>
      </c>
      <c r="AL195" s="96" t="s">
        <v>96</v>
      </c>
      <c r="AM195" s="95">
        <v>5.8647686832740211</v>
      </c>
      <c r="AN195" s="95">
        <v>0</v>
      </c>
      <c r="AO195" s="98" t="s">
        <v>326</v>
      </c>
      <c r="AP195" s="98">
        <v>0</v>
      </c>
      <c r="AQ195" s="98" t="s">
        <v>326</v>
      </c>
      <c r="AR195" s="98">
        <v>24.074572000000003</v>
      </c>
      <c r="AS195" s="98">
        <v>70.595897964412814</v>
      </c>
      <c r="AT195" s="99" t="s">
        <v>102</v>
      </c>
      <c r="AU195" s="98">
        <v>1382.5726693395079</v>
      </c>
      <c r="AV195" s="98">
        <v>4054.2344467464573</v>
      </c>
      <c r="AW195" s="98">
        <v>181.48523507692309</v>
      </c>
      <c r="AX195" s="98">
        <v>532.18446157788117</v>
      </c>
      <c r="AY195" s="98">
        <v>27.222222222222211</v>
      </c>
      <c r="AZ195" s="98">
        <v>79.82601818900747</v>
      </c>
      <c r="BA195" s="100">
        <v>29400000</v>
      </c>
      <c r="BB195" s="100">
        <v>86212099.644128114</v>
      </c>
      <c r="BC195" s="101">
        <v>1.2250000000000001</v>
      </c>
      <c r="BD195" s="101">
        <v>3.592170818505338</v>
      </c>
      <c r="BE195" s="96">
        <v>0</v>
      </c>
      <c r="BF195" s="96">
        <v>0</v>
      </c>
      <c r="BG195" s="95">
        <v>2.9323843416370106</v>
      </c>
      <c r="BH195" s="95">
        <v>2.9323843416370106</v>
      </c>
      <c r="BI195" s="96" t="s">
        <v>326</v>
      </c>
      <c r="BX195" t="s">
        <v>62</v>
      </c>
      <c r="BY195" s="44">
        <v>2.9323843416370106</v>
      </c>
      <c r="CA195" t="s">
        <v>65</v>
      </c>
      <c r="CB195" s="44">
        <v>5.8647686832740211</v>
      </c>
      <c r="CC195" s="34"/>
      <c r="CE195" s="17">
        <v>0</v>
      </c>
      <c r="CF195" s="17">
        <v>4.1666666666666664E-2</v>
      </c>
      <c r="CG195" s="17" t="s">
        <v>52</v>
      </c>
      <c r="CH195" s="17">
        <f t="shared" ref="CH195:CH218" si="17">IFERROR(GETPIVOTDATA("Colaboradores",$BX$194,"Franja_llegada",$CG195),0)</f>
        <v>0</v>
      </c>
      <c r="CI195" s="17">
        <f t="shared" ref="CI195:CI218" si="18">IFERROR(GETPIVOTDATA("Colaboradores",$CA$194,"Franja_Salida",$CG195),0)</f>
        <v>0</v>
      </c>
      <c r="CO195" s="34"/>
      <c r="CP195" s="34"/>
      <c r="CQ195" s="34"/>
    </row>
    <row r="196" spans="2:95" x14ac:dyDescent="0.25">
      <c r="B196" s="34">
        <v>216</v>
      </c>
      <c r="C196" s="34">
        <v>2025</v>
      </c>
      <c r="D196" s="34" t="s">
        <v>109</v>
      </c>
      <c r="E196" s="34">
        <v>26</v>
      </c>
      <c r="F196" s="34" t="s">
        <v>77</v>
      </c>
      <c r="G196" s="34" t="s">
        <v>152</v>
      </c>
      <c r="H196" s="34" t="s">
        <v>151</v>
      </c>
      <c r="I196" s="34" t="s">
        <v>82</v>
      </c>
      <c r="J196" s="34" t="s">
        <v>88</v>
      </c>
      <c r="K196" s="34" t="s">
        <v>325</v>
      </c>
      <c r="L196" s="34" t="s">
        <v>178</v>
      </c>
      <c r="M196" s="34" t="s">
        <v>476</v>
      </c>
      <c r="N196" s="116">
        <v>0.20833333333333334</v>
      </c>
      <c r="O196" s="116">
        <v>0.28472222222222221</v>
      </c>
      <c r="P196" s="116" t="s">
        <v>58</v>
      </c>
      <c r="Q196" s="116">
        <v>0.70833333333333337</v>
      </c>
      <c r="R196" s="116" t="s">
        <v>69</v>
      </c>
      <c r="S196" s="116">
        <v>0.79166666666666663</v>
      </c>
      <c r="T196" s="34" t="s">
        <v>32</v>
      </c>
      <c r="U196" s="34" t="s">
        <v>47</v>
      </c>
      <c r="V196" s="34" t="s">
        <v>45</v>
      </c>
      <c r="W196" s="34" t="s">
        <v>326</v>
      </c>
      <c r="X196" s="34" t="s">
        <v>326</v>
      </c>
      <c r="Y196" s="34" t="s">
        <v>326</v>
      </c>
      <c r="Z196" s="34" t="s">
        <v>28</v>
      </c>
      <c r="AA196" s="34" t="s">
        <v>43</v>
      </c>
      <c r="AB196" s="95">
        <v>2.9323843416370106</v>
      </c>
      <c r="AC196" s="34" t="s">
        <v>32</v>
      </c>
      <c r="AD196" s="34" t="s">
        <v>45</v>
      </c>
      <c r="AE196" s="95">
        <v>0</v>
      </c>
      <c r="AF196" s="96">
        <v>10.166666666666668</v>
      </c>
      <c r="AG196" s="97">
        <v>0</v>
      </c>
      <c r="AH196" s="96">
        <v>0</v>
      </c>
      <c r="AI196" s="97" t="s">
        <v>326</v>
      </c>
      <c r="AJ196" s="96">
        <v>114.99999999999993</v>
      </c>
      <c r="AK196" s="96">
        <v>337.22419928825599</v>
      </c>
      <c r="AL196" s="96" t="s">
        <v>96</v>
      </c>
      <c r="AM196" s="95">
        <v>5.8647686832740211</v>
      </c>
      <c r="AN196" s="95">
        <v>0</v>
      </c>
      <c r="AO196" s="98" t="s">
        <v>326</v>
      </c>
      <c r="AP196" s="98">
        <v>0</v>
      </c>
      <c r="AQ196" s="98" t="s">
        <v>326</v>
      </c>
      <c r="AR196" s="98">
        <v>24.074572000000003</v>
      </c>
      <c r="AS196" s="98">
        <v>70.595897964412814</v>
      </c>
      <c r="AT196" s="99" t="s">
        <v>102</v>
      </c>
      <c r="AU196" s="98">
        <v>0</v>
      </c>
      <c r="AV196" s="98">
        <v>0</v>
      </c>
      <c r="AW196" s="98">
        <v>0</v>
      </c>
      <c r="AX196" s="98">
        <v>0</v>
      </c>
      <c r="AY196" s="98">
        <v>39.131944444444422</v>
      </c>
      <c r="AZ196" s="98">
        <v>114.74990114669822</v>
      </c>
      <c r="BA196" s="100">
        <v>536986.30136986298</v>
      </c>
      <c r="BB196" s="100">
        <v>1574650.221810559</v>
      </c>
      <c r="BC196" s="101">
        <v>8.9497716894977167E-2</v>
      </c>
      <c r="BD196" s="101">
        <v>0.26244170363509317</v>
      </c>
      <c r="BE196" s="96">
        <v>229.99999999999986</v>
      </c>
      <c r="BF196" s="96">
        <v>674.44839857651198</v>
      </c>
      <c r="BG196" s="95">
        <v>0</v>
      </c>
      <c r="BH196" s="95">
        <v>2.9323843416370106</v>
      </c>
      <c r="BI196" s="96" t="s">
        <v>326</v>
      </c>
      <c r="BX196" t="s">
        <v>69</v>
      </c>
      <c r="BY196" s="44">
        <v>2.9323843416370106</v>
      </c>
      <c r="CA196" t="s">
        <v>66</v>
      </c>
      <c r="CB196" s="44">
        <v>14.661921708185053</v>
      </c>
      <c r="CC196" s="34"/>
      <c r="CE196" s="17">
        <f t="shared" ref="CE196:CE218" si="19">CF195</f>
        <v>4.1666666666666664E-2</v>
      </c>
      <c r="CF196" s="17">
        <f t="shared" ref="CF196:CF218" si="20">CF195+1/24</f>
        <v>8.3333333333333329E-2</v>
      </c>
      <c r="CG196" s="17" t="s">
        <v>53</v>
      </c>
      <c r="CH196" s="17">
        <f t="shared" si="17"/>
        <v>0</v>
      </c>
      <c r="CI196" s="17">
        <f t="shared" si="18"/>
        <v>0</v>
      </c>
      <c r="CO196" s="34"/>
      <c r="CP196" s="34"/>
      <c r="CQ196" s="34"/>
    </row>
    <row r="197" spans="2:95" x14ac:dyDescent="0.25">
      <c r="B197" s="34">
        <v>217</v>
      </c>
      <c r="C197" s="34">
        <v>2025</v>
      </c>
      <c r="D197" s="34" t="s">
        <v>109</v>
      </c>
      <c r="E197" s="34">
        <v>38</v>
      </c>
      <c r="F197" s="34" t="s">
        <v>78</v>
      </c>
      <c r="G197" s="34" t="s">
        <v>152</v>
      </c>
      <c r="H197" s="34" t="s">
        <v>151</v>
      </c>
      <c r="I197" s="34" t="s">
        <v>82</v>
      </c>
      <c r="J197" s="34" t="s">
        <v>89</v>
      </c>
      <c r="K197" s="34" t="s">
        <v>325</v>
      </c>
      <c r="L197" s="34" t="s">
        <v>185</v>
      </c>
      <c r="M197" s="34" t="s">
        <v>476</v>
      </c>
      <c r="N197" s="116">
        <v>0.1875</v>
      </c>
      <c r="O197" s="116">
        <v>0.27083333333333331</v>
      </c>
      <c r="P197" s="116" t="s">
        <v>58</v>
      </c>
      <c r="Q197" s="116">
        <v>0.83333333333333337</v>
      </c>
      <c r="R197" s="116" t="s">
        <v>72</v>
      </c>
      <c r="S197" s="116">
        <v>0.875</v>
      </c>
      <c r="T197" s="34" t="s">
        <v>28</v>
      </c>
      <c r="U197" s="34" t="s">
        <v>48</v>
      </c>
      <c r="V197" s="34" t="s">
        <v>43</v>
      </c>
      <c r="W197" s="34" t="s">
        <v>326</v>
      </c>
      <c r="X197" s="34" t="s">
        <v>326</v>
      </c>
      <c r="Y197" s="34" t="s">
        <v>326</v>
      </c>
      <c r="Z197" s="34" t="s">
        <v>24</v>
      </c>
      <c r="AA197" s="34" t="s">
        <v>42</v>
      </c>
      <c r="AB197" s="95">
        <v>2.9323843416370106</v>
      </c>
      <c r="AC197" s="34" t="s">
        <v>28</v>
      </c>
      <c r="AD197" s="34" t="s">
        <v>43</v>
      </c>
      <c r="AE197" s="95">
        <v>0</v>
      </c>
      <c r="AF197" s="96">
        <v>13.5</v>
      </c>
      <c r="AG197" s="97">
        <v>0</v>
      </c>
      <c r="AH197" s="96">
        <v>0</v>
      </c>
      <c r="AI197" s="97" t="s">
        <v>326</v>
      </c>
      <c r="AJ197" s="96">
        <v>89.999999999999957</v>
      </c>
      <c r="AK197" s="96">
        <v>263.91459074733081</v>
      </c>
      <c r="AL197" s="96" t="s">
        <v>96</v>
      </c>
      <c r="AM197" s="95">
        <v>5.8647686832740211</v>
      </c>
      <c r="AN197" s="95">
        <v>0</v>
      </c>
      <c r="AO197" s="98" t="s">
        <v>326</v>
      </c>
      <c r="AP197" s="98">
        <v>0</v>
      </c>
      <c r="AQ197" s="98" t="s">
        <v>326</v>
      </c>
      <c r="AR197" s="98">
        <v>28.221717999999989</v>
      </c>
      <c r="AS197" s="98">
        <v>82.756923957295342</v>
      </c>
      <c r="AT197" s="99" t="s">
        <v>102</v>
      </c>
      <c r="AU197" s="98">
        <v>1350.6150801146405</v>
      </c>
      <c r="AV197" s="98">
        <v>3960.5225125069883</v>
      </c>
      <c r="AW197" s="98">
        <v>177.29027974358968</v>
      </c>
      <c r="AX197" s="98">
        <v>519.88324024454766</v>
      </c>
      <c r="AY197" s="98">
        <v>30.624999999999986</v>
      </c>
      <c r="AZ197" s="98">
        <v>89.804270462633411</v>
      </c>
      <c r="BA197" s="100">
        <v>3647031.9634703193</v>
      </c>
      <c r="BB197" s="100">
        <v>10694499.423130047</v>
      </c>
      <c r="BC197" s="101">
        <v>0.15195966514459663</v>
      </c>
      <c r="BD197" s="101">
        <v>0.44560414263041859</v>
      </c>
      <c r="BE197" s="96">
        <v>0</v>
      </c>
      <c r="BF197" s="96">
        <v>0</v>
      </c>
      <c r="BG197" s="95">
        <v>2.9323843416370106</v>
      </c>
      <c r="BH197" s="95">
        <v>2.9323843416370106</v>
      </c>
      <c r="BI197" s="96" t="s">
        <v>326</v>
      </c>
      <c r="BX197" t="s">
        <v>70</v>
      </c>
      <c r="BY197" s="44">
        <v>5.8647686832740211</v>
      </c>
      <c r="CA197" t="s">
        <v>67</v>
      </c>
      <c r="CB197" s="44">
        <v>43.985765124555158</v>
      </c>
      <c r="CC197" s="34"/>
      <c r="CE197" s="17">
        <f t="shared" si="19"/>
        <v>8.3333333333333329E-2</v>
      </c>
      <c r="CF197" s="17">
        <f t="shared" si="20"/>
        <v>0.125</v>
      </c>
      <c r="CG197" s="17" t="s">
        <v>54</v>
      </c>
      <c r="CH197" s="17">
        <f t="shared" si="17"/>
        <v>0</v>
      </c>
      <c r="CI197" s="17">
        <f t="shared" si="18"/>
        <v>0</v>
      </c>
      <c r="CO197" s="34"/>
      <c r="CP197" s="34"/>
      <c r="CQ197" s="34"/>
    </row>
    <row r="198" spans="2:95" x14ac:dyDescent="0.25">
      <c r="B198" s="34">
        <v>218</v>
      </c>
      <c r="C198" s="34">
        <v>2025</v>
      </c>
      <c r="D198" s="34" t="s">
        <v>109</v>
      </c>
      <c r="E198" s="34">
        <v>60</v>
      </c>
      <c r="F198" s="34" t="s">
        <v>81</v>
      </c>
      <c r="G198" s="34" t="s">
        <v>152</v>
      </c>
      <c r="H198" s="34" t="s">
        <v>151</v>
      </c>
      <c r="I198" s="34" t="s">
        <v>84</v>
      </c>
      <c r="J198" s="34" t="s">
        <v>89</v>
      </c>
      <c r="K198" s="34" t="s">
        <v>325</v>
      </c>
      <c r="L198" s="34" t="s">
        <v>172</v>
      </c>
      <c r="M198" s="34" t="s">
        <v>476</v>
      </c>
      <c r="N198" s="116">
        <v>0.16666666666666666</v>
      </c>
      <c r="O198" s="116">
        <v>0.27083333333333331</v>
      </c>
      <c r="P198" s="116" t="s">
        <v>58</v>
      </c>
      <c r="Q198" s="116">
        <v>0.70833333333333337</v>
      </c>
      <c r="R198" s="116" t="s">
        <v>69</v>
      </c>
      <c r="S198" s="116">
        <v>0.83333333333333337</v>
      </c>
      <c r="T198" s="34" t="s">
        <v>27</v>
      </c>
      <c r="U198" s="34" t="s">
        <v>326</v>
      </c>
      <c r="V198" s="34" t="s">
        <v>42</v>
      </c>
      <c r="W198" s="34" t="s">
        <v>326</v>
      </c>
      <c r="X198" s="34" t="s">
        <v>326</v>
      </c>
      <c r="Y198" s="34" t="s">
        <v>326</v>
      </c>
      <c r="Z198" s="34" t="s">
        <v>27</v>
      </c>
      <c r="AA198" s="34" t="s">
        <v>42</v>
      </c>
      <c r="AB198" s="95">
        <v>0</v>
      </c>
      <c r="AC198" s="34" t="s">
        <v>27</v>
      </c>
      <c r="AD198" s="34" t="s">
        <v>42</v>
      </c>
      <c r="AE198" s="95">
        <v>0</v>
      </c>
      <c r="AF198" s="96">
        <v>10.500000000000002</v>
      </c>
      <c r="AG198" s="97">
        <v>0</v>
      </c>
      <c r="AH198" s="96">
        <v>0</v>
      </c>
      <c r="AI198" s="97" t="s">
        <v>326</v>
      </c>
      <c r="AJ198" s="96">
        <v>165</v>
      </c>
      <c r="AK198" s="96">
        <v>483.84341637010675</v>
      </c>
      <c r="AL198" s="96" t="s">
        <v>97</v>
      </c>
      <c r="AM198" s="95">
        <v>5.8647686832740211</v>
      </c>
      <c r="AN198" s="95">
        <v>0</v>
      </c>
      <c r="AO198" s="98" t="s">
        <v>326</v>
      </c>
      <c r="AP198" s="98">
        <v>0</v>
      </c>
      <c r="AQ198" s="98" t="s">
        <v>326</v>
      </c>
      <c r="AR198" s="98">
        <v>6.6812049999999914</v>
      </c>
      <c r="AS198" s="98">
        <v>19.591860925266879</v>
      </c>
      <c r="AT198" s="99" t="s">
        <v>100</v>
      </c>
      <c r="AU198" s="98">
        <v>160.5106245268114</v>
      </c>
      <c r="AV198" s="98">
        <v>470.67884202879924</v>
      </c>
      <c r="AW198" s="98">
        <v>19.769266002415435</v>
      </c>
      <c r="AX198" s="98">
        <v>57.971086071139922</v>
      </c>
      <c r="AY198" s="98">
        <v>56.145833333333336</v>
      </c>
      <c r="AZ198" s="98">
        <v>164.64116251482798</v>
      </c>
      <c r="BA198" s="100">
        <v>1568000</v>
      </c>
      <c r="BB198" s="100">
        <v>4597978.6476868326</v>
      </c>
      <c r="BC198" s="101">
        <v>6.5333333333333327E-2</v>
      </c>
      <c r="BD198" s="101">
        <v>0.19158244365361801</v>
      </c>
      <c r="BE198" s="96">
        <v>0</v>
      </c>
      <c r="BF198" s="96">
        <v>0</v>
      </c>
      <c r="BG198" s="95">
        <v>2.9323843416370106</v>
      </c>
      <c r="BH198" s="95">
        <v>2.9323843416370106</v>
      </c>
      <c r="BI198" s="96" t="s">
        <v>326</v>
      </c>
      <c r="BX198" t="s">
        <v>56</v>
      </c>
      <c r="BY198" s="44">
        <v>8.7971530249110312</v>
      </c>
      <c r="CA198" t="s">
        <v>68</v>
      </c>
      <c r="CB198" s="44">
        <v>281.50889679715277</v>
      </c>
      <c r="CC198" s="34"/>
      <c r="CE198" s="17">
        <f t="shared" si="19"/>
        <v>0.125</v>
      </c>
      <c r="CF198" s="17">
        <f t="shared" si="20"/>
        <v>0.16666666666666666</v>
      </c>
      <c r="CG198" s="17" t="s">
        <v>55</v>
      </c>
      <c r="CH198" s="17">
        <f t="shared" si="17"/>
        <v>0</v>
      </c>
      <c r="CI198" s="17">
        <f t="shared" si="18"/>
        <v>0</v>
      </c>
      <c r="CO198" s="34"/>
      <c r="CP198" s="34"/>
      <c r="CQ198" s="34"/>
    </row>
    <row r="199" spans="2:95" x14ac:dyDescent="0.25">
      <c r="B199" s="34">
        <v>219</v>
      </c>
      <c r="C199" s="34">
        <v>2025</v>
      </c>
      <c r="D199" s="34" t="s">
        <v>109</v>
      </c>
      <c r="E199" s="34">
        <v>61</v>
      </c>
      <c r="F199" s="34" t="s">
        <v>81</v>
      </c>
      <c r="G199" s="34" t="s">
        <v>153</v>
      </c>
      <c r="H199" s="34" t="s">
        <v>151</v>
      </c>
      <c r="I199" s="34" t="s">
        <v>82</v>
      </c>
      <c r="J199" s="34" t="s">
        <v>88</v>
      </c>
      <c r="K199" s="34" t="s">
        <v>325</v>
      </c>
      <c r="L199" s="34" t="s">
        <v>178</v>
      </c>
      <c r="M199" s="34" t="s">
        <v>476</v>
      </c>
      <c r="N199" s="116">
        <v>0.20833333333333334</v>
      </c>
      <c r="O199" s="116">
        <v>0.27083333333333331</v>
      </c>
      <c r="P199" s="116" t="s">
        <v>58</v>
      </c>
      <c r="Q199" s="116">
        <v>0.70833333333333337</v>
      </c>
      <c r="R199" s="116" t="s">
        <v>69</v>
      </c>
      <c r="S199" s="116">
        <v>0.77083333333333337</v>
      </c>
      <c r="T199" s="34" t="s">
        <v>27</v>
      </c>
      <c r="U199" s="34" t="s">
        <v>326</v>
      </c>
      <c r="V199" s="34" t="s">
        <v>42</v>
      </c>
      <c r="W199" s="34" t="s">
        <v>326</v>
      </c>
      <c r="X199" s="34" t="s">
        <v>326</v>
      </c>
      <c r="Y199" s="34" t="s">
        <v>326</v>
      </c>
      <c r="Z199" s="34" t="s">
        <v>27</v>
      </c>
      <c r="AA199" s="34" t="s">
        <v>42</v>
      </c>
      <c r="AB199" s="95">
        <v>0</v>
      </c>
      <c r="AC199" s="34" t="s">
        <v>27</v>
      </c>
      <c r="AD199" s="34" t="s">
        <v>42</v>
      </c>
      <c r="AE199" s="95">
        <v>0</v>
      </c>
      <c r="AF199" s="96">
        <v>10.500000000000002</v>
      </c>
      <c r="AG199" s="97">
        <v>0</v>
      </c>
      <c r="AH199" s="96">
        <v>0</v>
      </c>
      <c r="AI199" s="97" t="s">
        <v>326</v>
      </c>
      <c r="AJ199" s="96">
        <v>89.999999999999972</v>
      </c>
      <c r="AK199" s="96">
        <v>263.91459074733086</v>
      </c>
      <c r="AL199" s="96" t="s">
        <v>96</v>
      </c>
      <c r="AM199" s="95">
        <v>5.8647686832740211</v>
      </c>
      <c r="AN199" s="95">
        <v>0</v>
      </c>
      <c r="AO199" s="98" t="s">
        <v>326</v>
      </c>
      <c r="AP199" s="98">
        <v>0</v>
      </c>
      <c r="AQ199" s="98" t="s">
        <v>326</v>
      </c>
      <c r="AR199" s="98">
        <v>24.074572000000003</v>
      </c>
      <c r="AS199" s="98">
        <v>70.595897964412814</v>
      </c>
      <c r="AT199" s="99" t="s">
        <v>102</v>
      </c>
      <c r="AU199" s="98">
        <v>694.04688290852187</v>
      </c>
      <c r="AV199" s="98">
        <v>2035.2122118029251</v>
      </c>
      <c r="AW199" s="98">
        <v>85.482175942029002</v>
      </c>
      <c r="AX199" s="98">
        <v>250.66659422146583</v>
      </c>
      <c r="AY199" s="98">
        <v>30.624999999999989</v>
      </c>
      <c r="AZ199" s="98">
        <v>89.804270462633411</v>
      </c>
      <c r="BA199" s="100">
        <v>4116000</v>
      </c>
      <c r="BB199" s="100">
        <v>12069693.950177936</v>
      </c>
      <c r="BC199" s="101">
        <v>0.68600000000000005</v>
      </c>
      <c r="BD199" s="101">
        <v>2.0116156583629894</v>
      </c>
      <c r="BE199" s="96">
        <v>0</v>
      </c>
      <c r="BF199" s="96">
        <v>0</v>
      </c>
      <c r="BG199" s="95">
        <v>2.9323843416370106</v>
      </c>
      <c r="BH199" s="95">
        <v>2.9323843416370106</v>
      </c>
      <c r="BI199" s="96" t="s">
        <v>326</v>
      </c>
      <c r="BX199" t="s">
        <v>57</v>
      </c>
      <c r="BY199" s="44">
        <v>111.43060498220629</v>
      </c>
      <c r="CA199" t="s">
        <v>69</v>
      </c>
      <c r="CB199" s="44">
        <v>360.68327402135264</v>
      </c>
      <c r="CC199" s="34"/>
      <c r="CE199" s="17">
        <f t="shared" si="19"/>
        <v>0.16666666666666666</v>
      </c>
      <c r="CF199" s="17">
        <f t="shared" si="20"/>
        <v>0.20833333333333331</v>
      </c>
      <c r="CG199" s="17" t="s">
        <v>56</v>
      </c>
      <c r="CH199" s="17">
        <f t="shared" si="17"/>
        <v>8.7971530249110312</v>
      </c>
      <c r="CI199" s="17">
        <f t="shared" si="18"/>
        <v>0</v>
      </c>
      <c r="CO199" s="34"/>
      <c r="CP199" s="34"/>
      <c r="CQ199" s="34"/>
    </row>
    <row r="200" spans="2:95" x14ac:dyDescent="0.25">
      <c r="B200" s="34">
        <v>220</v>
      </c>
      <c r="C200" s="34">
        <v>2025</v>
      </c>
      <c r="D200" s="34" t="s">
        <v>109</v>
      </c>
      <c r="E200" s="34">
        <v>34</v>
      </c>
      <c r="F200" s="34" t="s">
        <v>78</v>
      </c>
      <c r="G200" s="34" t="s">
        <v>154</v>
      </c>
      <c r="H200" s="34" t="s">
        <v>151</v>
      </c>
      <c r="I200" s="34" t="s">
        <v>82</v>
      </c>
      <c r="J200" s="34" t="s">
        <v>89</v>
      </c>
      <c r="K200" s="34" t="s">
        <v>325</v>
      </c>
      <c r="L200" s="34" t="s">
        <v>178</v>
      </c>
      <c r="M200" s="34" t="s">
        <v>476</v>
      </c>
      <c r="N200" s="116">
        <v>0.22916666666666666</v>
      </c>
      <c r="O200" s="116">
        <v>0.29166666666666669</v>
      </c>
      <c r="P200" s="116" t="s">
        <v>59</v>
      </c>
      <c r="Q200" s="116">
        <v>0.70833333333333337</v>
      </c>
      <c r="R200" s="116" t="s">
        <v>69</v>
      </c>
      <c r="S200" s="116">
        <v>0.79166666666666663</v>
      </c>
      <c r="T200" s="34" t="s">
        <v>32</v>
      </c>
      <c r="U200" s="34" t="s">
        <v>47</v>
      </c>
      <c r="V200" s="34" t="s">
        <v>45</v>
      </c>
      <c r="W200" s="34" t="s">
        <v>326</v>
      </c>
      <c r="X200" s="34" t="s">
        <v>326</v>
      </c>
      <c r="Y200" s="34" t="s">
        <v>326</v>
      </c>
      <c r="Z200" s="34" t="s">
        <v>32</v>
      </c>
      <c r="AA200" s="34" t="s">
        <v>45</v>
      </c>
      <c r="AB200" s="95">
        <v>0</v>
      </c>
      <c r="AC200" s="34" t="s">
        <v>32</v>
      </c>
      <c r="AD200" s="34" t="s">
        <v>45</v>
      </c>
      <c r="AE200" s="95">
        <v>0</v>
      </c>
      <c r="AF200" s="96">
        <v>10</v>
      </c>
      <c r="AG200" s="97">
        <v>0</v>
      </c>
      <c r="AH200" s="96">
        <v>0</v>
      </c>
      <c r="AI200" s="97" t="s">
        <v>326</v>
      </c>
      <c r="AJ200" s="96">
        <v>104.99999999999997</v>
      </c>
      <c r="AK200" s="96">
        <v>307.90035587188601</v>
      </c>
      <c r="AL200" s="96" t="s">
        <v>96</v>
      </c>
      <c r="AM200" s="95">
        <v>5.8647686832740211</v>
      </c>
      <c r="AN200" s="95">
        <v>0</v>
      </c>
      <c r="AO200" s="98" t="s">
        <v>326</v>
      </c>
      <c r="AP200" s="98">
        <v>0</v>
      </c>
      <c r="AQ200" s="98" t="s">
        <v>326</v>
      </c>
      <c r="AR200" s="98">
        <v>23.287286000000009</v>
      </c>
      <c r="AS200" s="98">
        <v>68.287272825622793</v>
      </c>
      <c r="AT200" s="99" t="s">
        <v>102</v>
      </c>
      <c r="AU200" s="98">
        <v>0</v>
      </c>
      <c r="AV200" s="98">
        <v>0</v>
      </c>
      <c r="AW200" s="98">
        <v>0</v>
      </c>
      <c r="AX200" s="98">
        <v>0</v>
      </c>
      <c r="AY200" s="98">
        <v>35.729166666666657</v>
      </c>
      <c r="AZ200" s="98">
        <v>104.77164887307232</v>
      </c>
      <c r="BA200" s="100">
        <v>134.24657534246575</v>
      </c>
      <c r="BB200" s="100">
        <v>393.66255545263977</v>
      </c>
      <c r="BC200" s="101">
        <v>5.5936073059360729E-6</v>
      </c>
      <c r="BD200" s="101">
        <v>1.6402606477193322E-5</v>
      </c>
      <c r="BE200" s="96">
        <v>209.99999999999994</v>
      </c>
      <c r="BF200" s="96">
        <v>615.80071174377201</v>
      </c>
      <c r="BG200" s="95">
        <v>0</v>
      </c>
      <c r="BH200" s="95">
        <v>2.9323843416370106</v>
      </c>
      <c r="BI200" s="96" t="s">
        <v>326</v>
      </c>
      <c r="BX200" t="s">
        <v>58</v>
      </c>
      <c r="BY200" s="44">
        <v>278.57651245551574</v>
      </c>
      <c r="CA200" t="s">
        <v>70</v>
      </c>
      <c r="CB200" s="44">
        <v>90.903914590747263</v>
      </c>
      <c r="CC200" s="34"/>
      <c r="CE200" s="17">
        <f t="shared" si="19"/>
        <v>0.20833333333333331</v>
      </c>
      <c r="CF200" s="17">
        <f t="shared" si="20"/>
        <v>0.24999999999999997</v>
      </c>
      <c r="CG200" s="17" t="s">
        <v>57</v>
      </c>
      <c r="CH200" s="17">
        <f t="shared" si="17"/>
        <v>111.43060498220629</v>
      </c>
      <c r="CI200" s="17">
        <f t="shared" si="18"/>
        <v>0</v>
      </c>
      <c r="CO200" s="34"/>
      <c r="CP200" s="34"/>
      <c r="CQ200" s="34"/>
    </row>
    <row r="201" spans="2:95" x14ac:dyDescent="0.25">
      <c r="B201" s="34">
        <v>221</v>
      </c>
      <c r="C201" s="34">
        <v>2025</v>
      </c>
      <c r="D201" s="34" t="s">
        <v>110</v>
      </c>
      <c r="E201" s="34">
        <v>40</v>
      </c>
      <c r="F201" s="34" t="s">
        <v>79</v>
      </c>
      <c r="G201" s="34" t="s">
        <v>152</v>
      </c>
      <c r="H201" s="34" t="s">
        <v>151</v>
      </c>
      <c r="I201" s="34" t="s">
        <v>83</v>
      </c>
      <c r="J201" s="34" t="s">
        <v>89</v>
      </c>
      <c r="K201" s="34" t="s">
        <v>325</v>
      </c>
      <c r="L201" s="34" t="s">
        <v>178</v>
      </c>
      <c r="M201" s="34" t="s">
        <v>475</v>
      </c>
      <c r="N201" s="116">
        <v>0.16666666666666666</v>
      </c>
      <c r="O201" s="116">
        <v>0.2361111111111111</v>
      </c>
      <c r="P201" s="116" t="s">
        <v>57</v>
      </c>
      <c r="Q201" s="116">
        <v>0.64583333333333337</v>
      </c>
      <c r="R201" s="116" t="s">
        <v>67</v>
      </c>
      <c r="S201" s="116">
        <v>0.72916666666666663</v>
      </c>
      <c r="T201" s="34" t="s">
        <v>24</v>
      </c>
      <c r="U201" s="34" t="s">
        <v>326</v>
      </c>
      <c r="V201" s="34" t="s">
        <v>42</v>
      </c>
      <c r="W201" s="34" t="s">
        <v>39</v>
      </c>
      <c r="X201" s="34" t="s">
        <v>42</v>
      </c>
      <c r="Y201" s="34" t="s">
        <v>326</v>
      </c>
      <c r="Z201" s="34" t="s">
        <v>24</v>
      </c>
      <c r="AA201" s="34" t="s">
        <v>42</v>
      </c>
      <c r="AB201" s="95">
        <v>0</v>
      </c>
      <c r="AC201" s="34" t="s">
        <v>24</v>
      </c>
      <c r="AD201" s="34" t="s">
        <v>42</v>
      </c>
      <c r="AE201" s="95">
        <v>0</v>
      </c>
      <c r="AF201" s="96">
        <v>9.8333333333333339</v>
      </c>
      <c r="AG201" s="97">
        <v>10</v>
      </c>
      <c r="AH201" s="96">
        <v>29.323843416370106</v>
      </c>
      <c r="AI201" s="97" t="s">
        <v>148</v>
      </c>
      <c r="AJ201" s="96">
        <v>109.99999999999994</v>
      </c>
      <c r="AK201" s="96">
        <v>322.562277580071</v>
      </c>
      <c r="AL201" s="96" t="s">
        <v>96</v>
      </c>
      <c r="AM201" s="95">
        <v>5.8647686832740211</v>
      </c>
      <c r="AN201" s="95">
        <v>5.8647686832740211</v>
      </c>
      <c r="AO201" s="98">
        <v>3.3</v>
      </c>
      <c r="AP201" s="98">
        <v>9.6768683274021345</v>
      </c>
      <c r="AQ201" s="98" t="s">
        <v>99</v>
      </c>
      <c r="AR201" s="98">
        <v>29.605417000000003</v>
      </c>
      <c r="AS201" s="98">
        <v>86.814461238434163</v>
      </c>
      <c r="AT201" s="99" t="s">
        <v>102</v>
      </c>
      <c r="AU201" s="98">
        <v>157.23209350381012</v>
      </c>
      <c r="AV201" s="98">
        <v>461.06492899337911</v>
      </c>
      <c r="AW201" s="98">
        <v>19.36546624098558</v>
      </c>
      <c r="AX201" s="98">
        <v>56.78698997356625</v>
      </c>
      <c r="AY201" s="98">
        <v>37.430555555555536</v>
      </c>
      <c r="AZ201" s="98">
        <v>109.76077500988526</v>
      </c>
      <c r="BA201" s="100">
        <v>14455000</v>
      </c>
      <c r="BB201" s="100">
        <v>42387615.658362985</v>
      </c>
      <c r="BC201" s="101">
        <v>0.60229166666666667</v>
      </c>
      <c r="BD201" s="101">
        <v>1.7661506524317911</v>
      </c>
      <c r="BE201" s="96">
        <v>0</v>
      </c>
      <c r="BF201" s="96">
        <v>0</v>
      </c>
      <c r="BG201" s="95">
        <v>2.9323843416370106</v>
      </c>
      <c r="BH201" s="95">
        <v>2.9323843416370106</v>
      </c>
      <c r="BI201" s="96" t="s">
        <v>326</v>
      </c>
      <c r="BX201" t="s">
        <v>59</v>
      </c>
      <c r="BY201" s="44">
        <v>202.33451957295341</v>
      </c>
      <c r="CA201" t="s">
        <v>71</v>
      </c>
      <c r="CB201" s="44">
        <v>14.661921708185053</v>
      </c>
      <c r="CC201" s="34"/>
      <c r="CE201" s="17">
        <f t="shared" si="19"/>
        <v>0.24999999999999997</v>
      </c>
      <c r="CF201" s="17">
        <f t="shared" si="20"/>
        <v>0.29166666666666663</v>
      </c>
      <c r="CG201" s="17" t="s">
        <v>58</v>
      </c>
      <c r="CH201" s="17">
        <f t="shared" si="17"/>
        <v>278.57651245551574</v>
      </c>
      <c r="CI201" s="17">
        <f t="shared" si="18"/>
        <v>0</v>
      </c>
      <c r="CO201" s="34"/>
      <c r="CP201" s="35"/>
      <c r="CQ201" s="35"/>
    </row>
    <row r="202" spans="2:95" x14ac:dyDescent="0.25">
      <c r="B202" s="34">
        <v>222</v>
      </c>
      <c r="C202" s="34">
        <v>2025</v>
      </c>
      <c r="D202" s="34" t="s">
        <v>109</v>
      </c>
      <c r="E202" s="34">
        <v>33</v>
      </c>
      <c r="F202" s="34" t="s">
        <v>78</v>
      </c>
      <c r="G202" s="34" t="s">
        <v>152</v>
      </c>
      <c r="H202" s="34" t="s">
        <v>151</v>
      </c>
      <c r="I202" s="34" t="s">
        <v>85</v>
      </c>
      <c r="J202" s="34" t="s">
        <v>91</v>
      </c>
      <c r="K202" s="34" t="s">
        <v>325</v>
      </c>
      <c r="L202" s="34" t="s">
        <v>167</v>
      </c>
      <c r="M202" s="34" t="s">
        <v>475</v>
      </c>
      <c r="N202" s="116">
        <v>0.25</v>
      </c>
      <c r="O202" s="116">
        <v>0.3125</v>
      </c>
      <c r="P202" s="116" t="s">
        <v>59</v>
      </c>
      <c r="Q202" s="116">
        <v>0.70833333333333337</v>
      </c>
      <c r="R202" s="116" t="s">
        <v>69</v>
      </c>
      <c r="S202" s="116">
        <v>0.77083333333333337</v>
      </c>
      <c r="T202" s="34" t="s">
        <v>26</v>
      </c>
      <c r="U202" s="34" t="s">
        <v>51</v>
      </c>
      <c r="V202" s="34" t="s">
        <v>43</v>
      </c>
      <c r="W202" s="34" t="s">
        <v>326</v>
      </c>
      <c r="X202" s="34" t="s">
        <v>326</v>
      </c>
      <c r="Y202" s="34" t="s">
        <v>326</v>
      </c>
      <c r="Z202" s="34" t="s">
        <v>26</v>
      </c>
      <c r="AA202" s="34" t="s">
        <v>43</v>
      </c>
      <c r="AB202" s="95">
        <v>0</v>
      </c>
      <c r="AC202" s="34" t="s">
        <v>26</v>
      </c>
      <c r="AD202" s="34" t="s">
        <v>43</v>
      </c>
      <c r="AE202" s="95">
        <v>0</v>
      </c>
      <c r="AF202" s="96">
        <v>9.5</v>
      </c>
      <c r="AG202" s="97">
        <v>0</v>
      </c>
      <c r="AH202" s="96">
        <v>0</v>
      </c>
      <c r="AI202" s="97" t="s">
        <v>326</v>
      </c>
      <c r="AJ202" s="96">
        <v>90</v>
      </c>
      <c r="AK202" s="96">
        <v>263.91459074733098</v>
      </c>
      <c r="AL202" s="96" t="s">
        <v>96</v>
      </c>
      <c r="AM202" s="95">
        <v>5.8647686832740211</v>
      </c>
      <c r="AN202" s="95">
        <v>0</v>
      </c>
      <c r="AO202" s="98" t="s">
        <v>326</v>
      </c>
      <c r="AP202" s="98">
        <v>0</v>
      </c>
      <c r="AQ202" s="98" t="s">
        <v>326</v>
      </c>
      <c r="AR202" s="98">
        <v>11.012028000000001</v>
      </c>
      <c r="AS202" s="98">
        <v>32.291498476868327</v>
      </c>
      <c r="AT202" s="99" t="s">
        <v>101</v>
      </c>
      <c r="AU202" s="98">
        <v>0</v>
      </c>
      <c r="AV202" s="98">
        <v>0</v>
      </c>
      <c r="AW202" s="98">
        <v>0</v>
      </c>
      <c r="AX202" s="98">
        <v>0</v>
      </c>
      <c r="AY202" s="98">
        <v>30.625</v>
      </c>
      <c r="AZ202" s="98">
        <v>89.804270462633454</v>
      </c>
      <c r="BA202" s="100">
        <v>5897899.5433789948</v>
      </c>
      <c r="BB202" s="100">
        <v>17294908.269552641</v>
      </c>
      <c r="BC202" s="101">
        <v>7.5614096709987116E-2</v>
      </c>
      <c r="BD202" s="101">
        <v>0.22172959319939281</v>
      </c>
      <c r="BE202" s="96">
        <v>0</v>
      </c>
      <c r="BF202" s="96">
        <v>0</v>
      </c>
      <c r="BG202" s="95">
        <v>2.9323843416370106</v>
      </c>
      <c r="BH202" s="95">
        <v>2.9323843416370106</v>
      </c>
      <c r="BI202" s="96" t="s">
        <v>326</v>
      </c>
      <c r="BX202" t="s">
        <v>60</v>
      </c>
      <c r="BY202" s="44">
        <v>149.55160142348734</v>
      </c>
      <c r="CA202" t="s">
        <v>72</v>
      </c>
      <c r="CB202" s="44">
        <v>11.729537366548042</v>
      </c>
      <c r="CC202" s="34"/>
      <c r="CE202" s="17">
        <f t="shared" si="19"/>
        <v>0.29166666666666663</v>
      </c>
      <c r="CF202" s="17">
        <f t="shared" si="20"/>
        <v>0.33333333333333331</v>
      </c>
      <c r="CG202" s="17" t="s">
        <v>59</v>
      </c>
      <c r="CH202" s="17">
        <f t="shared" si="17"/>
        <v>202.33451957295341</v>
      </c>
      <c r="CI202" s="17">
        <f t="shared" si="18"/>
        <v>0</v>
      </c>
      <c r="CJ202" s="35"/>
      <c r="CK202" s="35"/>
      <c r="CL202" s="35"/>
      <c r="CM202" s="35"/>
      <c r="CN202" s="35"/>
      <c r="CO202" s="34"/>
      <c r="CP202" s="34"/>
      <c r="CQ202" s="34"/>
    </row>
    <row r="203" spans="2:95" x14ac:dyDescent="0.25">
      <c r="B203" s="34">
        <v>223</v>
      </c>
      <c r="C203" s="34">
        <v>2025</v>
      </c>
      <c r="D203" s="34" t="s">
        <v>109</v>
      </c>
      <c r="E203" s="34">
        <v>47</v>
      </c>
      <c r="F203" s="34" t="s">
        <v>79</v>
      </c>
      <c r="G203" s="34" t="s">
        <v>152</v>
      </c>
      <c r="H203" s="34" t="s">
        <v>151</v>
      </c>
      <c r="I203" s="34" t="s">
        <v>85</v>
      </c>
      <c r="J203" s="34" t="s">
        <v>90</v>
      </c>
      <c r="K203" s="34" t="s">
        <v>325</v>
      </c>
      <c r="L203" s="34" t="s">
        <v>171</v>
      </c>
      <c r="M203" s="34" t="s">
        <v>475</v>
      </c>
      <c r="N203" s="116">
        <v>0.2638888888888889</v>
      </c>
      <c r="O203" s="116">
        <v>0.29166666666666669</v>
      </c>
      <c r="P203" s="116" t="s">
        <v>59</v>
      </c>
      <c r="Q203" s="116">
        <v>0.70833333333333337</v>
      </c>
      <c r="R203" s="116" t="s">
        <v>69</v>
      </c>
      <c r="S203" s="116">
        <v>0.75</v>
      </c>
      <c r="T203" s="34" t="s">
        <v>24</v>
      </c>
      <c r="U203" s="34" t="s">
        <v>326</v>
      </c>
      <c r="V203" s="34" t="s">
        <v>42</v>
      </c>
      <c r="W203" s="34" t="s">
        <v>326</v>
      </c>
      <c r="X203" s="34" t="s">
        <v>326</v>
      </c>
      <c r="Y203" s="34" t="s">
        <v>326</v>
      </c>
      <c r="Z203" s="34" t="s">
        <v>24</v>
      </c>
      <c r="AA203" s="34" t="s">
        <v>42</v>
      </c>
      <c r="AB203" s="95">
        <v>0</v>
      </c>
      <c r="AC203" s="34" t="s">
        <v>24</v>
      </c>
      <c r="AD203" s="34" t="s">
        <v>42</v>
      </c>
      <c r="AE203" s="95">
        <v>0</v>
      </c>
      <c r="AF203" s="96">
        <v>10</v>
      </c>
      <c r="AG203" s="97">
        <v>0</v>
      </c>
      <c r="AH203" s="96">
        <v>0</v>
      </c>
      <c r="AI203" s="97" t="s">
        <v>326</v>
      </c>
      <c r="AJ203" s="96">
        <v>49.999999999999979</v>
      </c>
      <c r="AK203" s="96">
        <v>146.61921708185048</v>
      </c>
      <c r="AL203" s="96" t="s">
        <v>95</v>
      </c>
      <c r="AM203" s="95">
        <v>5.8647686832740211</v>
      </c>
      <c r="AN203" s="95">
        <v>0</v>
      </c>
      <c r="AO203" s="98" t="s">
        <v>326</v>
      </c>
      <c r="AP203" s="98">
        <v>0</v>
      </c>
      <c r="AQ203" s="98" t="s">
        <v>326</v>
      </c>
      <c r="AR203" s="98">
        <v>5.5308449999999993</v>
      </c>
      <c r="AS203" s="98">
        <v>16.218563274021349</v>
      </c>
      <c r="AT203" s="99" t="s">
        <v>100</v>
      </c>
      <c r="AU203" s="98">
        <v>19.835298673161056</v>
      </c>
      <c r="AV203" s="98">
        <v>58.164719240870852</v>
      </c>
      <c r="AW203" s="98">
        <v>2.443011463341346</v>
      </c>
      <c r="AX203" s="98">
        <v>7.163848561541883</v>
      </c>
      <c r="AY203" s="98">
        <v>17.013888888888882</v>
      </c>
      <c r="AZ203" s="98">
        <v>49.891261368129676</v>
      </c>
      <c r="BA203" s="100">
        <v>940800</v>
      </c>
      <c r="BB203" s="100">
        <v>2758787.1886120997</v>
      </c>
      <c r="BC203" s="101">
        <v>1.9599999999999999E-2</v>
      </c>
      <c r="BD203" s="101">
        <v>5.7474733096085404E-2</v>
      </c>
      <c r="BE203" s="96">
        <v>0</v>
      </c>
      <c r="BF203" s="96">
        <v>0</v>
      </c>
      <c r="BG203" s="95">
        <v>2.9323843416370106</v>
      </c>
      <c r="BH203" s="95">
        <v>2.9323843416370106</v>
      </c>
      <c r="BI203" s="96" t="s">
        <v>326</v>
      </c>
      <c r="BX203" t="s">
        <v>61</v>
      </c>
      <c r="BY203" s="44">
        <v>61.580071174377224</v>
      </c>
      <c r="CA203" t="s">
        <v>198</v>
      </c>
      <c r="CB203" s="44">
        <v>824</v>
      </c>
      <c r="CC203" s="34"/>
      <c r="CE203" s="17">
        <f t="shared" si="19"/>
        <v>0.33333333333333331</v>
      </c>
      <c r="CF203" s="17">
        <f t="shared" si="20"/>
        <v>0.375</v>
      </c>
      <c r="CG203" s="17" t="s">
        <v>60</v>
      </c>
      <c r="CH203" s="17">
        <f t="shared" si="17"/>
        <v>149.55160142348734</v>
      </c>
      <c r="CI203" s="17">
        <f t="shared" si="18"/>
        <v>0</v>
      </c>
      <c r="CJ203" s="34"/>
      <c r="CK203" s="34"/>
      <c r="CL203" s="34"/>
      <c r="CM203" s="34"/>
      <c r="CN203" s="34"/>
      <c r="CO203" s="34"/>
      <c r="CP203" s="34"/>
      <c r="CQ203" s="34"/>
    </row>
    <row r="204" spans="2:95" x14ac:dyDescent="0.25">
      <c r="B204" s="34">
        <v>224</v>
      </c>
      <c r="C204" s="34">
        <v>2025</v>
      </c>
      <c r="D204" s="34" t="s">
        <v>110</v>
      </c>
      <c r="E204" s="34">
        <v>37</v>
      </c>
      <c r="F204" s="34" t="s">
        <v>78</v>
      </c>
      <c r="G204" s="34" t="s">
        <v>152</v>
      </c>
      <c r="H204" s="34" t="s">
        <v>151</v>
      </c>
      <c r="I204" s="34" t="s">
        <v>87</v>
      </c>
      <c r="J204" s="34" t="s">
        <v>90</v>
      </c>
      <c r="K204" s="34" t="s">
        <v>325</v>
      </c>
      <c r="L204" s="34" t="s">
        <v>169</v>
      </c>
      <c r="M204" s="34" t="s">
        <v>475</v>
      </c>
      <c r="N204" s="116">
        <v>0.3125</v>
      </c>
      <c r="O204" s="116">
        <v>0.35416666666666669</v>
      </c>
      <c r="P204" s="116" t="s">
        <v>60</v>
      </c>
      <c r="Q204" s="116">
        <v>0.70833333333333337</v>
      </c>
      <c r="R204" s="116" t="s">
        <v>69</v>
      </c>
      <c r="S204" s="116">
        <v>0.79166666666666663</v>
      </c>
      <c r="T204" s="34" t="s">
        <v>29</v>
      </c>
      <c r="U204" s="34" t="s">
        <v>326</v>
      </c>
      <c r="V204" s="34" t="s">
        <v>42</v>
      </c>
      <c r="W204" s="34" t="s">
        <v>326</v>
      </c>
      <c r="X204" s="34" t="s">
        <v>326</v>
      </c>
      <c r="Y204" s="34" t="s">
        <v>326</v>
      </c>
      <c r="Z204" s="34" t="s">
        <v>29</v>
      </c>
      <c r="AA204" s="34" t="s">
        <v>42</v>
      </c>
      <c r="AB204" s="95">
        <v>0</v>
      </c>
      <c r="AC204" s="34" t="s">
        <v>29</v>
      </c>
      <c r="AD204" s="34" t="s">
        <v>42</v>
      </c>
      <c r="AE204" s="95">
        <v>0</v>
      </c>
      <c r="AF204" s="96">
        <v>8.5</v>
      </c>
      <c r="AG204" s="97">
        <v>0</v>
      </c>
      <c r="AH204" s="96">
        <v>0</v>
      </c>
      <c r="AI204" s="97" t="s">
        <v>326</v>
      </c>
      <c r="AJ204" s="96">
        <v>89.999999999999957</v>
      </c>
      <c r="AK204" s="96">
        <v>263.91459074733081</v>
      </c>
      <c r="AL204" s="96" t="s">
        <v>96</v>
      </c>
      <c r="AM204" s="95">
        <v>5.8647686832740211</v>
      </c>
      <c r="AN204" s="95">
        <v>0</v>
      </c>
      <c r="AO204" s="98" t="s">
        <v>326</v>
      </c>
      <c r="AP204" s="98">
        <v>0</v>
      </c>
      <c r="AQ204" s="98" t="s">
        <v>326</v>
      </c>
      <c r="AR204" s="98">
        <v>14.006523000000001</v>
      </c>
      <c r="AS204" s="98">
        <v>41.072508725978651</v>
      </c>
      <c r="AT204" s="99" t="s">
        <v>101</v>
      </c>
      <c r="AU204" s="98">
        <v>2178.5214793536252</v>
      </c>
      <c r="AV204" s="98">
        <v>6388.2622739764665</v>
      </c>
      <c r="AW204" s="98">
        <v>285.96651125000005</v>
      </c>
      <c r="AX204" s="98">
        <v>838.56371982206417</v>
      </c>
      <c r="AY204" s="98">
        <v>30.624999999999986</v>
      </c>
      <c r="AZ204" s="98">
        <v>89.804270462633411</v>
      </c>
      <c r="BA204" s="100">
        <v>7350000</v>
      </c>
      <c r="BB204" s="100">
        <v>21553024.911032028</v>
      </c>
      <c r="BC204" s="101">
        <v>0.15312500000000001</v>
      </c>
      <c r="BD204" s="101">
        <v>0.44902135231316725</v>
      </c>
      <c r="BE204" s="96">
        <v>0</v>
      </c>
      <c r="BF204" s="96">
        <v>0</v>
      </c>
      <c r="BG204" s="95">
        <v>2.9323843416370106</v>
      </c>
      <c r="BH204" s="95">
        <v>2.9323843416370106</v>
      </c>
      <c r="BI204" s="96" t="s">
        <v>326</v>
      </c>
      <c r="BX204" t="s">
        <v>198</v>
      </c>
      <c r="BY204" s="44">
        <v>823.99999999999909</v>
      </c>
      <c r="CA204"/>
      <c r="CB204"/>
      <c r="CC204" s="34"/>
      <c r="CE204" s="17">
        <f t="shared" si="19"/>
        <v>0.375</v>
      </c>
      <c r="CF204" s="17">
        <f t="shared" si="20"/>
        <v>0.41666666666666669</v>
      </c>
      <c r="CG204" s="17" t="s">
        <v>61</v>
      </c>
      <c r="CH204" s="17">
        <f t="shared" si="17"/>
        <v>61.580071174377224</v>
      </c>
      <c r="CI204" s="17">
        <f t="shared" si="18"/>
        <v>0</v>
      </c>
      <c r="CJ204" s="34"/>
      <c r="CK204" s="34"/>
      <c r="CL204" s="34"/>
      <c r="CM204" s="34"/>
      <c r="CN204" s="34"/>
      <c r="CO204" s="34"/>
      <c r="CP204" s="34"/>
      <c r="CQ204" s="34"/>
    </row>
    <row r="205" spans="2:95" x14ac:dyDescent="0.25">
      <c r="B205" s="34">
        <v>225</v>
      </c>
      <c r="C205" s="34">
        <v>2025</v>
      </c>
      <c r="D205" s="34" t="s">
        <v>109</v>
      </c>
      <c r="E205" s="34">
        <v>52</v>
      </c>
      <c r="F205" s="34" t="s">
        <v>80</v>
      </c>
      <c r="G205" s="34" t="s">
        <v>152</v>
      </c>
      <c r="H205" s="34" t="s">
        <v>151</v>
      </c>
      <c r="I205" s="34" t="s">
        <v>84</v>
      </c>
      <c r="J205" s="34" t="s">
        <v>91</v>
      </c>
      <c r="K205" s="34" t="s">
        <v>325</v>
      </c>
      <c r="L205" s="34" t="s">
        <v>176</v>
      </c>
      <c r="M205" s="34" t="s">
        <v>476</v>
      </c>
      <c r="N205" s="116">
        <v>0.25</v>
      </c>
      <c r="O205" s="116">
        <v>0.3125</v>
      </c>
      <c r="P205" s="116" t="s">
        <v>59</v>
      </c>
      <c r="Q205" s="116">
        <v>0.70833333333333337</v>
      </c>
      <c r="R205" s="116" t="s">
        <v>69</v>
      </c>
      <c r="S205" s="116">
        <v>0.79166666666666663</v>
      </c>
      <c r="T205" s="34" t="s">
        <v>30</v>
      </c>
      <c r="U205" s="34" t="s">
        <v>48</v>
      </c>
      <c r="V205" s="34" t="s">
        <v>44</v>
      </c>
      <c r="W205" s="34" t="s">
        <v>24</v>
      </c>
      <c r="X205" s="34" t="s">
        <v>42</v>
      </c>
      <c r="Y205" s="34" t="s">
        <v>326</v>
      </c>
      <c r="Z205" s="34" t="s">
        <v>24</v>
      </c>
      <c r="AA205" s="34" t="s">
        <v>42</v>
      </c>
      <c r="AB205" s="95">
        <v>2.9323843416370106</v>
      </c>
      <c r="AC205" s="34" t="s">
        <v>24</v>
      </c>
      <c r="AD205" s="34" t="s">
        <v>42</v>
      </c>
      <c r="AE205" s="95">
        <v>2.9323843416370106</v>
      </c>
      <c r="AF205" s="96">
        <v>9.5</v>
      </c>
      <c r="AG205" s="97">
        <v>15</v>
      </c>
      <c r="AH205" s="96">
        <v>43.985765124555158</v>
      </c>
      <c r="AI205" s="97" t="s">
        <v>103</v>
      </c>
      <c r="AJ205" s="96">
        <v>104.99999999999994</v>
      </c>
      <c r="AK205" s="96">
        <v>307.90035587188595</v>
      </c>
      <c r="AL205" s="96" t="s">
        <v>96</v>
      </c>
      <c r="AM205" s="95">
        <v>5.8647686832740211</v>
      </c>
      <c r="AN205" s="95">
        <v>5.8647686832740211</v>
      </c>
      <c r="AO205" s="98">
        <v>6.8350000000000009</v>
      </c>
      <c r="AP205" s="98">
        <v>20.04284697508897</v>
      </c>
      <c r="AQ205" s="98" t="s">
        <v>108</v>
      </c>
      <c r="AR205" s="98">
        <v>10.023296999999999</v>
      </c>
      <c r="AS205" s="98">
        <v>29.39215917437722</v>
      </c>
      <c r="AT205" s="99" t="s">
        <v>101</v>
      </c>
      <c r="AU205" s="98">
        <v>182.53845910264093</v>
      </c>
      <c r="AV205" s="98">
        <v>535.27291921913206</v>
      </c>
      <c r="AW205" s="98">
        <v>23.630175008012813</v>
      </c>
      <c r="AX205" s="98">
        <v>69.292755183638988</v>
      </c>
      <c r="AY205" s="98">
        <v>35.72916666666665</v>
      </c>
      <c r="AZ205" s="98">
        <v>104.77164887307231</v>
      </c>
      <c r="BA205" s="100">
        <v>4900000</v>
      </c>
      <c r="BB205" s="100">
        <v>14368683.274021352</v>
      </c>
      <c r="BC205" s="101">
        <v>6.2820512820512819E-2</v>
      </c>
      <c r="BD205" s="101">
        <v>0.18421388812847886</v>
      </c>
      <c r="BE205" s="96">
        <v>0</v>
      </c>
      <c r="BF205" s="96">
        <v>0</v>
      </c>
      <c r="BG205" s="95">
        <v>2.9323843416370106</v>
      </c>
      <c r="BH205" s="95">
        <v>2.9323843416370106</v>
      </c>
      <c r="BI205" s="96" t="s">
        <v>326</v>
      </c>
      <c r="BX205"/>
      <c r="BY205"/>
      <c r="CA205"/>
      <c r="CB205"/>
      <c r="CC205" s="34"/>
      <c r="CE205" s="17">
        <f t="shared" si="19"/>
        <v>0.41666666666666669</v>
      </c>
      <c r="CF205" s="17">
        <f t="shared" si="20"/>
        <v>0.45833333333333337</v>
      </c>
      <c r="CG205" s="17" t="s">
        <v>62</v>
      </c>
      <c r="CH205" s="17">
        <f t="shared" si="17"/>
        <v>2.9323843416370106</v>
      </c>
      <c r="CI205" s="17">
        <f t="shared" si="18"/>
        <v>0</v>
      </c>
      <c r="CJ205" s="34"/>
      <c r="CK205" s="34"/>
      <c r="CL205" s="34"/>
      <c r="CM205" s="34"/>
      <c r="CN205" s="34"/>
      <c r="CO205" s="35"/>
      <c r="CP205" s="34"/>
      <c r="CQ205" s="34"/>
    </row>
    <row r="206" spans="2:95" x14ac:dyDescent="0.25">
      <c r="B206" s="34">
        <v>226</v>
      </c>
      <c r="C206" s="34">
        <v>2025</v>
      </c>
      <c r="D206" s="34" t="s">
        <v>110</v>
      </c>
      <c r="E206" s="34">
        <v>28</v>
      </c>
      <c r="F206" s="34" t="s">
        <v>77</v>
      </c>
      <c r="G206" s="34" t="s">
        <v>152</v>
      </c>
      <c r="H206" s="34" t="s">
        <v>151</v>
      </c>
      <c r="I206" s="34" t="s">
        <v>85</v>
      </c>
      <c r="J206" s="34" t="s">
        <v>89</v>
      </c>
      <c r="K206" s="34" t="s">
        <v>325</v>
      </c>
      <c r="L206" s="34" t="s">
        <v>171</v>
      </c>
      <c r="M206" s="34" t="s">
        <v>476</v>
      </c>
      <c r="N206" s="116">
        <v>0.33333333333333331</v>
      </c>
      <c r="O206" s="116">
        <v>0.375</v>
      </c>
      <c r="P206" s="116" t="s">
        <v>61</v>
      </c>
      <c r="Q206" s="116">
        <v>0.66666666666666663</v>
      </c>
      <c r="R206" s="116" t="s">
        <v>68</v>
      </c>
      <c r="S206" s="116">
        <v>0.72222222222222221</v>
      </c>
      <c r="T206" s="34" t="s">
        <v>27</v>
      </c>
      <c r="U206" s="34" t="s">
        <v>326</v>
      </c>
      <c r="V206" s="34" t="s">
        <v>42</v>
      </c>
      <c r="W206" s="34" t="s">
        <v>326</v>
      </c>
      <c r="X206" s="34" t="s">
        <v>326</v>
      </c>
      <c r="Y206" s="34" t="s">
        <v>326</v>
      </c>
      <c r="Z206" s="34" t="s">
        <v>27</v>
      </c>
      <c r="AA206" s="34" t="s">
        <v>42</v>
      </c>
      <c r="AB206" s="95">
        <v>0</v>
      </c>
      <c r="AC206" s="34" t="s">
        <v>27</v>
      </c>
      <c r="AD206" s="34" t="s">
        <v>42</v>
      </c>
      <c r="AE206" s="95">
        <v>0</v>
      </c>
      <c r="AF206" s="96">
        <v>6.9999999999999991</v>
      </c>
      <c r="AG206" s="97">
        <v>0</v>
      </c>
      <c r="AH206" s="96">
        <v>0</v>
      </c>
      <c r="AI206" s="97" t="s">
        <v>326</v>
      </c>
      <c r="AJ206" s="96">
        <v>70.000000000000028</v>
      </c>
      <c r="AK206" s="96">
        <v>205.26690391459081</v>
      </c>
      <c r="AL206" s="96" t="s">
        <v>96</v>
      </c>
      <c r="AM206" s="95">
        <v>5.8647686832740211</v>
      </c>
      <c r="AN206" s="95">
        <v>0</v>
      </c>
      <c r="AO206" s="98" t="s">
        <v>326</v>
      </c>
      <c r="AP206" s="98">
        <v>0</v>
      </c>
      <c r="AQ206" s="98" t="s">
        <v>326</v>
      </c>
      <c r="AR206" s="98">
        <v>14.6</v>
      </c>
      <c r="AS206" s="98">
        <v>42.812811387900354</v>
      </c>
      <c r="AT206" s="99" t="s">
        <v>101</v>
      </c>
      <c r="AU206" s="98">
        <v>280.60268985507247</v>
      </c>
      <c r="AV206" s="98">
        <v>822.83493395224093</v>
      </c>
      <c r="AW206" s="98">
        <v>34.560386473429951</v>
      </c>
      <c r="AX206" s="98">
        <v>101.34433613560954</v>
      </c>
      <c r="AY206" s="98">
        <v>23.819444444444457</v>
      </c>
      <c r="AZ206" s="98">
        <v>69.847765915381615</v>
      </c>
      <c r="BA206" s="100">
        <v>1254400</v>
      </c>
      <c r="BB206" s="100">
        <v>3678382.9181494662</v>
      </c>
      <c r="BC206" s="101">
        <v>5.226666666666667E-2</v>
      </c>
      <c r="BD206" s="101">
        <v>0.15326595492289444</v>
      </c>
      <c r="BE206" s="96">
        <v>0</v>
      </c>
      <c r="BF206" s="96">
        <v>0</v>
      </c>
      <c r="BG206" s="95">
        <v>2.9323843416370106</v>
      </c>
      <c r="BH206" s="95">
        <v>2.9323843416370106</v>
      </c>
      <c r="BI206" s="96" t="s">
        <v>326</v>
      </c>
      <c r="BX206"/>
      <c r="BY206"/>
      <c r="CA206"/>
      <c r="CB206"/>
      <c r="CC206" s="34"/>
      <c r="CE206" s="17">
        <f t="shared" si="19"/>
        <v>0.45833333333333337</v>
      </c>
      <c r="CF206" s="17">
        <f t="shared" si="20"/>
        <v>0.5</v>
      </c>
      <c r="CG206" s="17" t="s">
        <v>63</v>
      </c>
      <c r="CH206" s="17">
        <f t="shared" si="17"/>
        <v>0</v>
      </c>
      <c r="CI206" s="17">
        <f t="shared" si="18"/>
        <v>0</v>
      </c>
      <c r="CJ206" s="34"/>
      <c r="CK206" s="34"/>
      <c r="CL206" s="34"/>
      <c r="CM206" s="34"/>
      <c r="CN206" s="34"/>
      <c r="CO206" s="34"/>
      <c r="CP206" s="34"/>
      <c r="CQ206" s="34"/>
    </row>
    <row r="207" spans="2:95" x14ac:dyDescent="0.25">
      <c r="B207" s="34">
        <v>227</v>
      </c>
      <c r="C207" s="34">
        <v>2025</v>
      </c>
      <c r="D207" s="34" t="s">
        <v>110</v>
      </c>
      <c r="E207" s="34">
        <v>31</v>
      </c>
      <c r="F207" s="34" t="s">
        <v>78</v>
      </c>
      <c r="G207" s="34" t="s">
        <v>152</v>
      </c>
      <c r="H207" s="34" t="s">
        <v>151</v>
      </c>
      <c r="I207" s="34" t="s">
        <v>83</v>
      </c>
      <c r="J207" s="34" t="s">
        <v>89</v>
      </c>
      <c r="K207" s="34" t="s">
        <v>480</v>
      </c>
      <c r="L207" s="34" t="s">
        <v>170</v>
      </c>
      <c r="M207" s="34" t="s">
        <v>477</v>
      </c>
      <c r="N207" s="116">
        <v>0.1875</v>
      </c>
      <c r="O207" s="116">
        <v>0.29166666666666669</v>
      </c>
      <c r="P207" s="116" t="s">
        <v>59</v>
      </c>
      <c r="Q207" s="116">
        <v>0.66666666666666663</v>
      </c>
      <c r="R207" s="116" t="s">
        <v>68</v>
      </c>
      <c r="S207" s="116">
        <v>0.77083333333333337</v>
      </c>
      <c r="T207" s="34" t="s">
        <v>40</v>
      </c>
      <c r="U207" s="34" t="s">
        <v>326</v>
      </c>
      <c r="V207" s="34" t="s">
        <v>42</v>
      </c>
      <c r="W207" s="34" t="s">
        <v>24</v>
      </c>
      <c r="X207" s="34" t="s">
        <v>42</v>
      </c>
      <c r="Y207" s="34" t="s">
        <v>326</v>
      </c>
      <c r="Z207" s="34" t="s">
        <v>40</v>
      </c>
      <c r="AA207" s="34" t="s">
        <v>42</v>
      </c>
      <c r="AB207" s="95">
        <v>0</v>
      </c>
      <c r="AC207" s="34" t="s">
        <v>40</v>
      </c>
      <c r="AD207" s="34" t="s">
        <v>42</v>
      </c>
      <c r="AE207" s="95">
        <v>0</v>
      </c>
      <c r="AF207" s="96">
        <v>8.9999999999999982</v>
      </c>
      <c r="AG207" s="97">
        <v>30</v>
      </c>
      <c r="AH207" s="96">
        <v>87.971530249110316</v>
      </c>
      <c r="AI207" s="97" t="s">
        <v>95</v>
      </c>
      <c r="AJ207" s="96">
        <v>150.00000000000006</v>
      </c>
      <c r="AK207" s="96">
        <v>439.85765124555178</v>
      </c>
      <c r="AL207" s="96" t="s">
        <v>97</v>
      </c>
      <c r="AM207" s="95">
        <v>5.8647686832740211</v>
      </c>
      <c r="AN207" s="95">
        <v>5.8647686832740211</v>
      </c>
      <c r="AO207" s="98">
        <v>13.670000000000002</v>
      </c>
      <c r="AP207" s="98">
        <v>40.085693950177941</v>
      </c>
      <c r="AQ207" s="98" t="s">
        <v>108</v>
      </c>
      <c r="AR207" s="98">
        <v>42.999248000000009</v>
      </c>
      <c r="AS207" s="98">
        <v>126.09032153736656</v>
      </c>
      <c r="AT207" s="99" t="s">
        <v>102</v>
      </c>
      <c r="AU207" s="98">
        <v>564.01474523369234</v>
      </c>
      <c r="AV207" s="98">
        <v>1653.9080073756672</v>
      </c>
      <c r="AW207" s="98">
        <v>69.46678801282053</v>
      </c>
      <c r="AX207" s="98">
        <v>203.70332143261251</v>
      </c>
      <c r="AY207" s="98">
        <v>51.041666666666686</v>
      </c>
      <c r="AZ207" s="98">
        <v>149.67378410438914</v>
      </c>
      <c r="BA207" s="100">
        <v>4684400</v>
      </c>
      <c r="BB207" s="100">
        <v>13736461.209964413</v>
      </c>
      <c r="BC207" s="101">
        <v>0.19518333333333332</v>
      </c>
      <c r="BD207" s="101">
        <v>0.57235255041518385</v>
      </c>
      <c r="BE207" s="96">
        <v>0</v>
      </c>
      <c r="BF207" s="96">
        <v>0</v>
      </c>
      <c r="BG207" s="95">
        <v>2.9323843416370106</v>
      </c>
      <c r="BH207" s="95">
        <v>2.9323843416370106</v>
      </c>
      <c r="BI207" s="96" t="s">
        <v>326</v>
      </c>
      <c r="BX207"/>
      <c r="BY207"/>
      <c r="CA207"/>
      <c r="CB207"/>
      <c r="CC207" s="34"/>
      <c r="CE207" s="17">
        <f t="shared" si="19"/>
        <v>0.5</v>
      </c>
      <c r="CF207" s="17">
        <f t="shared" si="20"/>
        <v>0.54166666666666663</v>
      </c>
      <c r="CG207" s="17" t="s">
        <v>64</v>
      </c>
      <c r="CH207" s="17">
        <f t="shared" si="17"/>
        <v>0</v>
      </c>
      <c r="CI207" s="17">
        <f t="shared" si="18"/>
        <v>0</v>
      </c>
      <c r="CJ207" s="34"/>
      <c r="CK207" s="34"/>
      <c r="CL207" s="34"/>
      <c r="CM207" s="34"/>
      <c r="CN207" s="34"/>
      <c r="CO207" s="34"/>
      <c r="CP207" s="34"/>
      <c r="CQ207" s="34"/>
    </row>
    <row r="208" spans="2:95" x14ac:dyDescent="0.25">
      <c r="B208" s="34">
        <v>228</v>
      </c>
      <c r="C208" s="34">
        <v>2025</v>
      </c>
      <c r="D208" s="34" t="s">
        <v>261</v>
      </c>
      <c r="E208" s="34">
        <v>48</v>
      </c>
      <c r="F208" s="34" t="s">
        <v>79</v>
      </c>
      <c r="G208" s="34" t="s">
        <v>152</v>
      </c>
      <c r="H208" s="34" t="s">
        <v>151</v>
      </c>
      <c r="I208" s="34" t="s">
        <v>84</v>
      </c>
      <c r="J208" s="34" t="s">
        <v>90</v>
      </c>
      <c r="K208" s="34" t="s">
        <v>325</v>
      </c>
      <c r="L208" s="34" t="s">
        <v>172</v>
      </c>
      <c r="M208" s="34" t="s">
        <v>475</v>
      </c>
      <c r="N208" s="116">
        <v>0.29166666666666669</v>
      </c>
      <c r="O208" s="116">
        <v>0.35416666666666669</v>
      </c>
      <c r="P208" s="116" t="s">
        <v>60</v>
      </c>
      <c r="Q208" s="116">
        <v>0.6875</v>
      </c>
      <c r="R208" s="116" t="s">
        <v>68</v>
      </c>
      <c r="S208" s="116">
        <v>0.75</v>
      </c>
      <c r="T208" s="34" t="s">
        <v>27</v>
      </c>
      <c r="U208" s="34" t="s">
        <v>326</v>
      </c>
      <c r="V208" s="34" t="s">
        <v>42</v>
      </c>
      <c r="W208" s="34" t="s">
        <v>149</v>
      </c>
      <c r="X208" s="34" t="s">
        <v>149</v>
      </c>
      <c r="Y208" s="34" t="s">
        <v>326</v>
      </c>
      <c r="Z208" s="34" t="s">
        <v>27</v>
      </c>
      <c r="AA208" s="34" t="s">
        <v>42</v>
      </c>
      <c r="AB208" s="95">
        <v>0</v>
      </c>
      <c r="AC208" s="34" t="s">
        <v>27</v>
      </c>
      <c r="AD208" s="34" t="s">
        <v>42</v>
      </c>
      <c r="AE208" s="95">
        <v>0</v>
      </c>
      <c r="AF208" s="96">
        <v>8</v>
      </c>
      <c r="AG208" s="97">
        <v>15</v>
      </c>
      <c r="AH208" s="96">
        <v>43.985765124555158</v>
      </c>
      <c r="AI208" s="97" t="s">
        <v>103</v>
      </c>
      <c r="AJ208" s="96">
        <v>90</v>
      </c>
      <c r="AK208" s="96">
        <v>263.91459074733098</v>
      </c>
      <c r="AL208" s="96" t="s">
        <v>96</v>
      </c>
      <c r="AM208" s="95">
        <v>5.8647686832740211</v>
      </c>
      <c r="AN208" s="95">
        <v>5.8647686832740211</v>
      </c>
      <c r="AO208" s="98">
        <v>0.85</v>
      </c>
      <c r="AP208" s="98">
        <v>2.4925266903914589</v>
      </c>
      <c r="AQ208" s="98" t="s">
        <v>106</v>
      </c>
      <c r="AR208" s="98">
        <v>12.212049999999991</v>
      </c>
      <c r="AS208" s="98">
        <v>35.810424199288228</v>
      </c>
      <c r="AT208" s="99" t="s">
        <v>101</v>
      </c>
      <c r="AU208" s="98">
        <v>163.77851672608682</v>
      </c>
      <c r="AV208" s="98">
        <v>480.26155794411221</v>
      </c>
      <c r="AW208" s="98">
        <v>20.171755434782593</v>
      </c>
      <c r="AX208" s="98">
        <v>59.151339780287742</v>
      </c>
      <c r="AY208" s="98">
        <v>30.625</v>
      </c>
      <c r="AZ208" s="98">
        <v>89.804270462633454</v>
      </c>
      <c r="BA208" s="100">
        <v>940800</v>
      </c>
      <c r="BB208" s="100">
        <v>2758787.1886120997</v>
      </c>
      <c r="BC208" s="101">
        <v>1.9599999999999999E-2</v>
      </c>
      <c r="BD208" s="101">
        <v>5.7474733096085404E-2</v>
      </c>
      <c r="BE208" s="96">
        <v>30</v>
      </c>
      <c r="BF208" s="96">
        <v>87.971530249110316</v>
      </c>
      <c r="BG208" s="95">
        <v>0</v>
      </c>
      <c r="BH208" s="95">
        <v>2.9323843416370106</v>
      </c>
      <c r="BI208" s="96" t="s">
        <v>326</v>
      </c>
      <c r="BX208"/>
      <c r="BY208"/>
      <c r="CA208"/>
      <c r="CB208"/>
      <c r="CC208" s="34"/>
      <c r="CE208" s="17">
        <f t="shared" si="19"/>
        <v>0.54166666666666663</v>
      </c>
      <c r="CF208" s="17">
        <f t="shared" si="20"/>
        <v>0.58333333333333326</v>
      </c>
      <c r="CG208" s="17" t="s">
        <v>65</v>
      </c>
      <c r="CH208" s="17">
        <f t="shared" si="17"/>
        <v>0</v>
      </c>
      <c r="CI208" s="17">
        <f t="shared" si="18"/>
        <v>5.8647686832740211</v>
      </c>
      <c r="CJ208" s="34"/>
      <c r="CK208" s="34"/>
      <c r="CL208" s="34"/>
      <c r="CM208" s="34"/>
      <c r="CN208" s="34"/>
      <c r="CO208" s="34"/>
      <c r="CP208" s="34"/>
      <c r="CQ208" s="34"/>
    </row>
    <row r="209" spans="2:95" x14ac:dyDescent="0.25">
      <c r="B209" s="34">
        <v>229</v>
      </c>
      <c r="C209" s="34">
        <v>2025</v>
      </c>
      <c r="D209" s="34" t="s">
        <v>110</v>
      </c>
      <c r="E209" s="34">
        <v>48</v>
      </c>
      <c r="F209" s="34" t="s">
        <v>79</v>
      </c>
      <c r="G209" s="34" t="s">
        <v>152</v>
      </c>
      <c r="H209" s="34" t="s">
        <v>151</v>
      </c>
      <c r="I209" s="34" t="s">
        <v>85</v>
      </c>
      <c r="J209" s="34" t="s">
        <v>89</v>
      </c>
      <c r="K209" s="34" t="s">
        <v>325</v>
      </c>
      <c r="L209" s="34" t="s">
        <v>174</v>
      </c>
      <c r="M209" s="34" t="s">
        <v>475</v>
      </c>
      <c r="N209" s="116">
        <v>0.25</v>
      </c>
      <c r="O209" s="116">
        <v>0.28125</v>
      </c>
      <c r="P209" s="116" t="s">
        <v>58</v>
      </c>
      <c r="Q209" s="116">
        <v>0.70833333333333337</v>
      </c>
      <c r="R209" s="116" t="s">
        <v>69</v>
      </c>
      <c r="S209" s="116">
        <v>0.75</v>
      </c>
      <c r="T209" s="34" t="s">
        <v>27</v>
      </c>
      <c r="U209" s="34" t="s">
        <v>326</v>
      </c>
      <c r="V209" s="34" t="s">
        <v>42</v>
      </c>
      <c r="W209" s="34" t="s">
        <v>326</v>
      </c>
      <c r="X209" s="34" t="s">
        <v>326</v>
      </c>
      <c r="Y209" s="34" t="s">
        <v>326</v>
      </c>
      <c r="Z209" s="34" t="s">
        <v>27</v>
      </c>
      <c r="AA209" s="34" t="s">
        <v>42</v>
      </c>
      <c r="AB209" s="95">
        <v>0</v>
      </c>
      <c r="AC209" s="34" t="s">
        <v>27</v>
      </c>
      <c r="AD209" s="34" t="s">
        <v>42</v>
      </c>
      <c r="AE209" s="95">
        <v>0</v>
      </c>
      <c r="AF209" s="96">
        <v>10.25</v>
      </c>
      <c r="AG209" s="97">
        <v>0</v>
      </c>
      <c r="AH209" s="96">
        <v>0</v>
      </c>
      <c r="AI209" s="97" t="s">
        <v>326</v>
      </c>
      <c r="AJ209" s="96">
        <v>52.499999999999972</v>
      </c>
      <c r="AK209" s="96">
        <v>153.95017793594297</v>
      </c>
      <c r="AL209" s="96" t="s">
        <v>95</v>
      </c>
      <c r="AM209" s="95">
        <v>5.8647686832740211</v>
      </c>
      <c r="AN209" s="95">
        <v>0</v>
      </c>
      <c r="AO209" s="98" t="s">
        <v>326</v>
      </c>
      <c r="AP209" s="98">
        <v>0</v>
      </c>
      <c r="AQ209" s="98" t="s">
        <v>326</v>
      </c>
      <c r="AR209" s="98">
        <v>9.6757879999999972</v>
      </c>
      <c r="AS209" s="98">
        <v>28.373129224199278</v>
      </c>
      <c r="AT209" s="99" t="s">
        <v>100</v>
      </c>
      <c r="AU209" s="98">
        <v>92.981237646144891</v>
      </c>
      <c r="AV209" s="98">
        <v>272.65672533958502</v>
      </c>
      <c r="AW209" s="98">
        <v>11.452019613526566</v>
      </c>
      <c r="AX209" s="98">
        <v>33.581722994825235</v>
      </c>
      <c r="AY209" s="98">
        <v>17.864583333333325</v>
      </c>
      <c r="AZ209" s="98">
        <v>52.385824436536154</v>
      </c>
      <c r="BA209" s="100">
        <v>784000</v>
      </c>
      <c r="BB209" s="100">
        <v>2298989.3238434163</v>
      </c>
      <c r="BC209" s="101">
        <v>3.2666666666666663E-2</v>
      </c>
      <c r="BD209" s="101">
        <v>9.5791221826809006E-2</v>
      </c>
      <c r="BE209" s="96">
        <v>0</v>
      </c>
      <c r="BF209" s="96">
        <v>0</v>
      </c>
      <c r="BG209" s="95">
        <v>2.9323843416370106</v>
      </c>
      <c r="BH209" s="95">
        <v>2.9323843416370106</v>
      </c>
      <c r="BI209" s="96" t="s">
        <v>326</v>
      </c>
      <c r="BX209"/>
      <c r="BY209"/>
      <c r="CA209"/>
      <c r="CB209"/>
      <c r="CC209" s="34"/>
      <c r="CE209" s="17">
        <f t="shared" si="19"/>
        <v>0.58333333333333326</v>
      </c>
      <c r="CF209" s="17">
        <f t="shared" si="20"/>
        <v>0.62499999999999989</v>
      </c>
      <c r="CG209" s="17" t="s">
        <v>66</v>
      </c>
      <c r="CH209" s="17">
        <f t="shared" si="17"/>
        <v>0</v>
      </c>
      <c r="CI209" s="17">
        <f t="shared" si="18"/>
        <v>14.661921708185053</v>
      </c>
      <c r="CJ209" s="34"/>
      <c r="CK209" s="34"/>
      <c r="CL209" s="34"/>
      <c r="CM209" s="34"/>
      <c r="CN209" s="34"/>
      <c r="CO209" s="34"/>
      <c r="CP209" s="34"/>
      <c r="CQ209" s="34"/>
    </row>
    <row r="210" spans="2:95" x14ac:dyDescent="0.25">
      <c r="B210" s="34">
        <v>230</v>
      </c>
      <c r="C210" s="34">
        <v>2025</v>
      </c>
      <c r="D210" s="34" t="s">
        <v>109</v>
      </c>
      <c r="E210" s="34">
        <v>29</v>
      </c>
      <c r="F210" s="34" t="s">
        <v>77</v>
      </c>
      <c r="G210" s="34" t="s">
        <v>152</v>
      </c>
      <c r="H210" s="34" t="s">
        <v>151</v>
      </c>
      <c r="I210" s="34" t="s">
        <v>85</v>
      </c>
      <c r="J210" s="34" t="s">
        <v>91</v>
      </c>
      <c r="K210" s="34" t="s">
        <v>325</v>
      </c>
      <c r="L210" s="34" t="s">
        <v>171</v>
      </c>
      <c r="M210" s="34" t="s">
        <v>475</v>
      </c>
      <c r="N210" s="116">
        <v>0.33333333333333331</v>
      </c>
      <c r="O210" s="116">
        <v>0.35416666666666669</v>
      </c>
      <c r="P210" s="116" t="s">
        <v>60</v>
      </c>
      <c r="Q210" s="116">
        <v>0.625</v>
      </c>
      <c r="R210" s="116" t="s">
        <v>67</v>
      </c>
      <c r="S210" s="116">
        <v>0.64583333333333337</v>
      </c>
      <c r="T210" s="34" t="s">
        <v>32</v>
      </c>
      <c r="U210" s="34" t="s">
        <v>47</v>
      </c>
      <c r="V210" s="34" t="s">
        <v>45</v>
      </c>
      <c r="W210" s="34" t="s">
        <v>326</v>
      </c>
      <c r="X210" s="34" t="s">
        <v>326</v>
      </c>
      <c r="Y210" s="34" t="s">
        <v>326</v>
      </c>
      <c r="Z210" s="34" t="s">
        <v>32</v>
      </c>
      <c r="AA210" s="34" t="s">
        <v>45</v>
      </c>
      <c r="AB210" s="95">
        <v>0</v>
      </c>
      <c r="AC210" s="34" t="s">
        <v>32</v>
      </c>
      <c r="AD210" s="34" t="s">
        <v>45</v>
      </c>
      <c r="AE210" s="95">
        <v>0</v>
      </c>
      <c r="AF210" s="96">
        <v>6.5</v>
      </c>
      <c r="AG210" s="97">
        <v>0</v>
      </c>
      <c r="AH210" s="96">
        <v>0</v>
      </c>
      <c r="AI210" s="97" t="s">
        <v>326</v>
      </c>
      <c r="AJ210" s="96">
        <v>30.000000000000053</v>
      </c>
      <c r="AK210" s="96">
        <v>87.971530249110472</v>
      </c>
      <c r="AL210" s="96" t="s">
        <v>95</v>
      </c>
      <c r="AM210" s="95">
        <v>5.8647686832740211</v>
      </c>
      <c r="AN210" s="95">
        <v>0</v>
      </c>
      <c r="AO210" s="98" t="s">
        <v>326</v>
      </c>
      <c r="AP210" s="98">
        <v>0</v>
      </c>
      <c r="AQ210" s="98" t="s">
        <v>326</v>
      </c>
      <c r="AR210" s="98">
        <v>5.5308449999999993</v>
      </c>
      <c r="AS210" s="98">
        <v>16.218563274021349</v>
      </c>
      <c r="AT210" s="99" t="s">
        <v>100</v>
      </c>
      <c r="AU210" s="98">
        <v>0</v>
      </c>
      <c r="AV210" s="98">
        <v>0</v>
      </c>
      <c r="AW210" s="98">
        <v>0</v>
      </c>
      <c r="AX210" s="98">
        <v>0</v>
      </c>
      <c r="AY210" s="98">
        <v>10.208333333333352</v>
      </c>
      <c r="AZ210" s="98">
        <v>29.934756820877869</v>
      </c>
      <c r="BA210" s="100">
        <v>26849.31506849315</v>
      </c>
      <c r="BB210" s="100">
        <v>78732.511090527958</v>
      </c>
      <c r="BC210" s="101">
        <v>3.4422198805760451E-4</v>
      </c>
      <c r="BD210" s="101">
        <v>1.0093911678272815E-3</v>
      </c>
      <c r="BE210" s="96">
        <v>60.000000000000107</v>
      </c>
      <c r="BF210" s="96">
        <v>175.94306049822094</v>
      </c>
      <c r="BG210" s="95">
        <v>0</v>
      </c>
      <c r="BH210" s="95">
        <v>2.9323843416370106</v>
      </c>
      <c r="BI210" s="96" t="s">
        <v>326</v>
      </c>
      <c r="BX210"/>
      <c r="BY210"/>
      <c r="CA210"/>
      <c r="CB210"/>
      <c r="CC210" s="34"/>
      <c r="CE210" s="17">
        <f t="shared" si="19"/>
        <v>0.62499999999999989</v>
      </c>
      <c r="CF210" s="17">
        <f t="shared" si="20"/>
        <v>0.66666666666666652</v>
      </c>
      <c r="CG210" s="17" t="s">
        <v>67</v>
      </c>
      <c r="CH210" s="17">
        <f t="shared" si="17"/>
        <v>0</v>
      </c>
      <c r="CI210" s="17">
        <f t="shared" si="18"/>
        <v>43.985765124555158</v>
      </c>
      <c r="CJ210" s="34"/>
      <c r="CK210" s="34"/>
      <c r="CL210" s="34"/>
      <c r="CM210" s="34"/>
      <c r="CN210" s="34"/>
      <c r="CO210" s="34"/>
      <c r="CP210" s="34"/>
      <c r="CQ210" s="34"/>
    </row>
    <row r="211" spans="2:95" x14ac:dyDescent="0.25">
      <c r="B211" s="34">
        <v>231</v>
      </c>
      <c r="C211" s="34">
        <v>2025</v>
      </c>
      <c r="D211" s="34" t="s">
        <v>109</v>
      </c>
      <c r="E211" s="34">
        <v>47</v>
      </c>
      <c r="F211" s="34" t="s">
        <v>79</v>
      </c>
      <c r="G211" s="34" t="s">
        <v>152</v>
      </c>
      <c r="H211" s="34" t="s">
        <v>151</v>
      </c>
      <c r="I211" s="34" t="s">
        <v>84</v>
      </c>
      <c r="J211" s="34" t="s">
        <v>91</v>
      </c>
      <c r="K211" s="34" t="s">
        <v>325</v>
      </c>
      <c r="L211" s="34" t="s">
        <v>173</v>
      </c>
      <c r="M211" s="34" t="s">
        <v>475</v>
      </c>
      <c r="N211" s="116">
        <v>0.25</v>
      </c>
      <c r="O211" s="116">
        <v>0.29166666666666669</v>
      </c>
      <c r="P211" s="116" t="s">
        <v>59</v>
      </c>
      <c r="Q211" s="116">
        <v>0.6875</v>
      </c>
      <c r="R211" s="116" t="s">
        <v>68</v>
      </c>
      <c r="S211" s="116">
        <v>0.75</v>
      </c>
      <c r="T211" s="34" t="s">
        <v>26</v>
      </c>
      <c r="U211" s="34" t="s">
        <v>48</v>
      </c>
      <c r="V211" s="34" t="s">
        <v>43</v>
      </c>
      <c r="W211" s="34" t="s">
        <v>326</v>
      </c>
      <c r="X211" s="34" t="s">
        <v>326</v>
      </c>
      <c r="Y211" s="34" t="s">
        <v>326</v>
      </c>
      <c r="Z211" s="34" t="s">
        <v>26</v>
      </c>
      <c r="AA211" s="34" t="s">
        <v>43</v>
      </c>
      <c r="AB211" s="95">
        <v>0</v>
      </c>
      <c r="AC211" s="34" t="s">
        <v>26</v>
      </c>
      <c r="AD211" s="34" t="s">
        <v>43</v>
      </c>
      <c r="AE211" s="95">
        <v>0</v>
      </c>
      <c r="AF211" s="96">
        <v>9.5</v>
      </c>
      <c r="AG211" s="97">
        <v>0</v>
      </c>
      <c r="AH211" s="96">
        <v>0</v>
      </c>
      <c r="AI211" s="97" t="s">
        <v>326</v>
      </c>
      <c r="AJ211" s="96">
        <v>75.000000000000014</v>
      </c>
      <c r="AK211" s="96">
        <v>219.92882562277583</v>
      </c>
      <c r="AL211" s="96" t="s">
        <v>96</v>
      </c>
      <c r="AM211" s="95">
        <v>5.8647686832740211</v>
      </c>
      <c r="AN211" s="95">
        <v>0</v>
      </c>
      <c r="AO211" s="98" t="s">
        <v>326</v>
      </c>
      <c r="AP211" s="98">
        <v>0</v>
      </c>
      <c r="AQ211" s="98" t="s">
        <v>326</v>
      </c>
      <c r="AR211" s="98">
        <v>14.68014500000001</v>
      </c>
      <c r="AS211" s="98">
        <v>43.047827330960885</v>
      </c>
      <c r="AT211" s="99" t="s">
        <v>101</v>
      </c>
      <c r="AU211" s="98">
        <v>1565.6873767430011</v>
      </c>
      <c r="AV211" s="98">
        <v>4591.1971474599031</v>
      </c>
      <c r="AW211" s="98">
        <v>205.52203000000014</v>
      </c>
      <c r="AX211" s="98">
        <v>602.66958263345236</v>
      </c>
      <c r="AY211" s="98">
        <v>25.520833333333339</v>
      </c>
      <c r="AZ211" s="98">
        <v>74.836892052194557</v>
      </c>
      <c r="BA211" s="100">
        <v>8492438.3561643846</v>
      </c>
      <c r="BB211" s="100">
        <v>24903093.257933997</v>
      </c>
      <c r="BC211" s="101">
        <v>0.10887741482262031</v>
      </c>
      <c r="BD211" s="101">
        <v>0.31927042638376918</v>
      </c>
      <c r="BE211" s="96">
        <v>0</v>
      </c>
      <c r="BF211" s="96">
        <v>0</v>
      </c>
      <c r="BG211" s="95">
        <v>2.9323843416370106</v>
      </c>
      <c r="BH211" s="95">
        <v>2.9323843416370106</v>
      </c>
      <c r="BI211" s="96" t="s">
        <v>326</v>
      </c>
      <c r="BX211"/>
      <c r="BY211"/>
      <c r="CA211"/>
      <c r="CB211"/>
      <c r="CC211" s="34"/>
      <c r="CE211" s="17">
        <f t="shared" si="19"/>
        <v>0.66666666666666652</v>
      </c>
      <c r="CF211" s="17">
        <f t="shared" si="20"/>
        <v>0.70833333333333315</v>
      </c>
      <c r="CG211" s="17" t="s">
        <v>68</v>
      </c>
      <c r="CH211" s="17">
        <f t="shared" si="17"/>
        <v>0</v>
      </c>
      <c r="CI211" s="17">
        <f t="shared" si="18"/>
        <v>281.50889679715277</v>
      </c>
      <c r="CJ211" s="34"/>
      <c r="CK211" s="34"/>
      <c r="CL211" s="34"/>
      <c r="CM211" s="34"/>
      <c r="CN211" s="34"/>
      <c r="CO211" s="34"/>
      <c r="CP211" s="34"/>
      <c r="CQ211" s="34"/>
    </row>
    <row r="212" spans="2:95" x14ac:dyDescent="0.25">
      <c r="B212" s="34">
        <v>232</v>
      </c>
      <c r="C212" s="34">
        <v>2025</v>
      </c>
      <c r="D212" s="34" t="s">
        <v>110</v>
      </c>
      <c r="E212" s="34">
        <v>41</v>
      </c>
      <c r="F212" s="34" t="s">
        <v>79</v>
      </c>
      <c r="G212" s="34" t="s">
        <v>153</v>
      </c>
      <c r="H212" s="34" t="s">
        <v>151</v>
      </c>
      <c r="I212" s="34" t="s">
        <v>83</v>
      </c>
      <c r="J212" s="34" t="s">
        <v>88</v>
      </c>
      <c r="K212" s="34" t="s">
        <v>325</v>
      </c>
      <c r="L212" s="34" t="s">
        <v>184</v>
      </c>
      <c r="M212" s="34" t="s">
        <v>475</v>
      </c>
      <c r="N212" s="116">
        <v>0.14583333333333334</v>
      </c>
      <c r="O212" s="116">
        <v>0.25347222222222221</v>
      </c>
      <c r="P212" s="116" t="s">
        <v>58</v>
      </c>
      <c r="Q212" s="116">
        <v>0.64583333333333337</v>
      </c>
      <c r="R212" s="116" t="s">
        <v>67</v>
      </c>
      <c r="S212" s="116">
        <v>0.72916666666666663</v>
      </c>
      <c r="T212" s="34" t="s">
        <v>24</v>
      </c>
      <c r="U212" s="34" t="s">
        <v>326</v>
      </c>
      <c r="V212" s="34" t="s">
        <v>42</v>
      </c>
      <c r="W212" s="34" t="s">
        <v>326</v>
      </c>
      <c r="X212" s="34" t="s">
        <v>326</v>
      </c>
      <c r="Y212" s="34" t="s">
        <v>326</v>
      </c>
      <c r="Z212" s="34" t="s">
        <v>27</v>
      </c>
      <c r="AA212" s="34" t="s">
        <v>42</v>
      </c>
      <c r="AB212" s="95">
        <v>2.9323843416370106</v>
      </c>
      <c r="AC212" s="34" t="s">
        <v>39</v>
      </c>
      <c r="AD212" s="34" t="s">
        <v>42</v>
      </c>
      <c r="AE212" s="95">
        <v>2.9323843416370106</v>
      </c>
      <c r="AF212" s="96">
        <v>9.4166666666666679</v>
      </c>
      <c r="AG212" s="97">
        <v>0</v>
      </c>
      <c r="AH212" s="96">
        <v>0</v>
      </c>
      <c r="AI212" s="97" t="s">
        <v>326</v>
      </c>
      <c r="AJ212" s="96">
        <v>137.49999999999994</v>
      </c>
      <c r="AK212" s="96">
        <v>403.20284697508879</v>
      </c>
      <c r="AL212" s="96" t="s">
        <v>97</v>
      </c>
      <c r="AM212" s="95">
        <v>5.8647686832740211</v>
      </c>
      <c r="AN212" s="95">
        <v>0</v>
      </c>
      <c r="AO212" s="98" t="s">
        <v>326</v>
      </c>
      <c r="AP212" s="98">
        <v>0</v>
      </c>
      <c r="AQ212" s="98" t="s">
        <v>326</v>
      </c>
      <c r="AR212" s="98">
        <v>13.578209999999999</v>
      </c>
      <c r="AS212" s="98">
        <v>39.816530391459068</v>
      </c>
      <c r="AT212" s="99" t="s">
        <v>101</v>
      </c>
      <c r="AU212" s="98">
        <v>81.159343884735577</v>
      </c>
      <c r="AV212" s="98">
        <v>237.99038918513207</v>
      </c>
      <c r="AW212" s="98">
        <v>9.9959779146634613</v>
      </c>
      <c r="AX212" s="98">
        <v>29.312049116308511</v>
      </c>
      <c r="AY212" s="98">
        <v>46.788194444444422</v>
      </c>
      <c r="AZ212" s="98">
        <v>137.20096876235658</v>
      </c>
      <c r="BA212" s="100">
        <v>1568000</v>
      </c>
      <c r="BB212" s="100">
        <v>4597978.6476868326</v>
      </c>
      <c r="BC212" s="101">
        <v>0.26133333333333331</v>
      </c>
      <c r="BD212" s="101">
        <v>0.76632977461447205</v>
      </c>
      <c r="BE212" s="96">
        <v>0</v>
      </c>
      <c r="BF212" s="96">
        <v>0</v>
      </c>
      <c r="BG212" s="95">
        <v>2.9323843416370106</v>
      </c>
      <c r="BH212" s="95">
        <v>2.9323843416370106</v>
      </c>
      <c r="BI212" s="96" t="s">
        <v>326</v>
      </c>
      <c r="BX212"/>
      <c r="BY212"/>
      <c r="CA212"/>
      <c r="CB212"/>
      <c r="CC212" s="34"/>
      <c r="CE212" s="17">
        <f t="shared" si="19"/>
        <v>0.70833333333333315</v>
      </c>
      <c r="CF212" s="17">
        <f t="shared" si="20"/>
        <v>0.74999999999999978</v>
      </c>
      <c r="CG212" s="17" t="s">
        <v>69</v>
      </c>
      <c r="CH212" s="17">
        <f t="shared" si="17"/>
        <v>2.9323843416370106</v>
      </c>
      <c r="CI212" s="17">
        <f t="shared" si="18"/>
        <v>360.68327402135264</v>
      </c>
      <c r="CJ212" s="34"/>
      <c r="CK212" s="34"/>
      <c r="CL212" s="34"/>
      <c r="CM212" s="34"/>
      <c r="CN212" s="34"/>
      <c r="CO212" s="34"/>
      <c r="CP212" s="34"/>
      <c r="CQ212" s="34"/>
    </row>
    <row r="213" spans="2:95" x14ac:dyDescent="0.25">
      <c r="B213" s="34">
        <v>233</v>
      </c>
      <c r="C213" s="34">
        <v>2025</v>
      </c>
      <c r="D213" s="34" t="s">
        <v>110</v>
      </c>
      <c r="E213" s="34">
        <v>38</v>
      </c>
      <c r="F213" s="34" t="s">
        <v>78</v>
      </c>
      <c r="G213" s="34" t="s">
        <v>155</v>
      </c>
      <c r="H213" s="34" t="s">
        <v>151</v>
      </c>
      <c r="I213" s="34" t="s">
        <v>84</v>
      </c>
      <c r="J213" s="34" t="s">
        <v>90</v>
      </c>
      <c r="K213" s="34" t="s">
        <v>325</v>
      </c>
      <c r="L213" s="34" t="s">
        <v>176</v>
      </c>
      <c r="M213" s="34" t="s">
        <v>476</v>
      </c>
      <c r="N213" s="116">
        <v>0.22916666666666666</v>
      </c>
      <c r="O213" s="116">
        <v>0.29166666666666669</v>
      </c>
      <c r="P213" s="116" t="s">
        <v>59</v>
      </c>
      <c r="Q213" s="116">
        <v>0.70833333333333337</v>
      </c>
      <c r="R213" s="116" t="s">
        <v>69</v>
      </c>
      <c r="S213" s="116">
        <v>0.79166666666666663</v>
      </c>
      <c r="T213" s="34" t="s">
        <v>24</v>
      </c>
      <c r="U213" s="34" t="s">
        <v>326</v>
      </c>
      <c r="V213" s="34" t="s">
        <v>42</v>
      </c>
      <c r="W213" s="34" t="s">
        <v>34</v>
      </c>
      <c r="X213" s="34" t="s">
        <v>44</v>
      </c>
      <c r="Y213" s="34" t="s">
        <v>329</v>
      </c>
      <c r="Z213" s="34" t="s">
        <v>24</v>
      </c>
      <c r="AA213" s="34" t="s">
        <v>42</v>
      </c>
      <c r="AB213" s="95">
        <v>0</v>
      </c>
      <c r="AC213" s="34" t="s">
        <v>24</v>
      </c>
      <c r="AD213" s="34" t="s">
        <v>42</v>
      </c>
      <c r="AE213" s="95">
        <v>0</v>
      </c>
      <c r="AF213" s="96">
        <v>10</v>
      </c>
      <c r="AG213" s="97">
        <v>15</v>
      </c>
      <c r="AH213" s="96">
        <v>43.985765124555158</v>
      </c>
      <c r="AI213" s="97" t="s">
        <v>103</v>
      </c>
      <c r="AJ213" s="96">
        <v>104.99999999999997</v>
      </c>
      <c r="AK213" s="96">
        <v>307.90035587188601</v>
      </c>
      <c r="AL213" s="96" t="s">
        <v>96</v>
      </c>
      <c r="AM213" s="95">
        <v>5.8647686832740211</v>
      </c>
      <c r="AN213" s="95">
        <v>5.8647686832740211</v>
      </c>
      <c r="AO213" s="98">
        <v>6.067499999999999</v>
      </c>
      <c r="AP213" s="98">
        <v>17.792241992882559</v>
      </c>
      <c r="AQ213" s="98" t="s">
        <v>108</v>
      </c>
      <c r="AR213" s="98">
        <v>10.023296999999999</v>
      </c>
      <c r="AS213" s="98">
        <v>29.39215917437722</v>
      </c>
      <c r="AT213" s="99" t="s">
        <v>101</v>
      </c>
      <c r="AU213" s="98">
        <v>314.01862946991582</v>
      </c>
      <c r="AV213" s="98">
        <v>920.82331203989543</v>
      </c>
      <c r="AW213" s="98">
        <v>41.028516421274034</v>
      </c>
      <c r="AX213" s="98">
        <v>120.31137911434094</v>
      </c>
      <c r="AY213" s="98">
        <v>35.729166666666657</v>
      </c>
      <c r="AZ213" s="98">
        <v>104.77164887307232</v>
      </c>
      <c r="BA213" s="100">
        <v>1225000</v>
      </c>
      <c r="BB213" s="100">
        <v>3592170.8185053379</v>
      </c>
      <c r="BC213" s="101">
        <v>2.5520833333333333E-2</v>
      </c>
      <c r="BD213" s="101">
        <v>7.4836892052194542E-2</v>
      </c>
      <c r="BE213" s="96">
        <v>0</v>
      </c>
      <c r="BF213" s="96">
        <v>0</v>
      </c>
      <c r="BG213" s="95">
        <v>2.9323843416370106</v>
      </c>
      <c r="BH213" s="95">
        <v>2.9323843416370106</v>
      </c>
      <c r="BI213" s="96" t="s">
        <v>326</v>
      </c>
      <c r="BX213"/>
      <c r="BY213"/>
      <c r="CA213"/>
      <c r="CB213"/>
      <c r="CC213" s="34"/>
      <c r="CE213" s="17">
        <f t="shared" si="19"/>
        <v>0.74999999999999978</v>
      </c>
      <c r="CF213" s="17">
        <f t="shared" si="20"/>
        <v>0.79166666666666641</v>
      </c>
      <c r="CG213" s="17" t="s">
        <v>70</v>
      </c>
      <c r="CH213" s="17">
        <f t="shared" si="17"/>
        <v>5.8647686832740211</v>
      </c>
      <c r="CI213" s="17">
        <f t="shared" si="18"/>
        <v>90.903914590747263</v>
      </c>
      <c r="CJ213" s="34"/>
      <c r="CK213" s="34"/>
      <c r="CL213" s="34"/>
      <c r="CM213" s="34"/>
      <c r="CN213" s="34"/>
      <c r="CO213" s="34"/>
      <c r="CP213" s="34"/>
      <c r="CQ213" s="34"/>
    </row>
    <row r="214" spans="2:95" x14ac:dyDescent="0.25">
      <c r="B214" s="34">
        <v>234</v>
      </c>
      <c r="C214" s="34">
        <v>2025</v>
      </c>
      <c r="D214" s="34" t="s">
        <v>109</v>
      </c>
      <c r="E214" s="34">
        <v>34</v>
      </c>
      <c r="F214" s="34" t="s">
        <v>78</v>
      </c>
      <c r="G214" s="34" t="s">
        <v>152</v>
      </c>
      <c r="H214" s="34" t="s">
        <v>151</v>
      </c>
      <c r="I214" s="34" t="s">
        <v>84</v>
      </c>
      <c r="J214" s="34" t="s">
        <v>91</v>
      </c>
      <c r="K214" s="34" t="s">
        <v>325</v>
      </c>
      <c r="L214" s="34" t="s">
        <v>171</v>
      </c>
      <c r="M214" s="34" t="s">
        <v>475</v>
      </c>
      <c r="N214" s="116">
        <v>0.25694444444444442</v>
      </c>
      <c r="O214" s="116">
        <v>0.28472222222222221</v>
      </c>
      <c r="P214" s="116" t="s">
        <v>58</v>
      </c>
      <c r="Q214" s="116">
        <v>0.6875</v>
      </c>
      <c r="R214" s="116" t="s">
        <v>68</v>
      </c>
      <c r="S214" s="116">
        <v>0.71527777777777779</v>
      </c>
      <c r="T214" s="34" t="s">
        <v>32</v>
      </c>
      <c r="U214" s="34" t="s">
        <v>47</v>
      </c>
      <c r="V214" s="34" t="s">
        <v>45</v>
      </c>
      <c r="W214" s="34" t="s">
        <v>326</v>
      </c>
      <c r="X214" s="34" t="s">
        <v>326</v>
      </c>
      <c r="Y214" s="34" t="s">
        <v>326</v>
      </c>
      <c r="Z214" s="34" t="s">
        <v>32</v>
      </c>
      <c r="AA214" s="34" t="s">
        <v>45</v>
      </c>
      <c r="AB214" s="95">
        <v>0</v>
      </c>
      <c r="AC214" s="34" t="s">
        <v>32</v>
      </c>
      <c r="AD214" s="34" t="s">
        <v>45</v>
      </c>
      <c r="AE214" s="95">
        <v>0</v>
      </c>
      <c r="AF214" s="96">
        <v>9.6666666666666679</v>
      </c>
      <c r="AG214" s="97">
        <v>0</v>
      </c>
      <c r="AH214" s="96">
        <v>0</v>
      </c>
      <c r="AI214" s="97" t="s">
        <v>326</v>
      </c>
      <c r="AJ214" s="96">
        <v>40.000000000000014</v>
      </c>
      <c r="AK214" s="96">
        <v>117.29537366548047</v>
      </c>
      <c r="AL214" s="96" t="s">
        <v>95</v>
      </c>
      <c r="AM214" s="95">
        <v>5.8647686832740211</v>
      </c>
      <c r="AN214" s="95">
        <v>0</v>
      </c>
      <c r="AO214" s="98" t="s">
        <v>326</v>
      </c>
      <c r="AP214" s="98">
        <v>0</v>
      </c>
      <c r="AQ214" s="98" t="s">
        <v>326</v>
      </c>
      <c r="AR214" s="98">
        <v>5.5308449999999993</v>
      </c>
      <c r="AS214" s="98">
        <v>16.218563274021349</v>
      </c>
      <c r="AT214" s="99" t="s">
        <v>100</v>
      </c>
      <c r="AU214" s="98">
        <v>0</v>
      </c>
      <c r="AV214" s="98">
        <v>0</v>
      </c>
      <c r="AW214" s="98">
        <v>0</v>
      </c>
      <c r="AX214" s="98">
        <v>0</v>
      </c>
      <c r="AY214" s="98">
        <v>13.611111111111114</v>
      </c>
      <c r="AZ214" s="98">
        <v>39.913009094503764</v>
      </c>
      <c r="BA214" s="100">
        <v>80547.945205479453</v>
      </c>
      <c r="BB214" s="100">
        <v>236197.53327158387</v>
      </c>
      <c r="BC214" s="101">
        <v>1.0326659641728135E-3</v>
      </c>
      <c r="BD214" s="101">
        <v>3.0281735034818446E-3</v>
      </c>
      <c r="BE214" s="96">
        <v>80.000000000000028</v>
      </c>
      <c r="BF214" s="96">
        <v>234.59074733096094</v>
      </c>
      <c r="BG214" s="95">
        <v>0</v>
      </c>
      <c r="BH214" s="95">
        <v>2.9323843416370106</v>
      </c>
      <c r="BI214" s="96" t="s">
        <v>326</v>
      </c>
      <c r="BX214"/>
      <c r="BY214"/>
      <c r="CC214" s="34"/>
      <c r="CE214" s="17">
        <f t="shared" si="19"/>
        <v>0.79166666666666641</v>
      </c>
      <c r="CF214" s="17">
        <f t="shared" si="20"/>
        <v>0.83333333333333304</v>
      </c>
      <c r="CG214" s="17" t="s">
        <v>71</v>
      </c>
      <c r="CH214" s="17">
        <f t="shared" si="17"/>
        <v>0</v>
      </c>
      <c r="CI214" s="17">
        <f t="shared" si="18"/>
        <v>14.661921708185053</v>
      </c>
      <c r="CJ214" s="34"/>
      <c r="CK214" s="34"/>
      <c r="CL214" s="34"/>
      <c r="CM214" s="34"/>
      <c r="CN214" s="34"/>
      <c r="CO214" s="34"/>
      <c r="CP214" s="34"/>
      <c r="CQ214" s="34"/>
    </row>
    <row r="215" spans="2:95" x14ac:dyDescent="0.25">
      <c r="B215" s="34">
        <v>235</v>
      </c>
      <c r="C215" s="34">
        <v>2025</v>
      </c>
      <c r="D215" s="34" t="s">
        <v>110</v>
      </c>
      <c r="E215" s="34">
        <v>51</v>
      </c>
      <c r="F215" s="34" t="s">
        <v>80</v>
      </c>
      <c r="G215" s="34" t="s">
        <v>153</v>
      </c>
      <c r="H215" s="34" t="s">
        <v>166</v>
      </c>
      <c r="I215" s="34" t="s">
        <v>85</v>
      </c>
      <c r="J215" s="34" t="s">
        <v>90</v>
      </c>
      <c r="K215" s="34" t="s">
        <v>325</v>
      </c>
      <c r="L215" s="34" t="s">
        <v>167</v>
      </c>
      <c r="M215" s="34" t="s">
        <v>475</v>
      </c>
      <c r="N215" s="116">
        <v>0.2361111111111111</v>
      </c>
      <c r="O215" s="116">
        <v>0.29166666666666669</v>
      </c>
      <c r="P215" s="116" t="s">
        <v>59</v>
      </c>
      <c r="Q215" s="116">
        <v>0.6875</v>
      </c>
      <c r="R215" s="116" t="s">
        <v>68</v>
      </c>
      <c r="S215" s="116">
        <v>0.75694444444444442</v>
      </c>
      <c r="T215" s="34" t="s">
        <v>26</v>
      </c>
      <c r="U215" s="34" t="s">
        <v>48</v>
      </c>
      <c r="V215" s="34" t="s">
        <v>43</v>
      </c>
      <c r="W215" s="34" t="s">
        <v>326</v>
      </c>
      <c r="X215" s="34" t="s">
        <v>326</v>
      </c>
      <c r="Y215" s="34" t="s">
        <v>326</v>
      </c>
      <c r="Z215" s="34" t="s">
        <v>26</v>
      </c>
      <c r="AA215" s="34" t="s">
        <v>43</v>
      </c>
      <c r="AB215" s="95">
        <v>0</v>
      </c>
      <c r="AC215" s="34" t="s">
        <v>26</v>
      </c>
      <c r="AD215" s="34" t="s">
        <v>43</v>
      </c>
      <c r="AE215" s="95">
        <v>0</v>
      </c>
      <c r="AF215" s="96">
        <v>9.5</v>
      </c>
      <c r="AG215" s="97">
        <v>0</v>
      </c>
      <c r="AH215" s="96">
        <v>0</v>
      </c>
      <c r="AI215" s="97" t="s">
        <v>326</v>
      </c>
      <c r="AJ215" s="96">
        <v>90</v>
      </c>
      <c r="AK215" s="96">
        <v>263.91459074733098</v>
      </c>
      <c r="AL215" s="96" t="s">
        <v>96</v>
      </c>
      <c r="AM215" s="95">
        <v>5.8647686832740211</v>
      </c>
      <c r="AN215" s="95">
        <v>0</v>
      </c>
      <c r="AO215" s="98" t="s">
        <v>326</v>
      </c>
      <c r="AP215" s="98">
        <v>0</v>
      </c>
      <c r="AQ215" s="98" t="s">
        <v>326</v>
      </c>
      <c r="AR215" s="98">
        <v>11.012028000000001</v>
      </c>
      <c r="AS215" s="98">
        <v>32.291498476868327</v>
      </c>
      <c r="AT215" s="99" t="s">
        <v>101</v>
      </c>
      <c r="AU215" s="98">
        <v>391.49007569840001</v>
      </c>
      <c r="AV215" s="98">
        <v>1147.9993678842761</v>
      </c>
      <c r="AW215" s="98">
        <v>51.389463999999997</v>
      </c>
      <c r="AX215" s="98">
        <v>150.69365955871885</v>
      </c>
      <c r="AY215" s="98">
        <v>30.625</v>
      </c>
      <c r="AZ215" s="98">
        <v>89.804270462633454</v>
      </c>
      <c r="BA215" s="100">
        <v>10343251.141552512</v>
      </c>
      <c r="BB215" s="100">
        <v>30330387.68910772</v>
      </c>
      <c r="BC215" s="101">
        <v>0.21548439878234399</v>
      </c>
      <c r="BD215" s="101">
        <v>0.63188307685641076</v>
      </c>
      <c r="BE215" s="96">
        <v>0</v>
      </c>
      <c r="BF215" s="96">
        <v>0</v>
      </c>
      <c r="BG215" s="95">
        <v>2.9323843416370106</v>
      </c>
      <c r="BH215" s="95">
        <v>2.9323843416370106</v>
      </c>
      <c r="BI215" s="96" t="s">
        <v>326</v>
      </c>
      <c r="CC215" s="34"/>
      <c r="CE215" s="17">
        <f t="shared" si="19"/>
        <v>0.83333333333333304</v>
      </c>
      <c r="CF215" s="17">
        <f t="shared" si="20"/>
        <v>0.87499999999999967</v>
      </c>
      <c r="CG215" s="17" t="s">
        <v>72</v>
      </c>
      <c r="CH215" s="17">
        <f t="shared" si="17"/>
        <v>0</v>
      </c>
      <c r="CI215" s="17">
        <f t="shared" si="18"/>
        <v>11.729537366548042</v>
      </c>
      <c r="CJ215" s="34"/>
      <c r="CK215" s="34"/>
      <c r="CL215" s="34"/>
      <c r="CM215" s="34"/>
      <c r="CN215" s="34"/>
      <c r="CO215" s="34"/>
      <c r="CP215" s="34"/>
      <c r="CQ215" s="34"/>
    </row>
    <row r="216" spans="2:95" x14ac:dyDescent="0.25">
      <c r="B216" s="34">
        <v>236</v>
      </c>
      <c r="C216" s="34">
        <v>2025</v>
      </c>
      <c r="D216" s="34" t="s">
        <v>109</v>
      </c>
      <c r="E216" s="34">
        <v>66</v>
      </c>
      <c r="F216" s="34" t="s">
        <v>81</v>
      </c>
      <c r="G216" s="34" t="s">
        <v>152</v>
      </c>
      <c r="H216" s="34" t="s">
        <v>151</v>
      </c>
      <c r="I216" s="34" t="s">
        <v>83</v>
      </c>
      <c r="J216" s="34" t="s">
        <v>89</v>
      </c>
      <c r="K216" s="34" t="s">
        <v>325</v>
      </c>
      <c r="L216" s="34" t="s">
        <v>181</v>
      </c>
      <c r="M216" s="34" t="s">
        <v>476</v>
      </c>
      <c r="N216" s="116">
        <v>0.16666666666666666</v>
      </c>
      <c r="O216" s="116">
        <v>0.33333333333333331</v>
      </c>
      <c r="P216" s="116" t="s">
        <v>60</v>
      </c>
      <c r="Q216" s="116">
        <v>0.70833333333333337</v>
      </c>
      <c r="R216" s="116" t="s">
        <v>69</v>
      </c>
      <c r="S216" s="116">
        <v>0.84722222222222221</v>
      </c>
      <c r="T216" s="34" t="s">
        <v>27</v>
      </c>
      <c r="U216" s="34" t="s">
        <v>326</v>
      </c>
      <c r="V216" s="34" t="s">
        <v>42</v>
      </c>
      <c r="W216" s="34" t="s">
        <v>326</v>
      </c>
      <c r="X216" s="34" t="s">
        <v>326</v>
      </c>
      <c r="Y216" s="34" t="s">
        <v>326</v>
      </c>
      <c r="Z216" s="34" t="s">
        <v>27</v>
      </c>
      <c r="AA216" s="34" t="s">
        <v>42</v>
      </c>
      <c r="AB216" s="95">
        <v>0</v>
      </c>
      <c r="AC216" s="34" t="s">
        <v>27</v>
      </c>
      <c r="AD216" s="34" t="s">
        <v>42</v>
      </c>
      <c r="AE216" s="95">
        <v>0</v>
      </c>
      <c r="AF216" s="96">
        <v>9.0000000000000018</v>
      </c>
      <c r="AG216" s="97">
        <v>0</v>
      </c>
      <c r="AH216" s="96">
        <v>0</v>
      </c>
      <c r="AI216" s="97" t="s">
        <v>326</v>
      </c>
      <c r="AJ216" s="96">
        <v>219.99999999999997</v>
      </c>
      <c r="AK216" s="96">
        <v>645.12455516014222</v>
      </c>
      <c r="AL216" s="96" t="s">
        <v>97</v>
      </c>
      <c r="AM216" s="95">
        <v>5.8647686832740211</v>
      </c>
      <c r="AN216" s="95">
        <v>0</v>
      </c>
      <c r="AO216" s="98" t="s">
        <v>326</v>
      </c>
      <c r="AP216" s="98">
        <v>0</v>
      </c>
      <c r="AQ216" s="98" t="s">
        <v>326</v>
      </c>
      <c r="AR216" s="98">
        <v>11.894305000000003</v>
      </c>
      <c r="AS216" s="98">
        <v>34.878673736654811</v>
      </c>
      <c r="AT216" s="99" t="s">
        <v>101</v>
      </c>
      <c r="AU216" s="98">
        <v>285.75119665724645</v>
      </c>
      <c r="AV216" s="98">
        <v>837.93233468174753</v>
      </c>
      <c r="AW216" s="98">
        <v>35.194501509661848</v>
      </c>
      <c r="AX216" s="98">
        <v>103.20380513865253</v>
      </c>
      <c r="AY216" s="98">
        <v>74.8611111111111</v>
      </c>
      <c r="AZ216" s="98">
        <v>219.52155001977061</v>
      </c>
      <c r="BA216" s="100">
        <v>1568000</v>
      </c>
      <c r="BB216" s="100">
        <v>4597978.6476868326</v>
      </c>
      <c r="BC216" s="101">
        <v>6.5333333333333327E-2</v>
      </c>
      <c r="BD216" s="101">
        <v>0.19158244365361801</v>
      </c>
      <c r="BE216" s="96">
        <v>0</v>
      </c>
      <c r="BF216" s="96">
        <v>0</v>
      </c>
      <c r="BG216" s="95">
        <v>2.9323843416370106</v>
      </c>
      <c r="BH216" s="95">
        <v>2.9323843416370106</v>
      </c>
      <c r="BI216" s="96" t="s">
        <v>326</v>
      </c>
      <c r="CC216" s="34"/>
      <c r="CE216" s="17">
        <f t="shared" si="19"/>
        <v>0.87499999999999967</v>
      </c>
      <c r="CF216" s="17">
        <f t="shared" si="20"/>
        <v>0.9166666666666663</v>
      </c>
      <c r="CG216" s="17" t="s">
        <v>73</v>
      </c>
      <c r="CH216" s="17">
        <f t="shared" si="17"/>
        <v>0</v>
      </c>
      <c r="CI216" s="17">
        <f t="shared" si="18"/>
        <v>0</v>
      </c>
      <c r="CJ216" s="34"/>
      <c r="CK216" s="34"/>
      <c r="CL216" s="34"/>
      <c r="CM216" s="34"/>
      <c r="CN216" s="34"/>
      <c r="CO216" s="34"/>
      <c r="CP216" s="34"/>
      <c r="CQ216" s="34"/>
    </row>
    <row r="217" spans="2:95" x14ac:dyDescent="0.25">
      <c r="B217" s="34">
        <v>237</v>
      </c>
      <c r="C217" s="34">
        <v>2025</v>
      </c>
      <c r="D217" s="34" t="s">
        <v>109</v>
      </c>
      <c r="E217" s="34">
        <v>55</v>
      </c>
      <c r="F217" s="34" t="s">
        <v>80</v>
      </c>
      <c r="G217" s="34" t="s">
        <v>153</v>
      </c>
      <c r="H217" s="34" t="s">
        <v>151</v>
      </c>
      <c r="I217" s="34" t="s">
        <v>83</v>
      </c>
      <c r="J217" s="34" t="s">
        <v>89</v>
      </c>
      <c r="K217" s="34" t="s">
        <v>325</v>
      </c>
      <c r="L217" s="34" t="s">
        <v>172</v>
      </c>
      <c r="M217" s="34" t="s">
        <v>475</v>
      </c>
      <c r="N217" s="116">
        <v>0.23958333333333334</v>
      </c>
      <c r="O217" s="116">
        <v>0.29166666666666669</v>
      </c>
      <c r="P217" s="116" t="s">
        <v>59</v>
      </c>
      <c r="Q217" s="116">
        <v>0.6875</v>
      </c>
      <c r="R217" s="116" t="s">
        <v>68</v>
      </c>
      <c r="S217" s="116">
        <v>0.76041666666666663</v>
      </c>
      <c r="T217" s="34" t="s">
        <v>27</v>
      </c>
      <c r="U217" s="34" t="s">
        <v>326</v>
      </c>
      <c r="V217" s="34" t="s">
        <v>42</v>
      </c>
      <c r="W217" s="34" t="s">
        <v>149</v>
      </c>
      <c r="X217" s="34" t="s">
        <v>149</v>
      </c>
      <c r="Y217" s="34" t="s">
        <v>326</v>
      </c>
      <c r="Z217" s="34" t="s">
        <v>27</v>
      </c>
      <c r="AA217" s="34" t="s">
        <v>42</v>
      </c>
      <c r="AB217" s="95">
        <v>0</v>
      </c>
      <c r="AC217" s="34" t="s">
        <v>27</v>
      </c>
      <c r="AD217" s="34" t="s">
        <v>42</v>
      </c>
      <c r="AE217" s="95">
        <v>0</v>
      </c>
      <c r="AF217" s="96">
        <v>9.5</v>
      </c>
      <c r="AG217" s="97">
        <v>15</v>
      </c>
      <c r="AH217" s="96">
        <v>43.985765124555158</v>
      </c>
      <c r="AI217" s="97" t="s">
        <v>103</v>
      </c>
      <c r="AJ217" s="96">
        <v>89.999999999999972</v>
      </c>
      <c r="AK217" s="96">
        <v>263.91459074733086</v>
      </c>
      <c r="AL217" s="96" t="s">
        <v>96</v>
      </c>
      <c r="AM217" s="95">
        <v>5.8647686832740211</v>
      </c>
      <c r="AN217" s="95">
        <v>5.8647686832740211</v>
      </c>
      <c r="AO217" s="98">
        <v>0.85000000000000009</v>
      </c>
      <c r="AP217" s="98">
        <v>2.4925266903914594</v>
      </c>
      <c r="AQ217" s="98" t="s">
        <v>106</v>
      </c>
      <c r="AR217" s="98">
        <v>12.212049999999991</v>
      </c>
      <c r="AS217" s="98">
        <v>35.810424199288228</v>
      </c>
      <c r="AT217" s="99" t="s">
        <v>101</v>
      </c>
      <c r="AU217" s="98">
        <v>163.77851672608682</v>
      </c>
      <c r="AV217" s="98">
        <v>480.26155794411221</v>
      </c>
      <c r="AW217" s="98">
        <v>20.171755434782593</v>
      </c>
      <c r="AX217" s="98">
        <v>59.151339780287742</v>
      </c>
      <c r="AY217" s="98">
        <v>30.624999999999989</v>
      </c>
      <c r="AZ217" s="98">
        <v>89.804270462633411</v>
      </c>
      <c r="BA217" s="100">
        <v>940800</v>
      </c>
      <c r="BB217" s="100">
        <v>2758787.1886120997</v>
      </c>
      <c r="BC217" s="101">
        <v>3.9199999999999999E-2</v>
      </c>
      <c r="BD217" s="101">
        <v>0.11494946619217081</v>
      </c>
      <c r="BE217" s="96">
        <v>30</v>
      </c>
      <c r="BF217" s="96">
        <v>87.971530249110316</v>
      </c>
      <c r="BG217" s="95">
        <v>0</v>
      </c>
      <c r="BH217" s="95">
        <v>2.9323843416370106</v>
      </c>
      <c r="BI217" s="96" t="s">
        <v>326</v>
      </c>
      <c r="CC217" s="34"/>
      <c r="CE217" s="17">
        <f t="shared" si="19"/>
        <v>0.9166666666666663</v>
      </c>
      <c r="CF217" s="17">
        <f t="shared" si="20"/>
        <v>0.95833333333333293</v>
      </c>
      <c r="CG217" s="17" t="s">
        <v>74</v>
      </c>
      <c r="CH217" s="17">
        <f t="shared" si="17"/>
        <v>0</v>
      </c>
      <c r="CI217" s="17">
        <f t="shared" si="18"/>
        <v>0</v>
      </c>
      <c r="CJ217" s="34"/>
      <c r="CK217" s="34"/>
      <c r="CL217" s="34"/>
      <c r="CM217" s="34"/>
      <c r="CN217" s="34"/>
      <c r="CO217" s="34"/>
      <c r="CP217" s="34"/>
      <c r="CQ217" s="34"/>
    </row>
    <row r="218" spans="2:95" x14ac:dyDescent="0.25">
      <c r="B218" s="34">
        <v>238</v>
      </c>
      <c r="C218" s="34">
        <v>2025</v>
      </c>
      <c r="D218" s="34" t="s">
        <v>109</v>
      </c>
      <c r="E218" s="34">
        <v>40</v>
      </c>
      <c r="F218" s="34" t="s">
        <v>79</v>
      </c>
      <c r="G218" s="34" t="s">
        <v>156</v>
      </c>
      <c r="H218" s="34" t="s">
        <v>151</v>
      </c>
      <c r="I218" s="34" t="s">
        <v>83</v>
      </c>
      <c r="J218" s="34" t="s">
        <v>89</v>
      </c>
      <c r="K218" s="34" t="s">
        <v>325</v>
      </c>
      <c r="L218" s="34" t="s">
        <v>180</v>
      </c>
      <c r="M218" s="34" t="s">
        <v>476</v>
      </c>
      <c r="N218" s="116">
        <v>0.20833333333333334</v>
      </c>
      <c r="O218" s="116">
        <v>0.27777777777777779</v>
      </c>
      <c r="P218" s="116" t="s">
        <v>58</v>
      </c>
      <c r="Q218" s="116">
        <v>0.75</v>
      </c>
      <c r="R218" s="116" t="s">
        <v>70</v>
      </c>
      <c r="S218" s="116">
        <v>0.83333333333333337</v>
      </c>
      <c r="T218" s="34" t="s">
        <v>27</v>
      </c>
      <c r="U218" s="34" t="s">
        <v>326</v>
      </c>
      <c r="V218" s="34" t="s">
        <v>42</v>
      </c>
      <c r="W218" s="34" t="s">
        <v>31</v>
      </c>
      <c r="X218" s="34" t="s">
        <v>42</v>
      </c>
      <c r="Y218" s="34" t="s">
        <v>326</v>
      </c>
      <c r="Z218" s="34" t="s">
        <v>28</v>
      </c>
      <c r="AA218" s="34" t="s">
        <v>43</v>
      </c>
      <c r="AB218" s="95">
        <v>2.9323843416370106</v>
      </c>
      <c r="AC218" s="34" t="s">
        <v>28</v>
      </c>
      <c r="AD218" s="34" t="s">
        <v>43</v>
      </c>
      <c r="AE218" s="95">
        <v>2.9323843416370106</v>
      </c>
      <c r="AF218" s="96">
        <v>11.333333333333332</v>
      </c>
      <c r="AG218" s="97">
        <v>15</v>
      </c>
      <c r="AH218" s="96">
        <v>43.985765124555158</v>
      </c>
      <c r="AI218" s="97" t="s">
        <v>103</v>
      </c>
      <c r="AJ218" s="96">
        <v>110.00000000000003</v>
      </c>
      <c r="AK218" s="96">
        <v>322.56227758007122</v>
      </c>
      <c r="AL218" s="96" t="s">
        <v>96</v>
      </c>
      <c r="AM218" s="95">
        <v>5.8647686832740211</v>
      </c>
      <c r="AN218" s="95">
        <v>5.8647686832740211</v>
      </c>
      <c r="AO218" s="98">
        <v>4.0724999999999998</v>
      </c>
      <c r="AP218" s="98">
        <v>11.942135231316724</v>
      </c>
      <c r="AQ218" s="98" t="s">
        <v>99</v>
      </c>
      <c r="AR218" s="98">
        <v>15.331365000000005</v>
      </c>
      <c r="AS218" s="98">
        <v>44.957454661921723</v>
      </c>
      <c r="AT218" s="99" t="s">
        <v>102</v>
      </c>
      <c r="AU218" s="98">
        <v>361.40518719177879</v>
      </c>
      <c r="AV218" s="98">
        <v>1059.7789119075649</v>
      </c>
      <c r="AW218" s="98">
        <v>44.512413438735209</v>
      </c>
      <c r="AX218" s="98">
        <v>130.52750417621996</v>
      </c>
      <c r="AY218" s="98">
        <v>37.430555555555564</v>
      </c>
      <c r="AZ218" s="98">
        <v>109.76077500988535</v>
      </c>
      <c r="BA218" s="100">
        <v>5586</v>
      </c>
      <c r="BB218" s="100">
        <v>16380.298932384341</v>
      </c>
      <c r="BC218" s="101">
        <v>2.3274999999999999E-4</v>
      </c>
      <c r="BD218" s="101">
        <v>6.8251245551601415E-4</v>
      </c>
      <c r="BE218" s="96">
        <v>30</v>
      </c>
      <c r="BF218" s="96">
        <v>87.971530249110316</v>
      </c>
      <c r="BG218" s="95">
        <v>0</v>
      </c>
      <c r="BH218" s="95">
        <v>2.9323843416370106</v>
      </c>
      <c r="BI218" s="96" t="s">
        <v>326</v>
      </c>
      <c r="CC218" s="34"/>
      <c r="CE218" s="17">
        <f t="shared" si="19"/>
        <v>0.95833333333333293</v>
      </c>
      <c r="CF218" s="17">
        <f t="shared" si="20"/>
        <v>0.99999999999999956</v>
      </c>
      <c r="CG218" s="17" t="s">
        <v>244</v>
      </c>
      <c r="CH218" s="17">
        <f t="shared" si="17"/>
        <v>0</v>
      </c>
      <c r="CI218" s="17">
        <f t="shared" si="18"/>
        <v>0</v>
      </c>
      <c r="CJ218" s="34"/>
      <c r="CK218" s="34"/>
      <c r="CL218" s="34"/>
      <c r="CM218" s="34"/>
      <c r="CN218" s="34"/>
      <c r="CO218" s="34"/>
      <c r="CP218" s="34"/>
      <c r="CQ218" s="34"/>
    </row>
    <row r="219" spans="2:95" x14ac:dyDescent="0.25">
      <c r="B219" s="34">
        <v>239</v>
      </c>
      <c r="C219" s="34">
        <v>2025</v>
      </c>
      <c r="D219" s="34" t="s">
        <v>109</v>
      </c>
      <c r="E219" s="34">
        <v>42</v>
      </c>
      <c r="F219" s="34" t="s">
        <v>79</v>
      </c>
      <c r="G219" s="34" t="s">
        <v>153</v>
      </c>
      <c r="H219" s="34" t="s">
        <v>151</v>
      </c>
      <c r="I219" s="34" t="s">
        <v>82</v>
      </c>
      <c r="J219" s="34" t="s">
        <v>89</v>
      </c>
      <c r="K219" s="34" t="s">
        <v>325</v>
      </c>
      <c r="L219" s="34" t="s">
        <v>175</v>
      </c>
      <c r="M219" s="34" t="s">
        <v>477</v>
      </c>
      <c r="N219" s="116">
        <v>0.1875</v>
      </c>
      <c r="O219" s="116">
        <v>0.22916666666666666</v>
      </c>
      <c r="P219" s="116" t="s">
        <v>57</v>
      </c>
      <c r="Q219" s="116">
        <v>0.66666666666666663</v>
      </c>
      <c r="R219" s="116" t="s">
        <v>68</v>
      </c>
      <c r="S219" s="116">
        <v>0.75</v>
      </c>
      <c r="T219" s="34" t="s">
        <v>28</v>
      </c>
      <c r="U219" s="34" t="s">
        <v>48</v>
      </c>
      <c r="V219" s="34" t="s">
        <v>43</v>
      </c>
      <c r="W219" s="34" t="s">
        <v>326</v>
      </c>
      <c r="X219" s="34" t="s">
        <v>326</v>
      </c>
      <c r="Y219" s="34" t="s">
        <v>326</v>
      </c>
      <c r="Z219" s="34" t="s">
        <v>28</v>
      </c>
      <c r="AA219" s="34" t="s">
        <v>43</v>
      </c>
      <c r="AB219" s="95">
        <v>0</v>
      </c>
      <c r="AC219" s="34" t="s">
        <v>28</v>
      </c>
      <c r="AD219" s="34" t="s">
        <v>43</v>
      </c>
      <c r="AE219" s="95">
        <v>0</v>
      </c>
      <c r="AF219" s="96">
        <v>10.5</v>
      </c>
      <c r="AG219" s="97">
        <v>0</v>
      </c>
      <c r="AH219" s="96">
        <v>0</v>
      </c>
      <c r="AI219" s="97" t="s">
        <v>326</v>
      </c>
      <c r="AJ219" s="96">
        <v>90.000000000000028</v>
      </c>
      <c r="AK219" s="96">
        <v>263.91459074733103</v>
      </c>
      <c r="AL219" s="96" t="s">
        <v>96</v>
      </c>
      <c r="AM219" s="95">
        <v>5.8647686832740211</v>
      </c>
      <c r="AN219" s="95">
        <v>0</v>
      </c>
      <c r="AO219" s="98" t="s">
        <v>326</v>
      </c>
      <c r="AP219" s="98">
        <v>0</v>
      </c>
      <c r="AQ219" s="98" t="s">
        <v>326</v>
      </c>
      <c r="AR219" s="98">
        <v>17.980343000000005</v>
      </c>
      <c r="AS219" s="98">
        <v>52.725276270462643</v>
      </c>
      <c r="AT219" s="99" t="s">
        <v>102</v>
      </c>
      <c r="AU219" s="98">
        <v>2065.1773844328309</v>
      </c>
      <c r="AV219" s="98">
        <v>6055.8938248137101</v>
      </c>
      <c r="AW219" s="98">
        <v>271.08824830769231</v>
      </c>
      <c r="AX219" s="98">
        <v>794.93493453928272</v>
      </c>
      <c r="AY219" s="98">
        <v>30.625000000000011</v>
      </c>
      <c r="AZ219" s="98">
        <v>89.804270462633482</v>
      </c>
      <c r="BA219" s="100">
        <v>20405567.652054794</v>
      </c>
      <c r="BB219" s="100">
        <v>59836967.065100178</v>
      </c>
      <c r="BC219" s="101">
        <v>0.85023198550228307</v>
      </c>
      <c r="BD219" s="101">
        <v>2.4932069610458405</v>
      </c>
      <c r="BE219" s="96">
        <v>0</v>
      </c>
      <c r="BF219" s="96">
        <v>0</v>
      </c>
      <c r="BG219" s="95">
        <v>2.9323843416370106</v>
      </c>
      <c r="BH219" s="95">
        <v>2.9323843416370106</v>
      </c>
      <c r="BI219" s="96" t="s">
        <v>326</v>
      </c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</row>
    <row r="220" spans="2:95" x14ac:dyDescent="0.25">
      <c r="B220" s="34">
        <v>240</v>
      </c>
      <c r="C220" s="34">
        <v>2025</v>
      </c>
      <c r="D220" s="34" t="s">
        <v>109</v>
      </c>
      <c r="E220" s="34">
        <v>40</v>
      </c>
      <c r="F220" s="34" t="s">
        <v>79</v>
      </c>
      <c r="G220" s="34" t="s">
        <v>154</v>
      </c>
      <c r="H220" s="34" t="s">
        <v>151</v>
      </c>
      <c r="I220" s="34" t="s">
        <v>82</v>
      </c>
      <c r="J220" s="34" t="s">
        <v>89</v>
      </c>
      <c r="K220" s="34" t="s">
        <v>325</v>
      </c>
      <c r="L220" s="34" t="s">
        <v>178</v>
      </c>
      <c r="M220" s="34" t="s">
        <v>477</v>
      </c>
      <c r="N220" s="116">
        <v>0.22222222222222221</v>
      </c>
      <c r="O220" s="116">
        <v>0.2361111111111111</v>
      </c>
      <c r="P220" s="116" t="s">
        <v>57</v>
      </c>
      <c r="Q220" s="116">
        <v>0.66666666666666663</v>
      </c>
      <c r="R220" s="116" t="s">
        <v>68</v>
      </c>
      <c r="S220" s="116">
        <v>0.6875</v>
      </c>
      <c r="T220" s="34" t="s">
        <v>28</v>
      </c>
      <c r="U220" s="34" t="s">
        <v>48</v>
      </c>
      <c r="V220" s="34" t="s">
        <v>43</v>
      </c>
      <c r="W220" s="34" t="s">
        <v>326</v>
      </c>
      <c r="X220" s="34" t="s">
        <v>326</v>
      </c>
      <c r="Y220" s="34" t="s">
        <v>326</v>
      </c>
      <c r="Z220" s="34" t="s">
        <v>28</v>
      </c>
      <c r="AA220" s="34" t="s">
        <v>43</v>
      </c>
      <c r="AB220" s="95">
        <v>0</v>
      </c>
      <c r="AC220" s="34" t="s">
        <v>28</v>
      </c>
      <c r="AD220" s="34" t="s">
        <v>43</v>
      </c>
      <c r="AE220" s="95">
        <v>0</v>
      </c>
      <c r="AF220" s="96">
        <v>10.333333333333332</v>
      </c>
      <c r="AG220" s="97">
        <v>0</v>
      </c>
      <c r="AH220" s="96">
        <v>0</v>
      </c>
      <c r="AI220" s="97" t="s">
        <v>326</v>
      </c>
      <c r="AJ220" s="96">
        <v>25.000000000000028</v>
      </c>
      <c r="AK220" s="96">
        <v>73.309608540925353</v>
      </c>
      <c r="AL220" s="96" t="s">
        <v>94</v>
      </c>
      <c r="AM220" s="95">
        <v>5.8647686832740211</v>
      </c>
      <c r="AN220" s="95">
        <v>0</v>
      </c>
      <c r="AO220" s="98" t="s">
        <v>326</v>
      </c>
      <c r="AP220" s="98">
        <v>0</v>
      </c>
      <c r="AQ220" s="98" t="s">
        <v>326</v>
      </c>
      <c r="AR220" s="98">
        <v>10.112500000000011</v>
      </c>
      <c r="AS220" s="98">
        <v>29.653736654804302</v>
      </c>
      <c r="AT220" s="99" t="s">
        <v>101</v>
      </c>
      <c r="AU220" s="98">
        <v>483.9568943910262</v>
      </c>
      <c r="AV220" s="98">
        <v>1419.1476191395216</v>
      </c>
      <c r="AW220" s="98">
        <v>63.527243589743655</v>
      </c>
      <c r="AX220" s="98">
        <v>186.28629436992443</v>
      </c>
      <c r="AY220" s="98">
        <v>8.5069444444444535</v>
      </c>
      <c r="AZ220" s="98">
        <v>24.945630684064874</v>
      </c>
      <c r="BA220" s="100">
        <v>2159132.4200913245</v>
      </c>
      <c r="BB220" s="100">
        <v>6331406.1001966242</v>
      </c>
      <c r="BC220" s="101">
        <v>8.9963850837138523E-2</v>
      </c>
      <c r="BD220" s="101">
        <v>0.26380858750819269</v>
      </c>
      <c r="BE220" s="96">
        <v>0</v>
      </c>
      <c r="BF220" s="96">
        <v>0</v>
      </c>
      <c r="BG220" s="95">
        <v>2.9323843416370106</v>
      </c>
      <c r="BH220" s="95">
        <v>2.9323843416370106</v>
      </c>
      <c r="BI220" s="96" t="s">
        <v>326</v>
      </c>
      <c r="BZ220" s="42" t="s">
        <v>214</v>
      </c>
      <c r="CA220" s="42" t="s">
        <v>242</v>
      </c>
      <c r="CB220" t="s">
        <v>307</v>
      </c>
      <c r="CE220" s="15" t="s">
        <v>241</v>
      </c>
      <c r="CF220" s="15" t="s">
        <v>240</v>
      </c>
      <c r="CG220" s="15" t="s">
        <v>4</v>
      </c>
      <c r="CH220" s="35"/>
      <c r="CI220" s="15" t="s">
        <v>239</v>
      </c>
      <c r="CJ220" s="15" t="s">
        <v>203</v>
      </c>
      <c r="CK220" s="35"/>
      <c r="CL220" s="35"/>
      <c r="CM220" s="35"/>
      <c r="CN220" s="35"/>
      <c r="CO220" s="34"/>
      <c r="CP220" s="34"/>
      <c r="CQ220" s="34"/>
    </row>
    <row r="221" spans="2:95" x14ac:dyDescent="0.25">
      <c r="B221" s="34">
        <v>241</v>
      </c>
      <c r="C221" s="34">
        <v>2025</v>
      </c>
      <c r="D221" s="34" t="s">
        <v>110</v>
      </c>
      <c r="E221" s="34">
        <v>53</v>
      </c>
      <c r="F221" s="34" t="s">
        <v>80</v>
      </c>
      <c r="G221" s="34" t="s">
        <v>152</v>
      </c>
      <c r="H221" s="34" t="s">
        <v>151</v>
      </c>
      <c r="I221" s="34" t="s">
        <v>86</v>
      </c>
      <c r="J221" s="34" t="s">
        <v>91</v>
      </c>
      <c r="K221" s="34" t="s">
        <v>325</v>
      </c>
      <c r="L221" s="34" t="s">
        <v>167</v>
      </c>
      <c r="M221" s="34" t="s">
        <v>475</v>
      </c>
      <c r="N221" s="116">
        <v>0.26041666666666669</v>
      </c>
      <c r="O221" s="116">
        <v>0.29166666666666669</v>
      </c>
      <c r="P221" s="116" t="s">
        <v>59</v>
      </c>
      <c r="Q221" s="116">
        <v>0.70833333333333337</v>
      </c>
      <c r="R221" s="116" t="s">
        <v>69</v>
      </c>
      <c r="S221" s="116">
        <v>0.75</v>
      </c>
      <c r="T221" s="34" t="s">
        <v>33</v>
      </c>
      <c r="U221" s="34" t="s">
        <v>326</v>
      </c>
      <c r="V221" s="34" t="s">
        <v>42</v>
      </c>
      <c r="W221" s="34" t="s">
        <v>326</v>
      </c>
      <c r="X221" s="34" t="s">
        <v>326</v>
      </c>
      <c r="Y221" s="34" t="s">
        <v>326</v>
      </c>
      <c r="Z221" s="34" t="s">
        <v>33</v>
      </c>
      <c r="AA221" s="34" t="s">
        <v>42</v>
      </c>
      <c r="AB221" s="95">
        <v>0</v>
      </c>
      <c r="AC221" s="34" t="s">
        <v>33</v>
      </c>
      <c r="AD221" s="34" t="s">
        <v>42</v>
      </c>
      <c r="AE221" s="95">
        <v>0</v>
      </c>
      <c r="AF221" s="96">
        <v>10</v>
      </c>
      <c r="AG221" s="97">
        <v>0</v>
      </c>
      <c r="AH221" s="96">
        <v>0</v>
      </c>
      <c r="AI221" s="97" t="s">
        <v>326</v>
      </c>
      <c r="AJ221" s="96">
        <v>52.499999999999972</v>
      </c>
      <c r="AK221" s="96">
        <v>153.95017793594297</v>
      </c>
      <c r="AL221" s="96" t="s">
        <v>95</v>
      </c>
      <c r="AM221" s="95">
        <v>5.8647686832740211</v>
      </c>
      <c r="AN221" s="95">
        <v>0</v>
      </c>
      <c r="AO221" s="98" t="s">
        <v>326</v>
      </c>
      <c r="AP221" s="98">
        <v>0</v>
      </c>
      <c r="AQ221" s="98" t="s">
        <v>326</v>
      </c>
      <c r="AR221" s="98">
        <v>11.012028000000001</v>
      </c>
      <c r="AS221" s="98">
        <v>32.291498476868327</v>
      </c>
      <c r="AT221" s="99" t="s">
        <v>101</v>
      </c>
      <c r="AU221" s="98">
        <v>264.55519499652172</v>
      </c>
      <c r="AV221" s="98">
        <v>775.77751130652632</v>
      </c>
      <c r="AW221" s="98">
        <v>32.583899275362327</v>
      </c>
      <c r="AX221" s="98">
        <v>95.548516024550025</v>
      </c>
      <c r="AY221" s="98">
        <v>17.864583333333325</v>
      </c>
      <c r="AZ221" s="98">
        <v>52.385824436536154</v>
      </c>
      <c r="BA221" s="100">
        <v>1715000</v>
      </c>
      <c r="BB221" s="100">
        <v>5029039.1459074728</v>
      </c>
      <c r="BC221" s="101">
        <v>2.1987179487179487E-2</v>
      </c>
      <c r="BD221" s="101">
        <v>6.4474860844967605E-2</v>
      </c>
      <c r="BE221" s="96">
        <v>0</v>
      </c>
      <c r="BF221" s="96">
        <v>0</v>
      </c>
      <c r="BG221" s="95">
        <v>2.9323843416370106</v>
      </c>
      <c r="BH221" s="95">
        <v>2.9323843416370106</v>
      </c>
      <c r="BI221" s="96" t="s">
        <v>326</v>
      </c>
      <c r="BZ221" t="s">
        <v>149</v>
      </c>
      <c r="CA221"/>
      <c r="CB221" s="44">
        <v>11.729537366548042</v>
      </c>
      <c r="CE221" s="114" t="s">
        <v>2</v>
      </c>
      <c r="CF221" s="114"/>
      <c r="CG221" s="17">
        <f t="shared" ref="CG221:CG257" si="21">IFERROR(GETPIVOTDATA("Colaboradores",$BZ$220,"Modo_Principal_Grupo",$CE221,"Modo_Auxiliar_Grupo",IF(ISBLANK(CF221),"",CF221)),0)</f>
        <v>11.729537366548042</v>
      </c>
      <c r="CH221" s="34"/>
      <c r="CI221" s="13" t="s">
        <v>42</v>
      </c>
      <c r="CJ221" s="17">
        <f t="shared" ref="CJ221:CJ227" si="22">SUMIFS($CG$221:$CG$257,$CE$221:$CE$257,$CI221)</f>
        <v>404.66903914590699</v>
      </c>
      <c r="CN221" s="34"/>
      <c r="CO221" s="34"/>
      <c r="CP221" s="34"/>
      <c r="CQ221" s="34"/>
    </row>
    <row r="222" spans="2:95" x14ac:dyDescent="0.25">
      <c r="B222" s="34">
        <v>242</v>
      </c>
      <c r="C222" s="34">
        <v>2025</v>
      </c>
      <c r="D222" s="34" t="s">
        <v>109</v>
      </c>
      <c r="E222" s="34">
        <v>56</v>
      </c>
      <c r="F222" s="34" t="s">
        <v>80</v>
      </c>
      <c r="G222" s="34" t="s">
        <v>154</v>
      </c>
      <c r="H222" s="34" t="s">
        <v>151</v>
      </c>
      <c r="I222" s="34" t="s">
        <v>84</v>
      </c>
      <c r="J222" s="34" t="s">
        <v>89</v>
      </c>
      <c r="K222" s="34" t="s">
        <v>325</v>
      </c>
      <c r="L222" s="34" t="s">
        <v>168</v>
      </c>
      <c r="M222" s="34" t="s">
        <v>476</v>
      </c>
      <c r="N222" s="116">
        <v>0.22916666666666666</v>
      </c>
      <c r="O222" s="116">
        <v>0.2638888888888889</v>
      </c>
      <c r="P222" s="116" t="s">
        <v>58</v>
      </c>
      <c r="Q222" s="116">
        <v>0.70833333333333337</v>
      </c>
      <c r="R222" s="116" t="s">
        <v>69</v>
      </c>
      <c r="S222" s="116">
        <v>0.75</v>
      </c>
      <c r="T222" s="34" t="s">
        <v>32</v>
      </c>
      <c r="U222" s="34" t="s">
        <v>47</v>
      </c>
      <c r="V222" s="34" t="s">
        <v>45</v>
      </c>
      <c r="W222" s="34" t="s">
        <v>326</v>
      </c>
      <c r="X222" s="34" t="s">
        <v>326</v>
      </c>
      <c r="Y222" s="34" t="s">
        <v>326</v>
      </c>
      <c r="Z222" s="34" t="s">
        <v>32</v>
      </c>
      <c r="AA222" s="34" t="s">
        <v>45</v>
      </c>
      <c r="AB222" s="95">
        <v>0</v>
      </c>
      <c r="AC222" s="34" t="s">
        <v>32</v>
      </c>
      <c r="AD222" s="34" t="s">
        <v>45</v>
      </c>
      <c r="AE222" s="95">
        <v>0</v>
      </c>
      <c r="AF222" s="96">
        <v>10.666666666666668</v>
      </c>
      <c r="AG222" s="97">
        <v>0</v>
      </c>
      <c r="AH222" s="96">
        <v>0</v>
      </c>
      <c r="AI222" s="97" t="s">
        <v>326</v>
      </c>
      <c r="AJ222" s="96">
        <v>54.999999999999986</v>
      </c>
      <c r="AK222" s="96">
        <v>161.28113879003553</v>
      </c>
      <c r="AL222" s="96" t="s">
        <v>95</v>
      </c>
      <c r="AM222" s="95">
        <v>5.8647686832740211</v>
      </c>
      <c r="AN222" s="95">
        <v>0</v>
      </c>
      <c r="AO222" s="98" t="s">
        <v>326</v>
      </c>
      <c r="AP222" s="98">
        <v>0</v>
      </c>
      <c r="AQ222" s="98" t="s">
        <v>326</v>
      </c>
      <c r="AR222" s="98">
        <v>5.5308449999999993</v>
      </c>
      <c r="AS222" s="98">
        <v>16.218563274021349</v>
      </c>
      <c r="AT222" s="99" t="s">
        <v>100</v>
      </c>
      <c r="AU222" s="98">
        <v>0</v>
      </c>
      <c r="AV222" s="98">
        <v>0</v>
      </c>
      <c r="AW222" s="98">
        <v>0</v>
      </c>
      <c r="AX222" s="98">
        <v>0</v>
      </c>
      <c r="AY222" s="98">
        <v>18.715277777777771</v>
      </c>
      <c r="AZ222" s="98">
        <v>54.880387504942647</v>
      </c>
      <c r="BA222" s="100">
        <v>64438.356164383556</v>
      </c>
      <c r="BB222" s="100">
        <v>188958.02661726708</v>
      </c>
      <c r="BC222" s="101">
        <v>2.6849315068493149E-3</v>
      </c>
      <c r="BD222" s="101">
        <v>7.8732511090527958E-3</v>
      </c>
      <c r="BE222" s="96">
        <v>109.99999999999997</v>
      </c>
      <c r="BF222" s="96">
        <v>322.56227758007105</v>
      </c>
      <c r="BG222" s="95">
        <v>0</v>
      </c>
      <c r="BH222" s="95">
        <v>2.9323843416370106</v>
      </c>
      <c r="BI222" s="96" t="s">
        <v>326</v>
      </c>
      <c r="BZ222"/>
      <c r="CA222"/>
      <c r="CB222" s="44">
        <v>11.729537366548042</v>
      </c>
      <c r="CE222" s="114" t="s">
        <v>149</v>
      </c>
      <c r="CF222" s="114"/>
      <c r="CG222" s="17">
        <f t="shared" si="21"/>
        <v>11.729537366548042</v>
      </c>
      <c r="CH222" s="34"/>
      <c r="CI222" s="13" t="s">
        <v>2</v>
      </c>
      <c r="CJ222" s="17">
        <f t="shared" si="22"/>
        <v>11.729537366548042</v>
      </c>
      <c r="CN222" s="35"/>
      <c r="CO222" s="34"/>
      <c r="CP222" s="34"/>
      <c r="CQ222" s="34"/>
    </row>
    <row r="223" spans="2:95" x14ac:dyDescent="0.25">
      <c r="B223" s="34">
        <v>243</v>
      </c>
      <c r="C223" s="34">
        <v>2025</v>
      </c>
      <c r="D223" s="34" t="s">
        <v>109</v>
      </c>
      <c r="E223" s="34">
        <v>53</v>
      </c>
      <c r="F223" s="34" t="s">
        <v>80</v>
      </c>
      <c r="G223" s="34" t="s">
        <v>153</v>
      </c>
      <c r="H223" s="34" t="s">
        <v>151</v>
      </c>
      <c r="I223" s="34" t="s">
        <v>83</v>
      </c>
      <c r="J223" s="34" t="s">
        <v>89</v>
      </c>
      <c r="K223" s="34" t="s">
        <v>327</v>
      </c>
      <c r="L223" s="34" t="s">
        <v>170</v>
      </c>
      <c r="M223" s="34" t="s">
        <v>253</v>
      </c>
      <c r="N223" s="116">
        <v>0.20833333333333334</v>
      </c>
      <c r="O223" s="116">
        <v>0.27777777777777779</v>
      </c>
      <c r="P223" s="116" t="s">
        <v>58</v>
      </c>
      <c r="Q223" s="116">
        <v>0.70833333333333337</v>
      </c>
      <c r="R223" s="116" t="s">
        <v>69</v>
      </c>
      <c r="S223" s="116">
        <v>0.77083333333333337</v>
      </c>
      <c r="T223" s="34" t="s">
        <v>32</v>
      </c>
      <c r="U223" s="34" t="s">
        <v>47</v>
      </c>
      <c r="V223" s="34" t="s">
        <v>45</v>
      </c>
      <c r="W223" s="34" t="s">
        <v>326</v>
      </c>
      <c r="X223" s="34" t="s">
        <v>326</v>
      </c>
      <c r="Y223" s="34" t="s">
        <v>326</v>
      </c>
      <c r="Z223" s="34" t="s">
        <v>32</v>
      </c>
      <c r="AA223" s="34" t="s">
        <v>45</v>
      </c>
      <c r="AB223" s="95">
        <v>0</v>
      </c>
      <c r="AC223" s="34" t="s">
        <v>32</v>
      </c>
      <c r="AD223" s="34" t="s">
        <v>45</v>
      </c>
      <c r="AE223" s="95">
        <v>0</v>
      </c>
      <c r="AF223" s="96">
        <v>10.333333333333334</v>
      </c>
      <c r="AG223" s="97">
        <v>0</v>
      </c>
      <c r="AH223" s="96">
        <v>0</v>
      </c>
      <c r="AI223" s="97" t="s">
        <v>326</v>
      </c>
      <c r="AJ223" s="96">
        <v>95</v>
      </c>
      <c r="AK223" s="96">
        <v>278.57651245551602</v>
      </c>
      <c r="AL223" s="96" t="s">
        <v>96</v>
      </c>
      <c r="AM223" s="95">
        <v>5.8647686832740211</v>
      </c>
      <c r="AN223" s="95">
        <v>0</v>
      </c>
      <c r="AO223" s="98" t="s">
        <v>326</v>
      </c>
      <c r="AP223" s="98">
        <v>0</v>
      </c>
      <c r="AQ223" s="98" t="s">
        <v>326</v>
      </c>
      <c r="AR223" s="98">
        <v>23.75</v>
      </c>
      <c r="AS223" s="98">
        <v>69.644128113879006</v>
      </c>
      <c r="AT223" s="99" t="s">
        <v>102</v>
      </c>
      <c r="AU223" s="98">
        <v>0</v>
      </c>
      <c r="AV223" s="98">
        <v>0</v>
      </c>
      <c r="AW223" s="98">
        <v>0</v>
      </c>
      <c r="AX223" s="98">
        <v>0</v>
      </c>
      <c r="AY223" s="98">
        <v>32.326388888888886</v>
      </c>
      <c r="AZ223" s="98">
        <v>94.79339659944641</v>
      </c>
      <c r="BA223" s="100">
        <v>40273.972602739726</v>
      </c>
      <c r="BB223" s="100">
        <v>118098.76663579194</v>
      </c>
      <c r="BC223" s="101">
        <v>1.6780821917808219E-3</v>
      </c>
      <c r="BD223" s="101">
        <v>4.920781943157997E-3</v>
      </c>
      <c r="BE223" s="96">
        <v>190</v>
      </c>
      <c r="BF223" s="96">
        <v>557.15302491103205</v>
      </c>
      <c r="BG223" s="95">
        <v>0</v>
      </c>
      <c r="BH223" s="95">
        <v>2.9323843416370106</v>
      </c>
      <c r="BI223" s="96" t="s">
        <v>326</v>
      </c>
      <c r="BZ223" t="s">
        <v>45</v>
      </c>
      <c r="CA223"/>
      <c r="CB223" s="44">
        <v>126.09252669039132</v>
      </c>
      <c r="CE223" s="114" t="s">
        <v>45</v>
      </c>
      <c r="CF223" s="114"/>
      <c r="CG223" s="17">
        <f t="shared" si="21"/>
        <v>114.36298932384329</v>
      </c>
      <c r="CH223" s="34"/>
      <c r="CI223" s="13" t="s">
        <v>43</v>
      </c>
      <c r="CJ223" s="17">
        <f t="shared" si="22"/>
        <v>228.72597864768647</v>
      </c>
      <c r="CN223" s="34"/>
      <c r="CO223" s="34"/>
      <c r="CP223" s="34"/>
      <c r="CQ223" s="34"/>
    </row>
    <row r="224" spans="2:95" x14ac:dyDescent="0.25">
      <c r="B224" s="34">
        <v>244</v>
      </c>
      <c r="C224" s="34">
        <v>2025</v>
      </c>
      <c r="D224" s="34" t="s">
        <v>110</v>
      </c>
      <c r="E224" s="34">
        <v>41</v>
      </c>
      <c r="F224" s="34" t="s">
        <v>79</v>
      </c>
      <c r="G224" s="34" t="s">
        <v>152</v>
      </c>
      <c r="H224" s="34" t="s">
        <v>151</v>
      </c>
      <c r="I224" s="34" t="s">
        <v>85</v>
      </c>
      <c r="J224" s="34" t="s">
        <v>90</v>
      </c>
      <c r="K224" s="34" t="s">
        <v>325</v>
      </c>
      <c r="L224" s="34" t="s">
        <v>168</v>
      </c>
      <c r="M224" s="34" t="s">
        <v>476</v>
      </c>
      <c r="N224" s="116">
        <v>0.375</v>
      </c>
      <c r="O224" s="116">
        <v>0.39027777777777778</v>
      </c>
      <c r="P224" s="116" t="s">
        <v>61</v>
      </c>
      <c r="Q224" s="116">
        <v>0.625</v>
      </c>
      <c r="R224" s="116" t="s">
        <v>67</v>
      </c>
      <c r="S224" s="116">
        <v>0.65625</v>
      </c>
      <c r="T224" s="34" t="s">
        <v>30</v>
      </c>
      <c r="U224" s="34" t="s">
        <v>48</v>
      </c>
      <c r="V224" s="34" t="s">
        <v>44</v>
      </c>
      <c r="W224" s="34" t="s">
        <v>326</v>
      </c>
      <c r="X224" s="34" t="s">
        <v>326</v>
      </c>
      <c r="Y224" s="34" t="s">
        <v>326</v>
      </c>
      <c r="Z224" s="34" t="s">
        <v>472</v>
      </c>
      <c r="AA224" s="34" t="s">
        <v>41</v>
      </c>
      <c r="AB224" s="95">
        <v>2.9323843416370106</v>
      </c>
      <c r="AC224" s="34" t="s">
        <v>26</v>
      </c>
      <c r="AD224" s="34" t="s">
        <v>43</v>
      </c>
      <c r="AE224" s="95">
        <v>2.9323843416370106</v>
      </c>
      <c r="AF224" s="96">
        <v>5.6333333333333329</v>
      </c>
      <c r="AG224" s="97">
        <v>0</v>
      </c>
      <c r="AH224" s="96">
        <v>0</v>
      </c>
      <c r="AI224" s="97" t="s">
        <v>326</v>
      </c>
      <c r="AJ224" s="96">
        <v>33.5</v>
      </c>
      <c r="AK224" s="96">
        <v>98.234875444839858</v>
      </c>
      <c r="AL224" s="96" t="s">
        <v>95</v>
      </c>
      <c r="AM224" s="95">
        <v>5.8647686832740211</v>
      </c>
      <c r="AN224" s="95">
        <v>0</v>
      </c>
      <c r="AO224" s="98" t="s">
        <v>326</v>
      </c>
      <c r="AP224" s="98">
        <v>0</v>
      </c>
      <c r="AQ224" s="98" t="s">
        <v>326</v>
      </c>
      <c r="AR224" s="98">
        <v>5.5308449999999993</v>
      </c>
      <c r="AS224" s="98">
        <v>16.218563274021349</v>
      </c>
      <c r="AT224" s="99" t="s">
        <v>100</v>
      </c>
      <c r="AU224" s="98">
        <v>294.94171206149997</v>
      </c>
      <c r="AV224" s="98">
        <v>864.88245814475431</v>
      </c>
      <c r="AW224" s="98">
        <v>38.715914999999988</v>
      </c>
      <c r="AX224" s="98">
        <v>113.52994291814943</v>
      </c>
      <c r="AY224" s="98">
        <v>11.399305555555555</v>
      </c>
      <c r="AZ224" s="98">
        <v>33.427145116646891</v>
      </c>
      <c r="BA224" s="100">
        <v>2499000</v>
      </c>
      <c r="BB224" s="100">
        <v>7328028.4697508896</v>
      </c>
      <c r="BC224" s="101">
        <v>5.2062499999999998E-2</v>
      </c>
      <c r="BD224" s="101">
        <v>0.15266725978647686</v>
      </c>
      <c r="BE224" s="96">
        <v>0</v>
      </c>
      <c r="BF224" s="96">
        <v>0</v>
      </c>
      <c r="BG224" s="95">
        <v>2.9323843416370106</v>
      </c>
      <c r="BH224" s="95">
        <v>2.9323843416370106</v>
      </c>
      <c r="BI224" s="96" t="s">
        <v>326</v>
      </c>
      <c r="BZ224"/>
      <c r="CA224"/>
      <c r="CB224" s="44">
        <v>114.36298932384329</v>
      </c>
      <c r="CE224" s="114" t="s">
        <v>45</v>
      </c>
      <c r="CF224" s="114" t="s">
        <v>149</v>
      </c>
      <c r="CG224" s="17">
        <f t="shared" si="21"/>
        <v>2.9323843416370106</v>
      </c>
      <c r="CH224" s="34"/>
      <c r="CI224" s="13" t="s">
        <v>41</v>
      </c>
      <c r="CJ224" s="17">
        <f t="shared" si="22"/>
        <v>20.526690391459073</v>
      </c>
      <c r="CN224" s="34"/>
      <c r="CO224" s="34"/>
      <c r="CP224" s="34"/>
      <c r="CQ224" s="34"/>
    </row>
    <row r="225" spans="2:95" x14ac:dyDescent="0.25">
      <c r="B225" s="34">
        <v>245</v>
      </c>
      <c r="C225" s="34">
        <v>2025</v>
      </c>
      <c r="D225" s="34" t="s">
        <v>109</v>
      </c>
      <c r="E225" s="34">
        <v>60</v>
      </c>
      <c r="F225" s="34" t="s">
        <v>81</v>
      </c>
      <c r="G225" s="34" t="s">
        <v>152</v>
      </c>
      <c r="H225" s="34" t="s">
        <v>151</v>
      </c>
      <c r="I225" s="34" t="s">
        <v>83</v>
      </c>
      <c r="J225" s="34" t="s">
        <v>89</v>
      </c>
      <c r="K225" s="34" t="s">
        <v>327</v>
      </c>
      <c r="L225" s="34" t="s">
        <v>170</v>
      </c>
      <c r="M225" s="34" t="s">
        <v>476</v>
      </c>
      <c r="N225" s="116">
        <v>0.1875</v>
      </c>
      <c r="O225" s="116">
        <v>0.29166666666666669</v>
      </c>
      <c r="P225" s="116" t="s">
        <v>59</v>
      </c>
      <c r="Q225" s="116">
        <v>0.70833333333333337</v>
      </c>
      <c r="R225" s="116" t="s">
        <v>69</v>
      </c>
      <c r="S225" s="116">
        <v>0.79166666666666663</v>
      </c>
      <c r="T225" s="34" t="s">
        <v>24</v>
      </c>
      <c r="U225" s="34" t="s">
        <v>326</v>
      </c>
      <c r="V225" s="34" t="s">
        <v>42</v>
      </c>
      <c r="W225" s="34" t="s">
        <v>326</v>
      </c>
      <c r="X225" s="34" t="s">
        <v>326</v>
      </c>
      <c r="Y225" s="34" t="s">
        <v>326</v>
      </c>
      <c r="Z225" s="34" t="s">
        <v>24</v>
      </c>
      <c r="AA225" s="34" t="s">
        <v>42</v>
      </c>
      <c r="AB225" s="95">
        <v>0</v>
      </c>
      <c r="AC225" s="34" t="s">
        <v>24</v>
      </c>
      <c r="AD225" s="34" t="s">
        <v>42</v>
      </c>
      <c r="AE225" s="95">
        <v>0</v>
      </c>
      <c r="AF225" s="96">
        <v>10</v>
      </c>
      <c r="AG225" s="97">
        <v>0</v>
      </c>
      <c r="AH225" s="96">
        <v>0</v>
      </c>
      <c r="AI225" s="97" t="s">
        <v>326</v>
      </c>
      <c r="AJ225" s="96">
        <v>134.99999999999994</v>
      </c>
      <c r="AK225" s="96">
        <v>395.87188612099624</v>
      </c>
      <c r="AL225" s="96" t="s">
        <v>97</v>
      </c>
      <c r="AM225" s="95">
        <v>5.8647686832740211</v>
      </c>
      <c r="AN225" s="95">
        <v>0</v>
      </c>
      <c r="AO225" s="98" t="s">
        <v>326</v>
      </c>
      <c r="AP225" s="98">
        <v>0</v>
      </c>
      <c r="AQ225" s="98" t="s">
        <v>326</v>
      </c>
      <c r="AR225" s="98">
        <v>28.977255</v>
      </c>
      <c r="AS225" s="98">
        <v>84.972448825622777</v>
      </c>
      <c r="AT225" s="99" t="s">
        <v>102</v>
      </c>
      <c r="AU225" s="98">
        <v>173.20213808599757</v>
      </c>
      <c r="AV225" s="98">
        <v>507.8952376614306</v>
      </c>
      <c r="AW225" s="98">
        <v>21.332414287860576</v>
      </c>
      <c r="AX225" s="98">
        <v>62.554837627035994</v>
      </c>
      <c r="AY225" s="98">
        <v>45.937499999999979</v>
      </c>
      <c r="AZ225" s="98">
        <v>134.7064056939501</v>
      </c>
      <c r="BA225" s="100">
        <v>1568000</v>
      </c>
      <c r="BB225" s="100">
        <v>4597978.6476868326</v>
      </c>
      <c r="BC225" s="101">
        <v>6.5333333333333327E-2</v>
      </c>
      <c r="BD225" s="101">
        <v>0.19158244365361801</v>
      </c>
      <c r="BE225" s="96">
        <v>0</v>
      </c>
      <c r="BF225" s="96">
        <v>0</v>
      </c>
      <c r="BG225" s="95">
        <v>2.9323843416370106</v>
      </c>
      <c r="BH225" s="95">
        <v>2.9323843416370106</v>
      </c>
      <c r="BI225" s="96" t="s">
        <v>326</v>
      </c>
      <c r="BZ225"/>
      <c r="CA225" t="s">
        <v>149</v>
      </c>
      <c r="CB225" s="44">
        <v>2.9323843416370106</v>
      </c>
      <c r="CE225" s="114" t="s">
        <v>45</v>
      </c>
      <c r="CF225" s="114" t="s">
        <v>45</v>
      </c>
      <c r="CG225" s="17">
        <f t="shared" si="21"/>
        <v>0</v>
      </c>
      <c r="CH225" s="34"/>
      <c r="CI225" s="13" t="s">
        <v>45</v>
      </c>
      <c r="CJ225" s="17">
        <f t="shared" si="22"/>
        <v>126.09252669039132</v>
      </c>
      <c r="CN225" s="34"/>
      <c r="CO225" s="34"/>
      <c r="CP225" s="34"/>
      <c r="CQ225" s="34"/>
    </row>
    <row r="226" spans="2:95" x14ac:dyDescent="0.25">
      <c r="B226" s="34">
        <v>246</v>
      </c>
      <c r="C226" s="34">
        <v>2025</v>
      </c>
      <c r="D226" s="34" t="s">
        <v>109</v>
      </c>
      <c r="E226" s="34">
        <v>48</v>
      </c>
      <c r="F226" s="34" t="s">
        <v>79</v>
      </c>
      <c r="G226" s="34" t="s">
        <v>153</v>
      </c>
      <c r="H226" s="34" t="s">
        <v>151</v>
      </c>
      <c r="I226" s="34" t="s">
        <v>84</v>
      </c>
      <c r="J226" s="34" t="s">
        <v>89</v>
      </c>
      <c r="K226" s="34" t="s">
        <v>327</v>
      </c>
      <c r="L226" s="34" t="s">
        <v>170</v>
      </c>
      <c r="M226" s="34" t="s">
        <v>476</v>
      </c>
      <c r="N226" s="116">
        <v>0.1875</v>
      </c>
      <c r="O226" s="116">
        <v>0.25</v>
      </c>
      <c r="P226" s="116" t="s">
        <v>58</v>
      </c>
      <c r="Q226" s="116">
        <v>0.70833333333333337</v>
      </c>
      <c r="R226" s="116" t="s">
        <v>69</v>
      </c>
      <c r="S226" s="116">
        <v>0.8125</v>
      </c>
      <c r="T226" s="34" t="s">
        <v>28</v>
      </c>
      <c r="U226" s="34" t="s">
        <v>48</v>
      </c>
      <c r="V226" s="34" t="s">
        <v>43</v>
      </c>
      <c r="W226" s="34" t="s">
        <v>326</v>
      </c>
      <c r="X226" s="34" t="s">
        <v>326</v>
      </c>
      <c r="Y226" s="34" t="s">
        <v>326</v>
      </c>
      <c r="Z226" s="34" t="s">
        <v>28</v>
      </c>
      <c r="AA226" s="34" t="s">
        <v>43</v>
      </c>
      <c r="AB226" s="95">
        <v>0</v>
      </c>
      <c r="AC226" s="34" t="s">
        <v>28</v>
      </c>
      <c r="AD226" s="34" t="s">
        <v>43</v>
      </c>
      <c r="AE226" s="95">
        <v>0</v>
      </c>
      <c r="AF226" s="96">
        <v>11</v>
      </c>
      <c r="AG226" s="97">
        <v>0</v>
      </c>
      <c r="AH226" s="96">
        <v>0</v>
      </c>
      <c r="AI226" s="97" t="s">
        <v>326</v>
      </c>
      <c r="AJ226" s="96">
        <v>119.99999999999997</v>
      </c>
      <c r="AK226" s="96">
        <v>351.88612099644121</v>
      </c>
      <c r="AL226" s="96" t="s">
        <v>96</v>
      </c>
      <c r="AM226" s="95">
        <v>5.8647686832740211</v>
      </c>
      <c r="AN226" s="95">
        <v>0</v>
      </c>
      <c r="AO226" s="98" t="s">
        <v>326</v>
      </c>
      <c r="AP226" s="98">
        <v>0</v>
      </c>
      <c r="AQ226" s="98" t="s">
        <v>326</v>
      </c>
      <c r="AR226" s="98">
        <v>28.977255</v>
      </c>
      <c r="AS226" s="98">
        <v>84.972448825622777</v>
      </c>
      <c r="AT226" s="99" t="s">
        <v>102</v>
      </c>
      <c r="AU226" s="98">
        <v>1664.1276445322305</v>
      </c>
      <c r="AV226" s="98">
        <v>4879.8618473115939</v>
      </c>
      <c r="AW226" s="98">
        <v>218.4439223076923</v>
      </c>
      <c r="AX226" s="98">
        <v>640.56153730084861</v>
      </c>
      <c r="AY226" s="98">
        <v>40.833333333333321</v>
      </c>
      <c r="AZ226" s="98">
        <v>119.73902728351123</v>
      </c>
      <c r="BA226" s="100">
        <v>5247698.6301369863</v>
      </c>
      <c r="BB226" s="100">
        <v>15388269.292643689</v>
      </c>
      <c r="BC226" s="101">
        <v>0.21865410958904111</v>
      </c>
      <c r="BD226" s="101">
        <v>0.64117788719348712</v>
      </c>
      <c r="BE226" s="96">
        <v>0</v>
      </c>
      <c r="BF226" s="96">
        <v>0</v>
      </c>
      <c r="BG226" s="95">
        <v>2.9323843416370106</v>
      </c>
      <c r="BH226" s="95">
        <v>2.9323843416370106</v>
      </c>
      <c r="BI226" s="96" t="s">
        <v>326</v>
      </c>
      <c r="BZ226"/>
      <c r="CA226" t="s">
        <v>42</v>
      </c>
      <c r="CB226" s="44">
        <v>8.7971530249110312</v>
      </c>
      <c r="CE226" s="114" t="s">
        <v>45</v>
      </c>
      <c r="CF226" s="114" t="s">
        <v>42</v>
      </c>
      <c r="CG226" s="17">
        <f t="shared" si="21"/>
        <v>8.7971530249110312</v>
      </c>
      <c r="CH226" s="34"/>
      <c r="CI226" s="13" t="s">
        <v>44</v>
      </c>
      <c r="CJ226" s="17">
        <f t="shared" si="22"/>
        <v>20.526690391459073</v>
      </c>
      <c r="CN226" s="34"/>
      <c r="CO226" s="34"/>
      <c r="CP226" s="34"/>
      <c r="CQ226" s="34"/>
    </row>
    <row r="227" spans="2:95" x14ac:dyDescent="0.25">
      <c r="B227" s="34">
        <v>247</v>
      </c>
      <c r="C227" s="34">
        <v>2025</v>
      </c>
      <c r="D227" s="34" t="s">
        <v>109</v>
      </c>
      <c r="E227" s="34">
        <v>48</v>
      </c>
      <c r="F227" s="34" t="s">
        <v>79</v>
      </c>
      <c r="G227" s="34" t="s">
        <v>155</v>
      </c>
      <c r="H227" s="34" t="s">
        <v>151</v>
      </c>
      <c r="I227" s="34" t="s">
        <v>83</v>
      </c>
      <c r="J227" s="34" t="s">
        <v>89</v>
      </c>
      <c r="K227" s="34" t="s">
        <v>325</v>
      </c>
      <c r="L227" s="34" t="s">
        <v>178</v>
      </c>
      <c r="M227" s="34" t="s">
        <v>476</v>
      </c>
      <c r="N227" s="116">
        <v>0.22916666666666666</v>
      </c>
      <c r="O227" s="116">
        <v>0.27083333333333331</v>
      </c>
      <c r="P227" s="116" t="s">
        <v>58</v>
      </c>
      <c r="Q227" s="116">
        <v>0.75</v>
      </c>
      <c r="R227" s="116" t="s">
        <v>70</v>
      </c>
      <c r="S227" s="116">
        <v>0.77777777777777779</v>
      </c>
      <c r="T227" s="34" t="s">
        <v>32</v>
      </c>
      <c r="U227" s="34" t="s">
        <v>51</v>
      </c>
      <c r="V227" s="34" t="s">
        <v>45</v>
      </c>
      <c r="W227" s="34" t="s">
        <v>326</v>
      </c>
      <c r="X227" s="34" t="s">
        <v>326</v>
      </c>
      <c r="Y227" s="34" t="s">
        <v>326</v>
      </c>
      <c r="Z227" s="34" t="s">
        <v>32</v>
      </c>
      <c r="AA227" s="34" t="s">
        <v>45</v>
      </c>
      <c r="AB227" s="95">
        <v>0</v>
      </c>
      <c r="AC227" s="34" t="s">
        <v>32</v>
      </c>
      <c r="AD227" s="34" t="s">
        <v>45</v>
      </c>
      <c r="AE227" s="95">
        <v>0</v>
      </c>
      <c r="AF227" s="96">
        <v>11.5</v>
      </c>
      <c r="AG227" s="97">
        <v>0</v>
      </c>
      <c r="AH227" s="96">
        <v>0</v>
      </c>
      <c r="AI227" s="97" t="s">
        <v>326</v>
      </c>
      <c r="AJ227" s="96">
        <v>50</v>
      </c>
      <c r="AK227" s="96">
        <v>146.61921708185054</v>
      </c>
      <c r="AL227" s="96" t="s">
        <v>95</v>
      </c>
      <c r="AM227" s="95">
        <v>5.8647686832740211</v>
      </c>
      <c r="AN227" s="95">
        <v>0</v>
      </c>
      <c r="AO227" s="98" t="s">
        <v>326</v>
      </c>
      <c r="AP227" s="98">
        <v>0</v>
      </c>
      <c r="AQ227" s="98" t="s">
        <v>326</v>
      </c>
      <c r="AR227" s="98">
        <v>12.5</v>
      </c>
      <c r="AS227" s="98">
        <v>36.654804270462634</v>
      </c>
      <c r="AT227" s="99" t="s">
        <v>101</v>
      </c>
      <c r="AU227" s="98">
        <v>0</v>
      </c>
      <c r="AV227" s="98">
        <v>0</v>
      </c>
      <c r="AW227" s="98">
        <v>0</v>
      </c>
      <c r="AX227" s="98">
        <v>0</v>
      </c>
      <c r="AY227" s="98">
        <v>17.013888888888889</v>
      </c>
      <c r="AZ227" s="98">
        <v>49.891261368129697</v>
      </c>
      <c r="BA227" s="100">
        <v>418961.18721461191</v>
      </c>
      <c r="BB227" s="100">
        <v>1228555.22514178</v>
      </c>
      <c r="BC227" s="101">
        <v>1.7456716133942164E-2</v>
      </c>
      <c r="BD227" s="101">
        <v>5.1189801047574174E-2</v>
      </c>
      <c r="BE227" s="96">
        <v>100</v>
      </c>
      <c r="BF227" s="96">
        <v>293.23843416370107</v>
      </c>
      <c r="BG227" s="95">
        <v>0</v>
      </c>
      <c r="BH227" s="95">
        <v>2.9323843416370106</v>
      </c>
      <c r="BI227" s="96" t="s">
        <v>326</v>
      </c>
      <c r="BZ227" t="s">
        <v>43</v>
      </c>
      <c r="CA227"/>
      <c r="CB227" s="44">
        <v>228.72597864768647</v>
      </c>
      <c r="CE227" s="114" t="s">
        <v>45</v>
      </c>
      <c r="CF227" s="114" t="s">
        <v>41</v>
      </c>
      <c r="CG227" s="17">
        <f t="shared" si="21"/>
        <v>0</v>
      </c>
      <c r="CH227" s="34"/>
      <c r="CI227" s="13" t="s">
        <v>149</v>
      </c>
      <c r="CJ227" s="17">
        <f t="shared" si="22"/>
        <v>11.729537366548042</v>
      </c>
      <c r="CN227" s="34"/>
      <c r="CO227" s="34"/>
      <c r="CP227" s="34"/>
      <c r="CQ227" s="34"/>
    </row>
    <row r="228" spans="2:95" x14ac:dyDescent="0.25">
      <c r="B228" s="34">
        <v>248</v>
      </c>
      <c r="C228" s="34">
        <v>2025</v>
      </c>
      <c r="D228" s="34" t="s">
        <v>109</v>
      </c>
      <c r="E228" s="34">
        <v>49</v>
      </c>
      <c r="F228" s="34" t="s">
        <v>79</v>
      </c>
      <c r="G228" s="34" t="s">
        <v>153</v>
      </c>
      <c r="H228" s="34" t="s">
        <v>151</v>
      </c>
      <c r="I228" s="34" t="s">
        <v>84</v>
      </c>
      <c r="J228" s="34" t="s">
        <v>89</v>
      </c>
      <c r="K228" s="34" t="s">
        <v>327</v>
      </c>
      <c r="L228" s="34" t="s">
        <v>170</v>
      </c>
      <c r="M228" s="34" t="s">
        <v>476</v>
      </c>
      <c r="N228" s="116">
        <v>0.1875</v>
      </c>
      <c r="O228" s="116">
        <v>0.25</v>
      </c>
      <c r="P228" s="116" t="s">
        <v>58</v>
      </c>
      <c r="Q228" s="116">
        <v>0.70833333333333337</v>
      </c>
      <c r="R228" s="116" t="s">
        <v>69</v>
      </c>
      <c r="S228" s="116">
        <v>0.77083333333333337</v>
      </c>
      <c r="T228" s="34" t="s">
        <v>28</v>
      </c>
      <c r="U228" s="34" t="s">
        <v>48</v>
      </c>
      <c r="V228" s="34" t="s">
        <v>43</v>
      </c>
      <c r="W228" s="34" t="s">
        <v>326</v>
      </c>
      <c r="X228" s="34" t="s">
        <v>326</v>
      </c>
      <c r="Y228" s="34" t="s">
        <v>326</v>
      </c>
      <c r="Z228" s="34" t="s">
        <v>28</v>
      </c>
      <c r="AA228" s="34" t="s">
        <v>43</v>
      </c>
      <c r="AB228" s="95">
        <v>0</v>
      </c>
      <c r="AC228" s="34" t="s">
        <v>28</v>
      </c>
      <c r="AD228" s="34" t="s">
        <v>43</v>
      </c>
      <c r="AE228" s="95">
        <v>0</v>
      </c>
      <c r="AF228" s="96">
        <v>11</v>
      </c>
      <c r="AG228" s="97">
        <v>0</v>
      </c>
      <c r="AH228" s="96">
        <v>0</v>
      </c>
      <c r="AI228" s="97" t="s">
        <v>326</v>
      </c>
      <c r="AJ228" s="96">
        <v>90</v>
      </c>
      <c r="AK228" s="96">
        <v>263.91459074733098</v>
      </c>
      <c r="AL228" s="96" t="s">
        <v>96</v>
      </c>
      <c r="AM228" s="95">
        <v>5.8647686832740211</v>
      </c>
      <c r="AN228" s="95">
        <v>0</v>
      </c>
      <c r="AO228" s="98" t="s">
        <v>326</v>
      </c>
      <c r="AP228" s="98">
        <v>0</v>
      </c>
      <c r="AQ228" s="98" t="s">
        <v>326</v>
      </c>
      <c r="AR228" s="98">
        <v>28.977255</v>
      </c>
      <c r="AS228" s="98">
        <v>84.972448825622777</v>
      </c>
      <c r="AT228" s="99" t="s">
        <v>102</v>
      </c>
      <c r="AU228" s="98">
        <v>2773.546074220385</v>
      </c>
      <c r="AV228" s="98">
        <v>8133.1030788526587</v>
      </c>
      <c r="AW228" s="98">
        <v>364.07320384615383</v>
      </c>
      <c r="AX228" s="98">
        <v>1067.602562168081</v>
      </c>
      <c r="AY228" s="98">
        <v>30.625</v>
      </c>
      <c r="AZ228" s="98">
        <v>89.804270462633454</v>
      </c>
      <c r="BA228" s="100">
        <v>2456712.3287671232</v>
      </c>
      <c r="BB228" s="100">
        <v>7204024.7647833079</v>
      </c>
      <c r="BC228" s="101">
        <v>0.10236301369863013</v>
      </c>
      <c r="BD228" s="101">
        <v>0.30016769853263781</v>
      </c>
      <c r="BE228" s="96">
        <v>0</v>
      </c>
      <c r="BF228" s="96">
        <v>0</v>
      </c>
      <c r="BG228" s="95">
        <v>2.9323843416370106</v>
      </c>
      <c r="BH228" s="95">
        <v>2.9323843416370106</v>
      </c>
      <c r="BI228" s="96" t="s">
        <v>326</v>
      </c>
      <c r="BZ228"/>
      <c r="CA228"/>
      <c r="CB228" s="44">
        <v>216.99644128113843</v>
      </c>
      <c r="CE228" s="114" t="s">
        <v>45</v>
      </c>
      <c r="CF228" s="114" t="s">
        <v>43</v>
      </c>
      <c r="CG228" s="17">
        <f t="shared" si="21"/>
        <v>0</v>
      </c>
      <c r="CH228" s="34"/>
      <c r="CI228" s="34"/>
      <c r="CJ228" s="34"/>
      <c r="CN228" s="34"/>
      <c r="CO228" s="34"/>
      <c r="CP228" s="34"/>
      <c r="CQ228" s="34"/>
    </row>
    <row r="229" spans="2:95" x14ac:dyDescent="0.25">
      <c r="B229" s="34">
        <v>249</v>
      </c>
      <c r="C229" s="34">
        <v>2025</v>
      </c>
      <c r="D229" s="34" t="s">
        <v>109</v>
      </c>
      <c r="E229" s="34">
        <v>58</v>
      </c>
      <c r="F229" s="34" t="s">
        <v>80</v>
      </c>
      <c r="G229" s="34" t="s">
        <v>153</v>
      </c>
      <c r="H229" s="34" t="s">
        <v>151</v>
      </c>
      <c r="I229" s="34" t="s">
        <v>83</v>
      </c>
      <c r="J229" s="34" t="s">
        <v>89</v>
      </c>
      <c r="K229" s="34" t="s">
        <v>325</v>
      </c>
      <c r="L229" s="34" t="s">
        <v>175</v>
      </c>
      <c r="M229" s="34" t="s">
        <v>476</v>
      </c>
      <c r="N229" s="116">
        <v>0.1875</v>
      </c>
      <c r="O229" s="116">
        <v>0.29166666666666669</v>
      </c>
      <c r="P229" s="116" t="s">
        <v>59</v>
      </c>
      <c r="Q229" s="116">
        <v>0.70833333333333337</v>
      </c>
      <c r="R229" s="116" t="s">
        <v>69</v>
      </c>
      <c r="S229" s="116">
        <v>0.79166666666666663</v>
      </c>
      <c r="T229" s="34" t="s">
        <v>24</v>
      </c>
      <c r="U229" s="34" t="s">
        <v>326</v>
      </c>
      <c r="V229" s="34" t="s">
        <v>42</v>
      </c>
      <c r="W229" s="34" t="s">
        <v>31</v>
      </c>
      <c r="X229" s="34" t="s">
        <v>42</v>
      </c>
      <c r="Y229" s="34" t="s">
        <v>326</v>
      </c>
      <c r="Z229" s="34" t="s">
        <v>24</v>
      </c>
      <c r="AA229" s="34" t="s">
        <v>42</v>
      </c>
      <c r="AB229" s="95">
        <v>0</v>
      </c>
      <c r="AC229" s="34" t="s">
        <v>24</v>
      </c>
      <c r="AD229" s="34" t="s">
        <v>42</v>
      </c>
      <c r="AE229" s="95">
        <v>0</v>
      </c>
      <c r="AF229" s="96">
        <v>10</v>
      </c>
      <c r="AG229" s="97">
        <v>25</v>
      </c>
      <c r="AH229" s="96">
        <v>73.309608540925268</v>
      </c>
      <c r="AI229" s="97" t="s">
        <v>103</v>
      </c>
      <c r="AJ229" s="96">
        <v>134.99999999999994</v>
      </c>
      <c r="AK229" s="96">
        <v>395.87188612099624</v>
      </c>
      <c r="AL229" s="96" t="s">
        <v>97</v>
      </c>
      <c r="AM229" s="95">
        <v>5.8647686832740211</v>
      </c>
      <c r="AN229" s="95">
        <v>5.8647686832740211</v>
      </c>
      <c r="AO229" s="98">
        <v>6.7875000000000014</v>
      </c>
      <c r="AP229" s="98">
        <v>19.903558718861213</v>
      </c>
      <c r="AQ229" s="98" t="s">
        <v>108</v>
      </c>
      <c r="AR229" s="98">
        <v>22.542197000000002</v>
      </c>
      <c r="AS229" s="98">
        <v>66.102385508896802</v>
      </c>
      <c r="AT229" s="99" t="s">
        <v>102</v>
      </c>
      <c r="AU229" s="98">
        <v>145.31147554716674</v>
      </c>
      <c r="AV229" s="98">
        <v>426.10909555468106</v>
      </c>
      <c r="AW229" s="98">
        <v>17.897265192034531</v>
      </c>
      <c r="AX229" s="98">
        <v>52.481660207247167</v>
      </c>
      <c r="AY229" s="98">
        <v>45.937499999999979</v>
      </c>
      <c r="AZ229" s="98">
        <v>134.7064056939501</v>
      </c>
      <c r="BA229" s="100">
        <v>1568000</v>
      </c>
      <c r="BB229" s="100">
        <v>4597978.6476868326</v>
      </c>
      <c r="BC229" s="101">
        <v>6.5333333333333327E-2</v>
      </c>
      <c r="BD229" s="101">
        <v>0.19158244365361801</v>
      </c>
      <c r="BE229" s="96">
        <v>50</v>
      </c>
      <c r="BF229" s="96">
        <v>146.61921708185054</v>
      </c>
      <c r="BG229" s="95">
        <v>0</v>
      </c>
      <c r="BH229" s="95">
        <v>2.9323843416370106</v>
      </c>
      <c r="BI229" s="96" t="s">
        <v>326</v>
      </c>
      <c r="BZ229"/>
      <c r="CA229" t="s">
        <v>42</v>
      </c>
      <c r="CB229" s="44">
        <v>11.729537366548042</v>
      </c>
      <c r="CE229" s="114" t="s">
        <v>45</v>
      </c>
      <c r="CF229" s="114" t="s">
        <v>44</v>
      </c>
      <c r="CG229" s="17">
        <f t="shared" si="21"/>
        <v>0</v>
      </c>
      <c r="CH229" s="34"/>
      <c r="CI229" s="18" t="s">
        <v>239</v>
      </c>
      <c r="CJ229" s="18" t="s">
        <v>238</v>
      </c>
      <c r="CN229" s="34"/>
      <c r="CO229" s="34"/>
      <c r="CP229" s="34"/>
      <c r="CQ229" s="34"/>
    </row>
    <row r="230" spans="2:95" x14ac:dyDescent="0.25">
      <c r="B230" s="34">
        <v>250</v>
      </c>
      <c r="C230" s="34">
        <v>2025</v>
      </c>
      <c r="D230" s="34" t="s">
        <v>110</v>
      </c>
      <c r="E230" s="34">
        <v>31</v>
      </c>
      <c r="F230" s="34" t="s">
        <v>78</v>
      </c>
      <c r="G230" s="34" t="s">
        <v>152</v>
      </c>
      <c r="H230" s="34" t="s">
        <v>151</v>
      </c>
      <c r="I230" s="34" t="s">
        <v>82</v>
      </c>
      <c r="J230" s="34" t="s">
        <v>89</v>
      </c>
      <c r="K230" s="34" t="s">
        <v>325</v>
      </c>
      <c r="L230" s="34" t="s">
        <v>178</v>
      </c>
      <c r="M230" s="34" t="s">
        <v>475</v>
      </c>
      <c r="N230" s="116">
        <v>0.25</v>
      </c>
      <c r="O230" s="116">
        <v>0.31944444444444442</v>
      </c>
      <c r="P230" s="116" t="s">
        <v>59</v>
      </c>
      <c r="Q230" s="116">
        <v>0.64583333333333337</v>
      </c>
      <c r="R230" s="116" t="s">
        <v>67</v>
      </c>
      <c r="S230" s="116">
        <v>0.71875</v>
      </c>
      <c r="T230" s="34" t="s">
        <v>24</v>
      </c>
      <c r="U230" s="34" t="s">
        <v>326</v>
      </c>
      <c r="V230" s="34" t="s">
        <v>42</v>
      </c>
      <c r="W230" s="34" t="s">
        <v>39</v>
      </c>
      <c r="X230" s="34" t="s">
        <v>42</v>
      </c>
      <c r="Y230" s="34" t="s">
        <v>326</v>
      </c>
      <c r="Z230" s="34" t="s">
        <v>24</v>
      </c>
      <c r="AA230" s="34" t="s">
        <v>42</v>
      </c>
      <c r="AB230" s="95">
        <v>0</v>
      </c>
      <c r="AC230" s="34" t="s">
        <v>24</v>
      </c>
      <c r="AD230" s="34" t="s">
        <v>42</v>
      </c>
      <c r="AE230" s="95">
        <v>0</v>
      </c>
      <c r="AF230" s="96">
        <v>7.8333333333333348</v>
      </c>
      <c r="AG230" s="97">
        <v>10</v>
      </c>
      <c r="AH230" s="96">
        <v>29.323843416370106</v>
      </c>
      <c r="AI230" s="97" t="s">
        <v>148</v>
      </c>
      <c r="AJ230" s="96">
        <v>102.49999999999996</v>
      </c>
      <c r="AK230" s="96">
        <v>300.56939501779345</v>
      </c>
      <c r="AL230" s="96" t="s">
        <v>96</v>
      </c>
      <c r="AM230" s="95">
        <v>5.8647686832740211</v>
      </c>
      <c r="AN230" s="95">
        <v>5.8647686832740211</v>
      </c>
      <c r="AO230" s="98">
        <v>3.3</v>
      </c>
      <c r="AP230" s="98">
        <v>9.6768683274021345</v>
      </c>
      <c r="AQ230" s="98" t="s">
        <v>99</v>
      </c>
      <c r="AR230" s="98">
        <v>29.605417000000003</v>
      </c>
      <c r="AS230" s="98">
        <v>86.814461238434163</v>
      </c>
      <c r="AT230" s="99" t="s">
        <v>102</v>
      </c>
      <c r="AU230" s="98">
        <v>157.23209350381012</v>
      </c>
      <c r="AV230" s="98">
        <v>461.06492899337911</v>
      </c>
      <c r="AW230" s="98">
        <v>19.36546624098558</v>
      </c>
      <c r="AX230" s="98">
        <v>56.78698997356625</v>
      </c>
      <c r="AY230" s="98">
        <v>34.878472222222207</v>
      </c>
      <c r="AZ230" s="98">
        <v>102.27708580466583</v>
      </c>
      <c r="BA230" s="100">
        <v>1568000</v>
      </c>
      <c r="BB230" s="100">
        <v>4597978.6476868326</v>
      </c>
      <c r="BC230" s="101">
        <v>6.5333333333333327E-2</v>
      </c>
      <c r="BD230" s="101">
        <v>0.19158244365361801</v>
      </c>
      <c r="BE230" s="96">
        <v>0</v>
      </c>
      <c r="BF230" s="96">
        <v>0</v>
      </c>
      <c r="BG230" s="95">
        <v>2.9323843416370106</v>
      </c>
      <c r="BH230" s="95">
        <v>2.9323843416370106</v>
      </c>
      <c r="BI230" s="96" t="s">
        <v>326</v>
      </c>
      <c r="BZ230" t="s">
        <v>44</v>
      </c>
      <c r="CA230"/>
      <c r="CB230" s="44">
        <v>20.526690391459073</v>
      </c>
      <c r="CE230" s="114" t="s">
        <v>42</v>
      </c>
      <c r="CF230" s="114"/>
      <c r="CG230" s="17">
        <f t="shared" si="21"/>
        <v>173.01067615658337</v>
      </c>
      <c r="CH230" s="34"/>
      <c r="CI230" s="13" t="str">
        <f>CI221</f>
        <v>Transporte Público</v>
      </c>
      <c r="CJ230" s="17">
        <f t="shared" ref="CJ230:CJ236" si="23">SUMIFS($CG$221:$CG$257,$CF$221:$CF$257,$CI230)</f>
        <v>193.53736654804248</v>
      </c>
      <c r="CN230" s="34"/>
      <c r="CO230" s="34"/>
      <c r="CP230" s="34"/>
      <c r="CQ230" s="34"/>
    </row>
    <row r="231" spans="2:95" x14ac:dyDescent="0.25">
      <c r="B231" s="34">
        <v>251</v>
      </c>
      <c r="C231" s="34">
        <v>2025</v>
      </c>
      <c r="D231" s="34" t="s">
        <v>110</v>
      </c>
      <c r="E231" s="34">
        <v>40</v>
      </c>
      <c r="F231" s="34" t="s">
        <v>79</v>
      </c>
      <c r="G231" s="34" t="s">
        <v>152</v>
      </c>
      <c r="H231" s="34" t="s">
        <v>151</v>
      </c>
      <c r="I231" s="34" t="s">
        <v>84</v>
      </c>
      <c r="J231" s="34" t="s">
        <v>90</v>
      </c>
      <c r="K231" s="34" t="s">
        <v>471</v>
      </c>
      <c r="L231" s="34" t="s">
        <v>170</v>
      </c>
      <c r="M231" s="34" t="s">
        <v>476</v>
      </c>
      <c r="N231" s="116">
        <v>0.20833333333333334</v>
      </c>
      <c r="O231" s="116">
        <v>0.33333333333333331</v>
      </c>
      <c r="P231" s="116" t="s">
        <v>60</v>
      </c>
      <c r="Q231" s="116">
        <v>0.66666666666666663</v>
      </c>
      <c r="R231" s="116" t="s">
        <v>68</v>
      </c>
      <c r="S231" s="116">
        <v>0.79166666666666663</v>
      </c>
      <c r="T231" s="34" t="s">
        <v>24</v>
      </c>
      <c r="U231" s="34" t="s">
        <v>326</v>
      </c>
      <c r="V231" s="34" t="s">
        <v>42</v>
      </c>
      <c r="W231" s="34" t="s">
        <v>33</v>
      </c>
      <c r="X231" s="34" t="s">
        <v>42</v>
      </c>
      <c r="Y231" s="34" t="s">
        <v>326</v>
      </c>
      <c r="Z231" s="34" t="s">
        <v>24</v>
      </c>
      <c r="AA231" s="34" t="s">
        <v>42</v>
      </c>
      <c r="AB231" s="95">
        <v>0</v>
      </c>
      <c r="AC231" s="34" t="s">
        <v>24</v>
      </c>
      <c r="AD231" s="34" t="s">
        <v>42</v>
      </c>
      <c r="AE231" s="95">
        <v>0</v>
      </c>
      <c r="AF231" s="96">
        <v>8</v>
      </c>
      <c r="AG231" s="97">
        <v>30</v>
      </c>
      <c r="AH231" s="96">
        <v>87.971530249110316</v>
      </c>
      <c r="AI231" s="97" t="s">
        <v>95</v>
      </c>
      <c r="AJ231" s="96">
        <v>179.99999999999997</v>
      </c>
      <c r="AK231" s="96">
        <v>527.82918149466184</v>
      </c>
      <c r="AL231" s="96" t="s">
        <v>97</v>
      </c>
      <c r="AM231" s="95">
        <v>5.8647686832740211</v>
      </c>
      <c r="AN231" s="95">
        <v>5.8647686832740211</v>
      </c>
      <c r="AO231" s="98">
        <v>8.5</v>
      </c>
      <c r="AP231" s="98">
        <v>24.92526690391459</v>
      </c>
      <c r="AQ231" s="98" t="s">
        <v>108</v>
      </c>
      <c r="AR231" s="98">
        <v>35.670146000000003</v>
      </c>
      <c r="AS231" s="98">
        <v>104.59857759430605</v>
      </c>
      <c r="AT231" s="99" t="s">
        <v>102</v>
      </c>
      <c r="AU231" s="98">
        <v>219.96387307068079</v>
      </c>
      <c r="AV231" s="98">
        <v>645.0186171182952</v>
      </c>
      <c r="AW231" s="98">
        <v>27.091816074327621</v>
      </c>
      <c r="AX231" s="98">
        <v>79.443617242868186</v>
      </c>
      <c r="AY231" s="98">
        <v>61.249999999999993</v>
      </c>
      <c r="AZ231" s="98">
        <v>179.60854092526688</v>
      </c>
      <c r="BA231" s="100">
        <v>4998000</v>
      </c>
      <c r="BB231" s="100">
        <v>14656056.939501779</v>
      </c>
      <c r="BC231" s="101">
        <v>0.104125</v>
      </c>
      <c r="BD231" s="101">
        <v>0.30533451957295371</v>
      </c>
      <c r="BE231" s="96">
        <v>0</v>
      </c>
      <c r="BF231" s="96">
        <v>0</v>
      </c>
      <c r="BG231" s="95">
        <v>2.9323843416370106</v>
      </c>
      <c r="BH231" s="95">
        <v>2.9323843416370106</v>
      </c>
      <c r="BI231" s="96" t="s">
        <v>326</v>
      </c>
      <c r="BZ231"/>
      <c r="CA231"/>
      <c r="CB231" s="44">
        <v>14.661921708185053</v>
      </c>
      <c r="CE231" s="114" t="s">
        <v>42</v>
      </c>
      <c r="CF231" s="114" t="s">
        <v>149</v>
      </c>
      <c r="CG231" s="17">
        <f t="shared" si="21"/>
        <v>61.580071174377224</v>
      </c>
      <c r="CH231" s="34"/>
      <c r="CI231" s="13" t="str">
        <f t="shared" ref="CI231:CI236" si="24">CI222</f>
        <v>Teletrabajo</v>
      </c>
      <c r="CJ231" s="17">
        <f t="shared" si="23"/>
        <v>0</v>
      </c>
      <c r="CN231" s="34"/>
      <c r="CO231" s="34"/>
      <c r="CP231" s="34"/>
      <c r="CQ231" s="34"/>
    </row>
    <row r="232" spans="2:95" x14ac:dyDescent="0.25">
      <c r="B232" s="34">
        <v>252</v>
      </c>
      <c r="C232" s="34">
        <v>2025</v>
      </c>
      <c r="D232" s="34" t="s">
        <v>110</v>
      </c>
      <c r="E232" s="34">
        <v>32</v>
      </c>
      <c r="F232" s="34" t="s">
        <v>78</v>
      </c>
      <c r="G232" s="34" t="s">
        <v>152</v>
      </c>
      <c r="H232" s="34" t="s">
        <v>151</v>
      </c>
      <c r="I232" s="34" t="s">
        <v>84</v>
      </c>
      <c r="J232" s="34" t="s">
        <v>90</v>
      </c>
      <c r="K232" s="34" t="s">
        <v>325</v>
      </c>
      <c r="L232" s="34" t="s">
        <v>176</v>
      </c>
      <c r="M232" s="34" t="s">
        <v>475</v>
      </c>
      <c r="N232" s="116">
        <v>0.29166666666666669</v>
      </c>
      <c r="O232" s="116">
        <v>0.34722222222222221</v>
      </c>
      <c r="P232" s="116" t="s">
        <v>60</v>
      </c>
      <c r="Q232" s="116">
        <v>0.72916666666666663</v>
      </c>
      <c r="R232" s="116" t="s">
        <v>69</v>
      </c>
      <c r="S232" s="116">
        <v>0.79166666666666663</v>
      </c>
      <c r="T232" s="34" t="s">
        <v>27</v>
      </c>
      <c r="U232" s="34" t="s">
        <v>326</v>
      </c>
      <c r="V232" s="34" t="s">
        <v>42</v>
      </c>
      <c r="W232" s="34" t="s">
        <v>149</v>
      </c>
      <c r="X232" s="34" t="s">
        <v>149</v>
      </c>
      <c r="Y232" s="34" t="s">
        <v>326</v>
      </c>
      <c r="Z232" s="34" t="s">
        <v>27</v>
      </c>
      <c r="AA232" s="34" t="s">
        <v>42</v>
      </c>
      <c r="AB232" s="95">
        <v>0</v>
      </c>
      <c r="AC232" s="34" t="s">
        <v>37</v>
      </c>
      <c r="AD232" s="34" t="s">
        <v>45</v>
      </c>
      <c r="AE232" s="95">
        <v>2.9323843416370106</v>
      </c>
      <c r="AF232" s="96">
        <v>9.1666666666666661</v>
      </c>
      <c r="AG232" s="97">
        <v>30</v>
      </c>
      <c r="AH232" s="96">
        <v>87.971530249110316</v>
      </c>
      <c r="AI232" s="97" t="s">
        <v>95</v>
      </c>
      <c r="AJ232" s="96">
        <v>84.999999999999972</v>
      </c>
      <c r="AK232" s="96">
        <v>249.25266903914581</v>
      </c>
      <c r="AL232" s="96" t="s">
        <v>96</v>
      </c>
      <c r="AM232" s="95">
        <v>5.8647686832740211</v>
      </c>
      <c r="AN232" s="95">
        <v>5.8647686832740211</v>
      </c>
      <c r="AO232" s="98">
        <v>1.7000000000000002</v>
      </c>
      <c r="AP232" s="98">
        <v>4.9850533807829187</v>
      </c>
      <c r="AQ232" s="98" t="s">
        <v>107</v>
      </c>
      <c r="AR232" s="98">
        <v>9.5687060000000059</v>
      </c>
      <c r="AS232" s="98">
        <v>28.059123644128132</v>
      </c>
      <c r="AT232" s="99" t="s">
        <v>100</v>
      </c>
      <c r="AU232" s="98">
        <v>113.42363369582617</v>
      </c>
      <c r="AV232" s="98">
        <v>332.60168742121266</v>
      </c>
      <c r="AW232" s="98">
        <v>13.969804130434792</v>
      </c>
      <c r="AX232" s="98">
        <v>40.964834887823017</v>
      </c>
      <c r="AY232" s="98">
        <v>28.923611111111104</v>
      </c>
      <c r="AZ232" s="98">
        <v>84.815144325820455</v>
      </c>
      <c r="BA232" s="100">
        <v>2940000</v>
      </c>
      <c r="BB232" s="100">
        <v>8621209.9644128103</v>
      </c>
      <c r="BC232" s="101">
        <v>6.1249999999999999E-2</v>
      </c>
      <c r="BD232" s="101">
        <v>0.1796085409252669</v>
      </c>
      <c r="BE232" s="96">
        <v>60</v>
      </c>
      <c r="BF232" s="96">
        <v>175.94306049822063</v>
      </c>
      <c r="BG232" s="95">
        <v>0</v>
      </c>
      <c r="BH232" s="95">
        <v>2.9323843416370106</v>
      </c>
      <c r="BI232" s="96" t="s">
        <v>326</v>
      </c>
      <c r="BZ232"/>
      <c r="CA232" t="s">
        <v>149</v>
      </c>
      <c r="CB232" s="44">
        <v>2.9323843416370106</v>
      </c>
      <c r="CE232" s="114" t="s">
        <v>42</v>
      </c>
      <c r="CF232" s="114" t="s">
        <v>45</v>
      </c>
      <c r="CG232" s="17">
        <f t="shared" si="21"/>
        <v>0</v>
      </c>
      <c r="CH232" s="34"/>
      <c r="CI232" s="13" t="str">
        <f t="shared" si="24"/>
        <v>Conductor Transporte Privado</v>
      </c>
      <c r="CJ232" s="17">
        <f t="shared" si="23"/>
        <v>0</v>
      </c>
      <c r="CN232" s="34"/>
      <c r="CO232" s="34"/>
      <c r="CP232" s="34"/>
      <c r="CQ232" s="34"/>
    </row>
    <row r="233" spans="2:95" x14ac:dyDescent="0.25">
      <c r="B233" s="34">
        <v>253</v>
      </c>
      <c r="C233" s="34">
        <v>2025</v>
      </c>
      <c r="D233" s="34" t="s">
        <v>109</v>
      </c>
      <c r="E233" s="34">
        <v>28</v>
      </c>
      <c r="F233" s="34" t="s">
        <v>77</v>
      </c>
      <c r="G233" s="34" t="s">
        <v>152</v>
      </c>
      <c r="H233" s="34" t="s">
        <v>151</v>
      </c>
      <c r="I233" s="34" t="s">
        <v>83</v>
      </c>
      <c r="J233" s="34" t="s">
        <v>89</v>
      </c>
      <c r="K233" s="34" t="s">
        <v>325</v>
      </c>
      <c r="L233" s="34" t="s">
        <v>178</v>
      </c>
      <c r="M233" s="34" t="s">
        <v>477</v>
      </c>
      <c r="N233" s="116">
        <v>0.22222222222222221</v>
      </c>
      <c r="O233" s="116">
        <v>0.2361111111111111</v>
      </c>
      <c r="P233" s="116" t="s">
        <v>57</v>
      </c>
      <c r="Q233" s="116">
        <v>0.66666666666666663</v>
      </c>
      <c r="R233" s="116" t="s">
        <v>68</v>
      </c>
      <c r="S233" s="116">
        <v>0.6875</v>
      </c>
      <c r="T233" s="34" t="s">
        <v>28</v>
      </c>
      <c r="U233" s="34" t="s">
        <v>48</v>
      </c>
      <c r="V233" s="34" t="s">
        <v>43</v>
      </c>
      <c r="W233" s="34" t="s">
        <v>326</v>
      </c>
      <c r="X233" s="34" t="s">
        <v>326</v>
      </c>
      <c r="Y233" s="34" t="s">
        <v>326</v>
      </c>
      <c r="Z233" s="34" t="s">
        <v>28</v>
      </c>
      <c r="AA233" s="34" t="s">
        <v>43</v>
      </c>
      <c r="AB233" s="95">
        <v>0</v>
      </c>
      <c r="AC233" s="34" t="s">
        <v>32</v>
      </c>
      <c r="AD233" s="34" t="s">
        <v>45</v>
      </c>
      <c r="AE233" s="95">
        <v>2.9323843416370106</v>
      </c>
      <c r="AF233" s="96">
        <v>10.333333333333332</v>
      </c>
      <c r="AG233" s="97">
        <v>0</v>
      </c>
      <c r="AH233" s="96">
        <v>0</v>
      </c>
      <c r="AI233" s="97" t="s">
        <v>326</v>
      </c>
      <c r="AJ233" s="96">
        <v>25.000000000000028</v>
      </c>
      <c r="AK233" s="96">
        <v>73.309608540925353</v>
      </c>
      <c r="AL233" s="96" t="s">
        <v>94</v>
      </c>
      <c r="AM233" s="95">
        <v>5.8647686832740211</v>
      </c>
      <c r="AN233" s="95">
        <v>0</v>
      </c>
      <c r="AO233" s="98" t="s">
        <v>326</v>
      </c>
      <c r="AP233" s="98">
        <v>0</v>
      </c>
      <c r="AQ233" s="98" t="s">
        <v>326</v>
      </c>
      <c r="AR233" s="98">
        <v>10.112500000000011</v>
      </c>
      <c r="AS233" s="98">
        <v>29.653736654804302</v>
      </c>
      <c r="AT233" s="99" t="s">
        <v>101</v>
      </c>
      <c r="AU233" s="98">
        <v>1161.496546538463</v>
      </c>
      <c r="AV233" s="98">
        <v>3405.9542859348521</v>
      </c>
      <c r="AW233" s="98">
        <v>152.46538461538478</v>
      </c>
      <c r="AX233" s="98">
        <v>447.08710648781869</v>
      </c>
      <c r="AY233" s="98">
        <v>8.5069444444444535</v>
      </c>
      <c r="AZ233" s="98">
        <v>24.945630684064874</v>
      </c>
      <c r="BA233" s="100">
        <v>3570958.9041095893</v>
      </c>
      <c r="BB233" s="100">
        <v>10471423.975040218</v>
      </c>
      <c r="BC233" s="101">
        <v>0.14878995433789954</v>
      </c>
      <c r="BD233" s="101">
        <v>0.4363093322933424</v>
      </c>
      <c r="BE233" s="96">
        <v>0</v>
      </c>
      <c r="BF233" s="96">
        <v>0</v>
      </c>
      <c r="BG233" s="95">
        <v>2.9323843416370106</v>
      </c>
      <c r="BH233" s="95">
        <v>2.9323843416370106</v>
      </c>
      <c r="BI233" s="96" t="s">
        <v>326</v>
      </c>
      <c r="BZ233"/>
      <c r="CA233" t="s">
        <v>42</v>
      </c>
      <c r="CB233" s="44">
        <v>2.9323843416370106</v>
      </c>
      <c r="CE233" s="114" t="s">
        <v>42</v>
      </c>
      <c r="CF233" s="114" t="s">
        <v>42</v>
      </c>
      <c r="CG233" s="17">
        <f t="shared" si="21"/>
        <v>161.28113879003536</v>
      </c>
      <c r="CH233" s="34"/>
      <c r="CI233" s="13" t="str">
        <f t="shared" si="24"/>
        <v>Vehículo institucional</v>
      </c>
      <c r="CJ233" s="17">
        <f t="shared" si="23"/>
        <v>2.9323843416370106</v>
      </c>
      <c r="CN233" s="34"/>
      <c r="CO233" s="34"/>
      <c r="CP233" s="34"/>
      <c r="CQ233" s="34"/>
    </row>
    <row r="234" spans="2:95" x14ac:dyDescent="0.25">
      <c r="B234" s="34">
        <v>255</v>
      </c>
      <c r="C234" s="34">
        <v>2025</v>
      </c>
      <c r="D234" s="34" t="s">
        <v>109</v>
      </c>
      <c r="E234" s="34">
        <v>64</v>
      </c>
      <c r="F234" s="34" t="s">
        <v>81</v>
      </c>
      <c r="G234" s="34" t="s">
        <v>152</v>
      </c>
      <c r="H234" s="34" t="s">
        <v>151</v>
      </c>
      <c r="I234" s="34" t="s">
        <v>84</v>
      </c>
      <c r="J234" s="34" t="s">
        <v>89</v>
      </c>
      <c r="K234" s="34" t="s">
        <v>325</v>
      </c>
      <c r="L234" s="34" t="s">
        <v>176</v>
      </c>
      <c r="M234" s="34" t="s">
        <v>475</v>
      </c>
      <c r="N234" s="116">
        <v>0.25</v>
      </c>
      <c r="O234" s="116">
        <v>0.27083333333333331</v>
      </c>
      <c r="P234" s="116" t="s">
        <v>58</v>
      </c>
      <c r="Q234" s="116">
        <v>0.77083333333333337</v>
      </c>
      <c r="R234" s="116" t="s">
        <v>70</v>
      </c>
      <c r="S234" s="116">
        <v>0.79166666666666663</v>
      </c>
      <c r="T234" s="34" t="s">
        <v>474</v>
      </c>
      <c r="U234" s="34" t="s">
        <v>326</v>
      </c>
      <c r="V234" s="34" t="s">
        <v>41</v>
      </c>
      <c r="W234" s="34" t="s">
        <v>326</v>
      </c>
      <c r="X234" s="34" t="s">
        <v>326</v>
      </c>
      <c r="Y234" s="34" t="s">
        <v>326</v>
      </c>
      <c r="Z234" s="34" t="s">
        <v>474</v>
      </c>
      <c r="AA234" s="34" t="s">
        <v>41</v>
      </c>
      <c r="AB234" s="95">
        <v>0</v>
      </c>
      <c r="AC234" s="34" t="s">
        <v>474</v>
      </c>
      <c r="AD234" s="34" t="s">
        <v>41</v>
      </c>
      <c r="AE234" s="95">
        <v>0</v>
      </c>
      <c r="AF234" s="96">
        <v>12</v>
      </c>
      <c r="AG234" s="97">
        <v>0</v>
      </c>
      <c r="AH234" s="96">
        <v>0</v>
      </c>
      <c r="AI234" s="97" t="s">
        <v>326</v>
      </c>
      <c r="AJ234" s="96">
        <v>29.999999999999932</v>
      </c>
      <c r="AK234" s="96">
        <v>87.971530249110117</v>
      </c>
      <c r="AL234" s="96" t="s">
        <v>94</v>
      </c>
      <c r="AM234" s="95">
        <v>5.8647686832740211</v>
      </c>
      <c r="AN234" s="95">
        <v>0</v>
      </c>
      <c r="AO234" s="98" t="s">
        <v>326</v>
      </c>
      <c r="AP234" s="98">
        <v>0</v>
      </c>
      <c r="AQ234" s="98" t="s">
        <v>326</v>
      </c>
      <c r="AR234" s="98">
        <v>9.5687060000000059</v>
      </c>
      <c r="AS234" s="98">
        <v>28.059123644128132</v>
      </c>
      <c r="AT234" s="99" t="s">
        <v>100</v>
      </c>
      <c r="AU234" s="98">
        <v>811.78922721622791</v>
      </c>
      <c r="AV234" s="98">
        <v>2380.478018598476</v>
      </c>
      <c r="AW234" s="98">
        <v>106.5605895454546</v>
      </c>
      <c r="AX234" s="98">
        <v>312.47660421869961</v>
      </c>
      <c r="AY234" s="98">
        <v>10.208333333333311</v>
      </c>
      <c r="AZ234" s="98">
        <v>29.934756820877752</v>
      </c>
      <c r="BA234" s="100">
        <v>0</v>
      </c>
      <c r="BB234" s="100">
        <v>0</v>
      </c>
      <c r="BC234" s="101">
        <v>0</v>
      </c>
      <c r="BD234" s="101">
        <v>0</v>
      </c>
      <c r="BE234" s="96">
        <v>0</v>
      </c>
      <c r="BF234" s="96">
        <v>0</v>
      </c>
      <c r="BG234" s="95">
        <v>2.9323843416370106</v>
      </c>
      <c r="BH234" s="95">
        <v>2.9323843416370106</v>
      </c>
      <c r="BI234" s="96" t="s">
        <v>326</v>
      </c>
      <c r="BZ234" t="s">
        <v>2</v>
      </c>
      <c r="CA234"/>
      <c r="CB234" s="44">
        <v>11.729537366548042</v>
      </c>
      <c r="CE234" s="114" t="s">
        <v>42</v>
      </c>
      <c r="CF234" s="114" t="s">
        <v>41</v>
      </c>
      <c r="CG234" s="17">
        <f t="shared" si="21"/>
        <v>2.9323843416370106</v>
      </c>
      <c r="CH234" s="34"/>
      <c r="CI234" s="13" t="str">
        <f t="shared" si="24"/>
        <v>Bicicleta y patineta</v>
      </c>
      <c r="CJ234" s="17">
        <f t="shared" si="23"/>
        <v>0</v>
      </c>
      <c r="CN234" s="34"/>
      <c r="CO234" s="34"/>
      <c r="CP234" s="35"/>
      <c r="CQ234" s="35"/>
    </row>
    <row r="235" spans="2:95" x14ac:dyDescent="0.25">
      <c r="B235" s="34">
        <v>256</v>
      </c>
      <c r="C235" s="34">
        <v>2025</v>
      </c>
      <c r="D235" s="34" t="s">
        <v>109</v>
      </c>
      <c r="E235" s="34">
        <v>27</v>
      </c>
      <c r="F235" s="34" t="s">
        <v>77</v>
      </c>
      <c r="G235" s="34" t="s">
        <v>152</v>
      </c>
      <c r="H235" s="34" t="s">
        <v>151</v>
      </c>
      <c r="I235" s="34" t="s">
        <v>83</v>
      </c>
      <c r="J235" s="34" t="s">
        <v>89</v>
      </c>
      <c r="K235" s="34" t="s">
        <v>325</v>
      </c>
      <c r="L235" s="34" t="s">
        <v>172</v>
      </c>
      <c r="M235" s="34" t="s">
        <v>475</v>
      </c>
      <c r="N235" s="116">
        <v>0.20833333333333334</v>
      </c>
      <c r="O235" s="116">
        <v>0.22916666666666666</v>
      </c>
      <c r="P235" s="116" t="s">
        <v>57</v>
      </c>
      <c r="Q235" s="116">
        <v>0.75</v>
      </c>
      <c r="R235" s="116" t="s">
        <v>70</v>
      </c>
      <c r="S235" s="116">
        <v>0.78125</v>
      </c>
      <c r="T235" s="34" t="s">
        <v>28</v>
      </c>
      <c r="U235" s="34" t="s">
        <v>48</v>
      </c>
      <c r="V235" s="34" t="s">
        <v>43</v>
      </c>
      <c r="W235" s="34" t="s">
        <v>326</v>
      </c>
      <c r="X235" s="34" t="s">
        <v>326</v>
      </c>
      <c r="Y235" s="34" t="s">
        <v>326</v>
      </c>
      <c r="Z235" s="34" t="s">
        <v>28</v>
      </c>
      <c r="AA235" s="34" t="s">
        <v>43</v>
      </c>
      <c r="AB235" s="95">
        <v>0</v>
      </c>
      <c r="AC235" s="34" t="s">
        <v>28</v>
      </c>
      <c r="AD235" s="34" t="s">
        <v>43</v>
      </c>
      <c r="AE235" s="95">
        <v>0</v>
      </c>
      <c r="AF235" s="96">
        <v>12.5</v>
      </c>
      <c r="AG235" s="97">
        <v>0</v>
      </c>
      <c r="AH235" s="96">
        <v>0</v>
      </c>
      <c r="AI235" s="97" t="s">
        <v>326</v>
      </c>
      <c r="AJ235" s="96">
        <v>37.499999999999986</v>
      </c>
      <c r="AK235" s="96">
        <v>109.96441281138786</v>
      </c>
      <c r="AL235" s="96" t="s">
        <v>95</v>
      </c>
      <c r="AM235" s="95">
        <v>5.8647686832740211</v>
      </c>
      <c r="AN235" s="95">
        <v>0</v>
      </c>
      <c r="AO235" s="98" t="s">
        <v>326</v>
      </c>
      <c r="AP235" s="98">
        <v>0</v>
      </c>
      <c r="AQ235" s="98" t="s">
        <v>326</v>
      </c>
      <c r="AR235" s="98">
        <v>12.173524999999991</v>
      </c>
      <c r="AS235" s="98">
        <v>35.697454092526662</v>
      </c>
      <c r="AT235" s="99" t="s">
        <v>101</v>
      </c>
      <c r="AU235" s="98">
        <v>1165.1839511083326</v>
      </c>
      <c r="AV235" s="98">
        <v>3416.7671733568186</v>
      </c>
      <c r="AW235" s="98">
        <v>152.94941666666654</v>
      </c>
      <c r="AX235" s="98">
        <v>448.50647449584778</v>
      </c>
      <c r="AY235" s="98">
        <v>12.760416666666663</v>
      </c>
      <c r="AZ235" s="98">
        <v>37.418446026097257</v>
      </c>
      <c r="BA235" s="100">
        <v>590684.93150684936</v>
      </c>
      <c r="BB235" s="100">
        <v>1732115.2439916153</v>
      </c>
      <c r="BC235" s="101">
        <v>2.4611872146118725E-2</v>
      </c>
      <c r="BD235" s="101">
        <v>7.2171468499650629E-2</v>
      </c>
      <c r="BE235" s="96">
        <v>0</v>
      </c>
      <c r="BF235" s="96">
        <v>0</v>
      </c>
      <c r="BG235" s="95">
        <v>2.9323843416370106</v>
      </c>
      <c r="BH235" s="95">
        <v>2.9323843416370106</v>
      </c>
      <c r="BI235" s="96" t="s">
        <v>326</v>
      </c>
      <c r="BZ235"/>
      <c r="CA235"/>
      <c r="CB235" s="44">
        <v>11.729537366548042</v>
      </c>
      <c r="CE235" s="114" t="s">
        <v>42</v>
      </c>
      <c r="CF235" s="114" t="s">
        <v>43</v>
      </c>
      <c r="CG235" s="17">
        <f t="shared" si="21"/>
        <v>0</v>
      </c>
      <c r="CH235" s="34"/>
      <c r="CI235" s="13" t="str">
        <f t="shared" si="24"/>
        <v>Pasajero Transporte Privado</v>
      </c>
      <c r="CJ235" s="17">
        <f t="shared" si="23"/>
        <v>5.8647686832740211</v>
      </c>
      <c r="CN235" s="34"/>
      <c r="CO235" s="34"/>
      <c r="CP235" s="34"/>
      <c r="CQ235" s="34"/>
    </row>
    <row r="236" spans="2:95" x14ac:dyDescent="0.25">
      <c r="B236" s="34">
        <v>258</v>
      </c>
      <c r="C236" s="34">
        <v>2025</v>
      </c>
      <c r="D236" s="34" t="s">
        <v>109</v>
      </c>
      <c r="E236" s="34">
        <v>22</v>
      </c>
      <c r="F236" s="34" t="s">
        <v>77</v>
      </c>
      <c r="G236" s="34" t="s">
        <v>152</v>
      </c>
      <c r="H236" s="34" t="s">
        <v>151</v>
      </c>
      <c r="I236" s="34" t="s">
        <v>84</v>
      </c>
      <c r="J236" s="34" t="s">
        <v>89</v>
      </c>
      <c r="K236" s="34" t="s">
        <v>327</v>
      </c>
      <c r="L236" s="34" t="s">
        <v>170</v>
      </c>
      <c r="M236" s="34" t="s">
        <v>476</v>
      </c>
      <c r="N236" s="116">
        <v>0.29166666666666669</v>
      </c>
      <c r="O236" s="116">
        <v>0.375</v>
      </c>
      <c r="P236" s="116" t="s">
        <v>61</v>
      </c>
      <c r="Q236" s="116">
        <v>0.66666666666666663</v>
      </c>
      <c r="R236" s="116" t="s">
        <v>68</v>
      </c>
      <c r="S236" s="116">
        <v>0.75</v>
      </c>
      <c r="T236" s="34" t="s">
        <v>24</v>
      </c>
      <c r="U236" s="34" t="s">
        <v>326</v>
      </c>
      <c r="V236" s="34" t="s">
        <v>42</v>
      </c>
      <c r="W236" s="34" t="s">
        <v>31</v>
      </c>
      <c r="X236" s="34" t="s">
        <v>42</v>
      </c>
      <c r="Y236" s="34" t="s">
        <v>326</v>
      </c>
      <c r="Z236" s="34" t="s">
        <v>24</v>
      </c>
      <c r="AA236" s="34" t="s">
        <v>42</v>
      </c>
      <c r="AB236" s="95">
        <v>0</v>
      </c>
      <c r="AC236" s="34" t="s">
        <v>24</v>
      </c>
      <c r="AD236" s="34" t="s">
        <v>42</v>
      </c>
      <c r="AE236" s="95">
        <v>0</v>
      </c>
      <c r="AF236" s="96">
        <v>6.9999999999999991</v>
      </c>
      <c r="AG236" s="97">
        <v>15</v>
      </c>
      <c r="AH236" s="96">
        <v>43.985765124555158</v>
      </c>
      <c r="AI236" s="97" t="s">
        <v>103</v>
      </c>
      <c r="AJ236" s="96">
        <v>120.00000000000001</v>
      </c>
      <c r="AK236" s="96">
        <v>351.88612099644132</v>
      </c>
      <c r="AL236" s="96" t="s">
        <v>97</v>
      </c>
      <c r="AM236" s="95">
        <v>5.8647686832740211</v>
      </c>
      <c r="AN236" s="95">
        <v>5.8647686832740211</v>
      </c>
      <c r="AO236" s="98">
        <v>4.0724999999999998</v>
      </c>
      <c r="AP236" s="98">
        <v>11.942135231316724</v>
      </c>
      <c r="AQ236" s="98" t="s">
        <v>99</v>
      </c>
      <c r="AR236" s="98">
        <v>28.977255</v>
      </c>
      <c r="AS236" s="98">
        <v>84.972448825622777</v>
      </c>
      <c r="AT236" s="99" t="s">
        <v>102</v>
      </c>
      <c r="AU236" s="98">
        <v>179.54582309965585</v>
      </c>
      <c r="AV236" s="98">
        <v>526.49736026375945</v>
      </c>
      <c r="AW236" s="98">
        <v>22.113733261855334</v>
      </c>
      <c r="AX236" s="98">
        <v>64.845965152202112</v>
      </c>
      <c r="AY236" s="98">
        <v>40.833333333333343</v>
      </c>
      <c r="AZ236" s="98">
        <v>119.73902728351129</v>
      </c>
      <c r="BA236" s="100">
        <v>1568000</v>
      </c>
      <c r="BB236" s="100">
        <v>4597978.6476868326</v>
      </c>
      <c r="BC236" s="101">
        <v>6.5333333333333327E-2</v>
      </c>
      <c r="BD236" s="101">
        <v>0.19158244365361801</v>
      </c>
      <c r="BE236" s="96">
        <v>30</v>
      </c>
      <c r="BF236" s="96">
        <v>87.971530249110316</v>
      </c>
      <c r="BG236" s="95">
        <v>0</v>
      </c>
      <c r="BH236" s="95">
        <v>2.9323843416370106</v>
      </c>
      <c r="BI236" s="96" t="s">
        <v>326</v>
      </c>
      <c r="BZ236" t="s">
        <v>42</v>
      </c>
      <c r="CA236"/>
      <c r="CB236" s="44">
        <v>404.66903914590699</v>
      </c>
      <c r="CE236" s="114" t="s">
        <v>42</v>
      </c>
      <c r="CF236" s="114" t="s">
        <v>44</v>
      </c>
      <c r="CG236" s="17">
        <f t="shared" si="21"/>
        <v>5.8647686832740211</v>
      </c>
      <c r="CH236" s="34"/>
      <c r="CI236" s="13" t="str">
        <f t="shared" si="24"/>
        <v>A pie o silla de ruedas</v>
      </c>
      <c r="CJ236" s="17">
        <f t="shared" si="23"/>
        <v>70.377224199288236</v>
      </c>
      <c r="CN236" s="34"/>
      <c r="CO236" s="34"/>
      <c r="CP236" s="34"/>
      <c r="CQ236" s="34"/>
    </row>
    <row r="237" spans="2:95" x14ac:dyDescent="0.25">
      <c r="B237" s="34">
        <v>259</v>
      </c>
      <c r="C237" s="34">
        <v>2025</v>
      </c>
      <c r="D237" s="34" t="s">
        <v>110</v>
      </c>
      <c r="E237" s="34">
        <v>48</v>
      </c>
      <c r="F237" s="34" t="s">
        <v>79</v>
      </c>
      <c r="G237" s="34" t="s">
        <v>152</v>
      </c>
      <c r="H237" s="34" t="s">
        <v>151</v>
      </c>
      <c r="I237" s="34" t="s">
        <v>84</v>
      </c>
      <c r="J237" s="34" t="s">
        <v>89</v>
      </c>
      <c r="K237" s="34" t="s">
        <v>325</v>
      </c>
      <c r="L237" s="34" t="s">
        <v>172</v>
      </c>
      <c r="M237" s="34" t="s">
        <v>476</v>
      </c>
      <c r="N237" s="116">
        <v>0.25</v>
      </c>
      <c r="O237" s="116">
        <v>0.33333333333333331</v>
      </c>
      <c r="P237" s="116" t="s">
        <v>60</v>
      </c>
      <c r="Q237" s="116">
        <v>0.58333333333333337</v>
      </c>
      <c r="R237" s="116" t="s">
        <v>66</v>
      </c>
      <c r="S237" s="116">
        <v>0.75</v>
      </c>
      <c r="T237" s="34" t="s">
        <v>27</v>
      </c>
      <c r="U237" s="34" t="s">
        <v>326</v>
      </c>
      <c r="V237" s="34" t="s">
        <v>42</v>
      </c>
      <c r="W237" s="34" t="s">
        <v>326</v>
      </c>
      <c r="X237" s="34" t="s">
        <v>326</v>
      </c>
      <c r="Y237" s="34" t="s">
        <v>326</v>
      </c>
      <c r="Z237" s="34" t="s">
        <v>27</v>
      </c>
      <c r="AA237" s="34" t="s">
        <v>42</v>
      </c>
      <c r="AB237" s="95">
        <v>0</v>
      </c>
      <c r="AC237" s="34" t="s">
        <v>27</v>
      </c>
      <c r="AD237" s="34" t="s">
        <v>42</v>
      </c>
      <c r="AE237" s="95">
        <v>0</v>
      </c>
      <c r="AF237" s="96">
        <v>6.0000000000000018</v>
      </c>
      <c r="AG237" s="97">
        <v>0</v>
      </c>
      <c r="AH237" s="96">
        <v>0</v>
      </c>
      <c r="AI237" s="97" t="s">
        <v>326</v>
      </c>
      <c r="AJ237" s="96">
        <v>179.99999999999994</v>
      </c>
      <c r="AK237" s="96">
        <v>527.82918149466173</v>
      </c>
      <c r="AL237" s="96" t="s">
        <v>97</v>
      </c>
      <c r="AM237" s="95">
        <v>5.8647686832740211</v>
      </c>
      <c r="AN237" s="95">
        <v>0</v>
      </c>
      <c r="AO237" s="98" t="s">
        <v>326</v>
      </c>
      <c r="AP237" s="98">
        <v>0</v>
      </c>
      <c r="AQ237" s="98" t="s">
        <v>326</v>
      </c>
      <c r="AR237" s="98">
        <v>6.6812049999999914</v>
      </c>
      <c r="AS237" s="98">
        <v>19.591860925266879</v>
      </c>
      <c r="AT237" s="99" t="s">
        <v>100</v>
      </c>
      <c r="AU237" s="98">
        <v>160.5106245268114</v>
      </c>
      <c r="AV237" s="98">
        <v>470.67884202879924</v>
      </c>
      <c r="AW237" s="98">
        <v>19.769266002415435</v>
      </c>
      <c r="AX237" s="98">
        <v>57.971086071139922</v>
      </c>
      <c r="AY237" s="98">
        <v>61.249999999999979</v>
      </c>
      <c r="AZ237" s="98">
        <v>179.60854092526682</v>
      </c>
      <c r="BA237" s="100">
        <v>1445500</v>
      </c>
      <c r="BB237" s="100">
        <v>4238761.5658362992</v>
      </c>
      <c r="BC237" s="101">
        <v>6.0229166666666667E-2</v>
      </c>
      <c r="BD237" s="101">
        <v>0.1766150652431791</v>
      </c>
      <c r="BE237" s="96">
        <v>0</v>
      </c>
      <c r="BF237" s="96">
        <v>0</v>
      </c>
      <c r="BG237" s="95">
        <v>2.9323843416370106</v>
      </c>
      <c r="BH237" s="95">
        <v>2.9323843416370106</v>
      </c>
      <c r="BI237" s="96" t="s">
        <v>326</v>
      </c>
      <c r="BZ237"/>
      <c r="CA237"/>
      <c r="CB237" s="44">
        <v>173.01067615658337</v>
      </c>
      <c r="CE237" s="114" t="s">
        <v>41</v>
      </c>
      <c r="CF237" s="114"/>
      <c r="CG237" s="17">
        <f t="shared" si="21"/>
        <v>8.7971530249110312</v>
      </c>
      <c r="CH237" s="34"/>
      <c r="CI237" s="13"/>
      <c r="CJ237" s="17">
        <f>SUMIFS($CG$221:$CG$257,$CF$221:$CF$257,"")</f>
        <v>551.2882562277573</v>
      </c>
      <c r="CN237" s="34"/>
      <c r="CO237" s="34"/>
      <c r="CP237" s="34"/>
      <c r="CQ237" s="34"/>
    </row>
    <row r="238" spans="2:95" x14ac:dyDescent="0.25">
      <c r="B238" s="34">
        <v>260</v>
      </c>
      <c r="C238" s="34">
        <v>2025</v>
      </c>
      <c r="D238" s="34" t="s">
        <v>110</v>
      </c>
      <c r="E238" s="34">
        <v>34</v>
      </c>
      <c r="F238" s="34" t="s">
        <v>78</v>
      </c>
      <c r="G238" s="34" t="s">
        <v>152</v>
      </c>
      <c r="H238" s="34" t="s">
        <v>151</v>
      </c>
      <c r="I238" s="34" t="s">
        <v>84</v>
      </c>
      <c r="J238" s="34" t="s">
        <v>89</v>
      </c>
      <c r="K238" s="34" t="s">
        <v>325</v>
      </c>
      <c r="L238" s="34" t="s">
        <v>172</v>
      </c>
      <c r="M238" s="34" t="s">
        <v>476</v>
      </c>
      <c r="N238" s="116">
        <v>0.29166666666666669</v>
      </c>
      <c r="O238" s="116">
        <v>0.33333333333333331</v>
      </c>
      <c r="P238" s="116" t="s">
        <v>60</v>
      </c>
      <c r="Q238" s="116">
        <v>0.66666666666666663</v>
      </c>
      <c r="R238" s="116" t="s">
        <v>68</v>
      </c>
      <c r="S238" s="116">
        <v>0.70833333333333337</v>
      </c>
      <c r="T238" s="34" t="s">
        <v>32</v>
      </c>
      <c r="U238" s="34" t="s">
        <v>47</v>
      </c>
      <c r="V238" s="34" t="s">
        <v>45</v>
      </c>
      <c r="W238" s="34" t="s">
        <v>326</v>
      </c>
      <c r="X238" s="34" t="s">
        <v>326</v>
      </c>
      <c r="Y238" s="34" t="s">
        <v>326</v>
      </c>
      <c r="Z238" s="34" t="s">
        <v>32</v>
      </c>
      <c r="AA238" s="34" t="s">
        <v>45</v>
      </c>
      <c r="AB238" s="95">
        <v>0</v>
      </c>
      <c r="AC238" s="34" t="s">
        <v>32</v>
      </c>
      <c r="AD238" s="34" t="s">
        <v>45</v>
      </c>
      <c r="AE238" s="95">
        <v>0</v>
      </c>
      <c r="AF238" s="96">
        <v>8</v>
      </c>
      <c r="AG238" s="97">
        <v>0</v>
      </c>
      <c r="AH238" s="96">
        <v>0</v>
      </c>
      <c r="AI238" s="97" t="s">
        <v>326</v>
      </c>
      <c r="AJ238" s="96">
        <v>60.000000000000028</v>
      </c>
      <c r="AK238" s="96">
        <v>175.94306049822072</v>
      </c>
      <c r="AL238" s="96" t="s">
        <v>96</v>
      </c>
      <c r="AM238" s="95">
        <v>5.8647686832740211</v>
      </c>
      <c r="AN238" s="95">
        <v>0</v>
      </c>
      <c r="AO238" s="98" t="s">
        <v>326</v>
      </c>
      <c r="AP238" s="98">
        <v>0</v>
      </c>
      <c r="AQ238" s="98" t="s">
        <v>326</v>
      </c>
      <c r="AR238" s="98">
        <v>6.6812049999999914</v>
      </c>
      <c r="AS238" s="98">
        <v>19.591860925266879</v>
      </c>
      <c r="AT238" s="99" t="s">
        <v>100</v>
      </c>
      <c r="AU238" s="98">
        <v>0</v>
      </c>
      <c r="AV238" s="98">
        <v>0</v>
      </c>
      <c r="AW238" s="98">
        <v>0</v>
      </c>
      <c r="AX238" s="98">
        <v>0</v>
      </c>
      <c r="AY238" s="98">
        <v>20.416666666666675</v>
      </c>
      <c r="AZ238" s="98">
        <v>59.86951364175566</v>
      </c>
      <c r="BA238" s="100">
        <v>147671.23287671234</v>
      </c>
      <c r="BB238" s="100">
        <v>433028.81099790381</v>
      </c>
      <c r="BC238" s="101">
        <v>6.1529680365296812E-3</v>
      </c>
      <c r="BD238" s="101">
        <v>1.8042867124912657E-2</v>
      </c>
      <c r="BE238" s="96">
        <v>120.00000000000006</v>
      </c>
      <c r="BF238" s="96">
        <v>351.88612099644143</v>
      </c>
      <c r="BG238" s="95">
        <v>0</v>
      </c>
      <c r="BH238" s="95">
        <v>2.9323843416370106</v>
      </c>
      <c r="BI238" s="96" t="s">
        <v>326</v>
      </c>
      <c r="BZ238"/>
      <c r="CA238" t="s">
        <v>149</v>
      </c>
      <c r="CB238" s="44">
        <v>61.580071174377224</v>
      </c>
      <c r="CE238" s="114" t="s">
        <v>41</v>
      </c>
      <c r="CF238" s="114" t="s">
        <v>149</v>
      </c>
      <c r="CG238" s="17">
        <f t="shared" si="21"/>
        <v>2.9323843416370106</v>
      </c>
      <c r="CH238" s="34"/>
      <c r="CI238" s="34"/>
      <c r="CJ238" s="34"/>
      <c r="CN238" s="34"/>
      <c r="CO238" s="35"/>
      <c r="CP238" s="34"/>
      <c r="CQ238" s="34"/>
    </row>
    <row r="239" spans="2:95" x14ac:dyDescent="0.25">
      <c r="B239" s="34">
        <v>261</v>
      </c>
      <c r="C239" s="34">
        <v>2025</v>
      </c>
      <c r="D239" s="34" t="s">
        <v>110</v>
      </c>
      <c r="E239" s="34">
        <v>29</v>
      </c>
      <c r="F239" s="34" t="s">
        <v>77</v>
      </c>
      <c r="G239" s="34" t="s">
        <v>152</v>
      </c>
      <c r="H239" s="34" t="s">
        <v>151</v>
      </c>
      <c r="I239" s="34" t="s">
        <v>84</v>
      </c>
      <c r="J239" s="34" t="s">
        <v>90</v>
      </c>
      <c r="K239" s="34" t="s">
        <v>481</v>
      </c>
      <c r="L239" s="34" t="s">
        <v>170</v>
      </c>
      <c r="M239" s="34" t="s">
        <v>475</v>
      </c>
      <c r="N239" s="116">
        <v>0.25</v>
      </c>
      <c r="O239" s="116">
        <v>0.35416666666666669</v>
      </c>
      <c r="P239" s="116" t="s">
        <v>60</v>
      </c>
      <c r="Q239" s="116">
        <v>0.66666666666666663</v>
      </c>
      <c r="R239" s="116" t="s">
        <v>68</v>
      </c>
      <c r="S239" s="116">
        <v>0.77083333333333337</v>
      </c>
      <c r="T239" s="34" t="s">
        <v>33</v>
      </c>
      <c r="U239" s="34" t="s">
        <v>326</v>
      </c>
      <c r="V239" s="34" t="s">
        <v>42</v>
      </c>
      <c r="W239" s="34" t="s">
        <v>326</v>
      </c>
      <c r="X239" s="34" t="s">
        <v>326</v>
      </c>
      <c r="Y239" s="34" t="s">
        <v>326</v>
      </c>
      <c r="Z239" s="34" t="s">
        <v>33</v>
      </c>
      <c r="AA239" s="34" t="s">
        <v>42</v>
      </c>
      <c r="AB239" s="95">
        <v>0</v>
      </c>
      <c r="AC239" s="34" t="s">
        <v>26</v>
      </c>
      <c r="AD239" s="34" t="s">
        <v>43</v>
      </c>
      <c r="AE239" s="95">
        <v>2.9323843416370106</v>
      </c>
      <c r="AF239" s="96">
        <v>7.4999999999999982</v>
      </c>
      <c r="AG239" s="97">
        <v>0</v>
      </c>
      <c r="AH239" s="96">
        <v>0</v>
      </c>
      <c r="AI239" s="97" t="s">
        <v>326</v>
      </c>
      <c r="AJ239" s="96">
        <v>150.00000000000006</v>
      </c>
      <c r="AK239" s="96">
        <v>439.85765124555178</v>
      </c>
      <c r="AL239" s="96" t="s">
        <v>97</v>
      </c>
      <c r="AM239" s="95">
        <v>5.8647686832740211</v>
      </c>
      <c r="AN239" s="95">
        <v>0</v>
      </c>
      <c r="AO239" s="98" t="s">
        <v>326</v>
      </c>
      <c r="AP239" s="98">
        <v>0</v>
      </c>
      <c r="AQ239" s="98" t="s">
        <v>326</v>
      </c>
      <c r="AR239" s="98">
        <v>14.877213999999995</v>
      </c>
      <c r="AS239" s="98">
        <v>43.625709380782901</v>
      </c>
      <c r="AT239" s="99" t="s">
        <v>101</v>
      </c>
      <c r="AU239" s="98">
        <v>285.93056616092741</v>
      </c>
      <c r="AV239" s="98">
        <v>838.45831500570887</v>
      </c>
      <c r="AW239" s="98">
        <v>35.216593526570037</v>
      </c>
      <c r="AX239" s="98">
        <v>103.26858742310928</v>
      </c>
      <c r="AY239" s="98">
        <v>51.041666666666686</v>
      </c>
      <c r="AZ239" s="98">
        <v>149.67378410438914</v>
      </c>
      <c r="BA239" s="100">
        <v>3410400</v>
      </c>
      <c r="BB239" s="100">
        <v>10000603.55871886</v>
      </c>
      <c r="BC239" s="101">
        <v>7.1050000000000002E-2</v>
      </c>
      <c r="BD239" s="101">
        <v>0.20834590747330961</v>
      </c>
      <c r="BE239" s="96">
        <v>0</v>
      </c>
      <c r="BF239" s="96">
        <v>0</v>
      </c>
      <c r="BG239" s="95">
        <v>2.9323843416370106</v>
      </c>
      <c r="BH239" s="95">
        <v>2.9323843416370106</v>
      </c>
      <c r="BI239" s="96" t="s">
        <v>326</v>
      </c>
      <c r="BZ239"/>
      <c r="CA239" t="s">
        <v>44</v>
      </c>
      <c r="CB239" s="44">
        <v>5.8647686832740211</v>
      </c>
      <c r="CE239" s="114" t="s">
        <v>41</v>
      </c>
      <c r="CF239" s="114" t="s">
        <v>45</v>
      </c>
      <c r="CG239" s="17">
        <f t="shared" si="21"/>
        <v>0</v>
      </c>
      <c r="CH239" s="34"/>
      <c r="CI239" s="34"/>
      <c r="CJ239" s="34"/>
      <c r="CN239" s="34"/>
      <c r="CO239" s="34"/>
      <c r="CP239" s="34"/>
      <c r="CQ239" s="34"/>
    </row>
    <row r="240" spans="2:95" x14ac:dyDescent="0.25">
      <c r="B240" s="34">
        <v>262</v>
      </c>
      <c r="C240" s="34">
        <v>2025</v>
      </c>
      <c r="D240" s="34" t="s">
        <v>109</v>
      </c>
      <c r="E240" s="34">
        <v>51</v>
      </c>
      <c r="F240" s="34" t="s">
        <v>80</v>
      </c>
      <c r="G240" s="34" t="s">
        <v>153</v>
      </c>
      <c r="H240" s="34" t="s">
        <v>151</v>
      </c>
      <c r="I240" s="34" t="s">
        <v>85</v>
      </c>
      <c r="J240" s="34" t="s">
        <v>91</v>
      </c>
      <c r="K240" s="34" t="s">
        <v>325</v>
      </c>
      <c r="L240" s="34" t="s">
        <v>169</v>
      </c>
      <c r="M240" s="34" t="s">
        <v>475</v>
      </c>
      <c r="N240" s="116">
        <v>0.27083333333333331</v>
      </c>
      <c r="O240" s="116">
        <v>0.33333333333333331</v>
      </c>
      <c r="P240" s="116" t="s">
        <v>60</v>
      </c>
      <c r="Q240" s="116">
        <v>0.66666666666666663</v>
      </c>
      <c r="R240" s="116" t="s">
        <v>68</v>
      </c>
      <c r="S240" s="116">
        <v>0.72916666666666663</v>
      </c>
      <c r="T240" s="34" t="s">
        <v>24</v>
      </c>
      <c r="U240" s="34" t="s">
        <v>326</v>
      </c>
      <c r="V240" s="34" t="s">
        <v>42</v>
      </c>
      <c r="W240" s="34" t="s">
        <v>27</v>
      </c>
      <c r="X240" s="34" t="s">
        <v>42</v>
      </c>
      <c r="Y240" s="34" t="s">
        <v>326</v>
      </c>
      <c r="Z240" s="34" t="s">
        <v>24</v>
      </c>
      <c r="AA240" s="34" t="s">
        <v>42</v>
      </c>
      <c r="AB240" s="95">
        <v>0</v>
      </c>
      <c r="AC240" s="34" t="s">
        <v>24</v>
      </c>
      <c r="AD240" s="34" t="s">
        <v>42</v>
      </c>
      <c r="AE240" s="95">
        <v>0</v>
      </c>
      <c r="AF240" s="96">
        <v>8</v>
      </c>
      <c r="AG240" s="97">
        <v>25</v>
      </c>
      <c r="AH240" s="96">
        <v>73.309608540925268</v>
      </c>
      <c r="AI240" s="97" t="s">
        <v>103</v>
      </c>
      <c r="AJ240" s="96">
        <v>90</v>
      </c>
      <c r="AK240" s="96">
        <v>263.91459074733098</v>
      </c>
      <c r="AL240" s="96" t="s">
        <v>96</v>
      </c>
      <c r="AM240" s="95">
        <v>5.8647686832740211</v>
      </c>
      <c r="AN240" s="95">
        <v>5.8647686832740211</v>
      </c>
      <c r="AO240" s="98">
        <v>6.9166666666666679</v>
      </c>
      <c r="AP240" s="98">
        <v>20.282325029655993</v>
      </c>
      <c r="AQ240" s="98" t="s">
        <v>108</v>
      </c>
      <c r="AR240" s="98">
        <v>14.006523000000001</v>
      </c>
      <c r="AS240" s="98">
        <v>41.072508725978651</v>
      </c>
      <c r="AT240" s="99" t="s">
        <v>101</v>
      </c>
      <c r="AU240" s="98">
        <v>208.54471881941896</v>
      </c>
      <c r="AV240" s="98">
        <v>611.5332679971574</v>
      </c>
      <c r="AW240" s="98">
        <v>25.685377724334788</v>
      </c>
      <c r="AX240" s="98">
        <v>75.319399447871405</v>
      </c>
      <c r="AY240" s="98">
        <v>30.625</v>
      </c>
      <c r="AZ240" s="98">
        <v>89.804270462633454</v>
      </c>
      <c r="BA240" s="100">
        <v>1568000</v>
      </c>
      <c r="BB240" s="100">
        <v>4597978.6476868326</v>
      </c>
      <c r="BC240" s="101">
        <v>2.0102564102564103E-2</v>
      </c>
      <c r="BD240" s="101">
        <v>5.894844420111324E-2</v>
      </c>
      <c r="BE240" s="96">
        <v>0</v>
      </c>
      <c r="BF240" s="96">
        <v>0</v>
      </c>
      <c r="BG240" s="95">
        <v>2.9323843416370106</v>
      </c>
      <c r="BH240" s="95">
        <v>2.9323843416370106</v>
      </c>
      <c r="BI240" s="96" t="s">
        <v>326</v>
      </c>
      <c r="BZ240"/>
      <c r="CA240" t="s">
        <v>42</v>
      </c>
      <c r="CB240" s="44">
        <v>161.28113879003536</v>
      </c>
      <c r="CE240" s="114" t="s">
        <v>41</v>
      </c>
      <c r="CF240" s="114" t="s">
        <v>42</v>
      </c>
      <c r="CG240" s="17">
        <f t="shared" si="21"/>
        <v>8.7971530249110312</v>
      </c>
      <c r="CH240" s="34"/>
      <c r="CI240" s="34"/>
      <c r="CJ240" s="34"/>
      <c r="CN240" s="34"/>
      <c r="CO240" s="34"/>
      <c r="CP240" s="34"/>
      <c r="CQ240" s="34"/>
    </row>
    <row r="241" spans="2:95" x14ac:dyDescent="0.25">
      <c r="B241" s="34">
        <v>263</v>
      </c>
      <c r="C241" s="34">
        <v>2025</v>
      </c>
      <c r="D241" s="34" t="s">
        <v>109</v>
      </c>
      <c r="E241" s="34">
        <v>35</v>
      </c>
      <c r="F241" s="34" t="s">
        <v>78</v>
      </c>
      <c r="G241" s="34" t="s">
        <v>152</v>
      </c>
      <c r="H241" s="34" t="s">
        <v>151</v>
      </c>
      <c r="I241" s="34" t="s">
        <v>87</v>
      </c>
      <c r="J241" s="34" t="s">
        <v>91</v>
      </c>
      <c r="K241" s="34" t="s">
        <v>325</v>
      </c>
      <c r="L241" s="34" t="s">
        <v>169</v>
      </c>
      <c r="M241" s="34" t="s">
        <v>475</v>
      </c>
      <c r="N241" s="116">
        <v>0.34375</v>
      </c>
      <c r="O241" s="116">
        <v>0.37847222222222221</v>
      </c>
      <c r="P241" s="116" t="s">
        <v>61</v>
      </c>
      <c r="Q241" s="116">
        <v>0.71875</v>
      </c>
      <c r="R241" s="116" t="s">
        <v>69</v>
      </c>
      <c r="S241" s="116">
        <v>0.76388888888888884</v>
      </c>
      <c r="T241" s="34" t="s">
        <v>29</v>
      </c>
      <c r="U241" s="34" t="s">
        <v>326</v>
      </c>
      <c r="V241" s="34" t="s">
        <v>42</v>
      </c>
      <c r="W241" s="34" t="s">
        <v>326</v>
      </c>
      <c r="X241" s="34" t="s">
        <v>326</v>
      </c>
      <c r="Y241" s="34" t="s">
        <v>326</v>
      </c>
      <c r="Z241" s="34" t="s">
        <v>29</v>
      </c>
      <c r="AA241" s="34" t="s">
        <v>42</v>
      </c>
      <c r="AB241" s="95">
        <v>0</v>
      </c>
      <c r="AC241" s="34" t="s">
        <v>24</v>
      </c>
      <c r="AD241" s="34" t="s">
        <v>42</v>
      </c>
      <c r="AE241" s="95">
        <v>2.9323843416370106</v>
      </c>
      <c r="AF241" s="96">
        <v>8.1666666666666679</v>
      </c>
      <c r="AG241" s="97">
        <v>0</v>
      </c>
      <c r="AH241" s="96">
        <v>0</v>
      </c>
      <c r="AI241" s="97" t="s">
        <v>326</v>
      </c>
      <c r="AJ241" s="96">
        <v>57.499999999999957</v>
      </c>
      <c r="AK241" s="96">
        <v>168.61209964412799</v>
      </c>
      <c r="AL241" s="96" t="s">
        <v>95</v>
      </c>
      <c r="AM241" s="95">
        <v>5.8647686832740211</v>
      </c>
      <c r="AN241" s="95">
        <v>0</v>
      </c>
      <c r="AO241" s="98" t="s">
        <v>326</v>
      </c>
      <c r="AP241" s="98">
        <v>0</v>
      </c>
      <c r="AQ241" s="98" t="s">
        <v>326</v>
      </c>
      <c r="AR241" s="98">
        <v>14.006523000000001</v>
      </c>
      <c r="AS241" s="98">
        <v>41.072508725978651</v>
      </c>
      <c r="AT241" s="99" t="s">
        <v>101</v>
      </c>
      <c r="AU241" s="98">
        <v>2178.5214793536252</v>
      </c>
      <c r="AV241" s="98">
        <v>6388.2622739764665</v>
      </c>
      <c r="AW241" s="98">
        <v>285.96651125000005</v>
      </c>
      <c r="AX241" s="98">
        <v>838.56371982206417</v>
      </c>
      <c r="AY241" s="98">
        <v>19.565972222222207</v>
      </c>
      <c r="AZ241" s="98">
        <v>57.374950573349103</v>
      </c>
      <c r="BA241" s="100">
        <v>11025000</v>
      </c>
      <c r="BB241" s="100">
        <v>32329537.366548043</v>
      </c>
      <c r="BC241" s="101">
        <v>0.14134615384615384</v>
      </c>
      <c r="BD241" s="101">
        <v>0.41448124828907745</v>
      </c>
      <c r="BE241" s="96">
        <v>0</v>
      </c>
      <c r="BF241" s="96">
        <v>0</v>
      </c>
      <c r="BG241" s="95">
        <v>2.9323843416370106</v>
      </c>
      <c r="BH241" s="95">
        <v>2.9323843416370106</v>
      </c>
      <c r="BI241" s="96" t="s">
        <v>326</v>
      </c>
      <c r="BZ241"/>
      <c r="CA241" t="s">
        <v>41</v>
      </c>
      <c r="CB241" s="44">
        <v>2.9323843416370106</v>
      </c>
      <c r="CE241" s="114" t="s">
        <v>41</v>
      </c>
      <c r="CF241" s="114" t="s">
        <v>41</v>
      </c>
      <c r="CG241" s="17">
        <f t="shared" si="21"/>
        <v>0</v>
      </c>
      <c r="CH241" s="34"/>
      <c r="CI241" s="34"/>
      <c r="CJ241" s="34"/>
      <c r="CN241" s="34"/>
      <c r="CO241" s="34"/>
      <c r="CP241" s="34"/>
      <c r="CQ241" s="34"/>
    </row>
    <row r="242" spans="2:95" x14ac:dyDescent="0.25">
      <c r="B242" s="34">
        <v>265</v>
      </c>
      <c r="C242" s="34">
        <v>2025</v>
      </c>
      <c r="D242" s="34" t="s">
        <v>109</v>
      </c>
      <c r="E242" s="34">
        <v>36</v>
      </c>
      <c r="F242" s="34" t="s">
        <v>78</v>
      </c>
      <c r="G242" s="34" t="s">
        <v>152</v>
      </c>
      <c r="H242" s="34" t="s">
        <v>151</v>
      </c>
      <c r="I242" s="34" t="s">
        <v>85</v>
      </c>
      <c r="J242" s="34" t="s">
        <v>90</v>
      </c>
      <c r="K242" s="34" t="s">
        <v>328</v>
      </c>
      <c r="L242" s="34" t="s">
        <v>170</v>
      </c>
      <c r="M242" s="34" t="s">
        <v>477</v>
      </c>
      <c r="N242" s="116">
        <v>0.19444444444444445</v>
      </c>
      <c r="O242" s="116">
        <v>0.29166666666666669</v>
      </c>
      <c r="P242" s="116" t="s">
        <v>59</v>
      </c>
      <c r="Q242" s="116">
        <v>0.58333333333333337</v>
      </c>
      <c r="R242" s="116" t="s">
        <v>66</v>
      </c>
      <c r="S242" s="116">
        <v>0.70833333333333337</v>
      </c>
      <c r="T242" s="34" t="s">
        <v>474</v>
      </c>
      <c r="U242" s="34" t="s">
        <v>326</v>
      </c>
      <c r="V242" s="34" t="s">
        <v>41</v>
      </c>
      <c r="W242" s="34" t="s">
        <v>33</v>
      </c>
      <c r="X242" s="34" t="s">
        <v>42</v>
      </c>
      <c r="Y242" s="34" t="s">
        <v>326</v>
      </c>
      <c r="Z242" s="34" t="s">
        <v>472</v>
      </c>
      <c r="AA242" s="34" t="s">
        <v>41</v>
      </c>
      <c r="AB242" s="95">
        <v>2.9323843416370106</v>
      </c>
      <c r="AC242" s="34" t="s">
        <v>472</v>
      </c>
      <c r="AD242" s="34" t="s">
        <v>41</v>
      </c>
      <c r="AE242" s="95">
        <v>2.9323843416370106</v>
      </c>
      <c r="AF242" s="96">
        <v>7</v>
      </c>
      <c r="AG242" s="97">
        <v>15</v>
      </c>
      <c r="AH242" s="96">
        <v>43.985765124555158</v>
      </c>
      <c r="AI242" s="97" t="s">
        <v>103</v>
      </c>
      <c r="AJ242" s="96">
        <v>160</v>
      </c>
      <c r="AK242" s="96">
        <v>469.1814946619217</v>
      </c>
      <c r="AL242" s="96" t="s">
        <v>97</v>
      </c>
      <c r="AM242" s="95">
        <v>5.8647686832740211</v>
      </c>
      <c r="AN242" s="95">
        <v>5.8647686832740211</v>
      </c>
      <c r="AO242" s="98">
        <v>4.25</v>
      </c>
      <c r="AP242" s="98">
        <v>12.462633451957295</v>
      </c>
      <c r="AQ242" s="98" t="s">
        <v>99</v>
      </c>
      <c r="AR242" s="98">
        <v>29.386566000000002</v>
      </c>
      <c r="AS242" s="98">
        <v>86.17270599288257</v>
      </c>
      <c r="AT242" s="99" t="s">
        <v>102</v>
      </c>
      <c r="AU242" s="98">
        <v>368.66964637524404</v>
      </c>
      <c r="AV242" s="98">
        <v>1081.0810982676196</v>
      </c>
      <c r="AW242" s="98">
        <v>47.566725534969258</v>
      </c>
      <c r="AX242" s="98">
        <v>139.48392114168919</v>
      </c>
      <c r="AY242" s="98">
        <v>54.444444444444436</v>
      </c>
      <c r="AZ242" s="98">
        <v>159.652036378015</v>
      </c>
      <c r="BA242" s="100">
        <v>1323000</v>
      </c>
      <c r="BB242" s="100">
        <v>3879544.4839857649</v>
      </c>
      <c r="BC242" s="101">
        <v>2.75625E-2</v>
      </c>
      <c r="BD242" s="101">
        <v>8.0823843416370098E-2</v>
      </c>
      <c r="BE242" s="96">
        <v>0</v>
      </c>
      <c r="BF242" s="96">
        <v>0</v>
      </c>
      <c r="BG242" s="95">
        <v>2.9323843416370106</v>
      </c>
      <c r="BH242" s="95">
        <v>2.9323843416370106</v>
      </c>
      <c r="BI242" s="96" t="s">
        <v>326</v>
      </c>
      <c r="BZ242" t="s">
        <v>41</v>
      </c>
      <c r="CA242"/>
      <c r="CB242" s="44">
        <v>20.526690391459073</v>
      </c>
      <c r="CE242" s="114" t="s">
        <v>41</v>
      </c>
      <c r="CF242" s="114" t="s">
        <v>43</v>
      </c>
      <c r="CG242" s="17">
        <f t="shared" si="21"/>
        <v>0</v>
      </c>
      <c r="CH242" s="34"/>
      <c r="CO242" s="34"/>
      <c r="CP242" s="34"/>
      <c r="CQ242" s="34"/>
    </row>
    <row r="243" spans="2:95" x14ac:dyDescent="0.25">
      <c r="B243" s="34">
        <v>266</v>
      </c>
      <c r="C243" s="34">
        <v>2025</v>
      </c>
      <c r="D243" s="34" t="s">
        <v>110</v>
      </c>
      <c r="E243" s="34">
        <v>59</v>
      </c>
      <c r="F243" s="34" t="s">
        <v>80</v>
      </c>
      <c r="G243" s="34" t="s">
        <v>154</v>
      </c>
      <c r="H243" s="34" t="s">
        <v>151</v>
      </c>
      <c r="I243" s="34" t="s">
        <v>83</v>
      </c>
      <c r="J243" s="34" t="s">
        <v>89</v>
      </c>
      <c r="K243" s="34" t="s">
        <v>325</v>
      </c>
      <c r="L243" s="34" t="s">
        <v>172</v>
      </c>
      <c r="M243" s="34" t="s">
        <v>477</v>
      </c>
      <c r="N243" s="116">
        <v>0.1736111111111111</v>
      </c>
      <c r="O243" s="116">
        <v>0.20833333333333334</v>
      </c>
      <c r="P243" s="116" t="s">
        <v>57</v>
      </c>
      <c r="Q243" s="116">
        <v>0.66666666666666663</v>
      </c>
      <c r="R243" s="116" t="s">
        <v>68</v>
      </c>
      <c r="S243" s="116">
        <v>0.75</v>
      </c>
      <c r="T243" s="34" t="s">
        <v>27</v>
      </c>
      <c r="U243" s="34" t="s">
        <v>326</v>
      </c>
      <c r="V243" s="34" t="s">
        <v>42</v>
      </c>
      <c r="W243" s="34" t="s">
        <v>326</v>
      </c>
      <c r="X243" s="34" t="s">
        <v>326</v>
      </c>
      <c r="Y243" s="34" t="s">
        <v>326</v>
      </c>
      <c r="Z243" s="34" t="s">
        <v>27</v>
      </c>
      <c r="AA243" s="34" t="s">
        <v>42</v>
      </c>
      <c r="AB243" s="95">
        <v>0</v>
      </c>
      <c r="AC243" s="34" t="s">
        <v>27</v>
      </c>
      <c r="AD243" s="34" t="s">
        <v>42</v>
      </c>
      <c r="AE243" s="95">
        <v>0</v>
      </c>
      <c r="AF243" s="96">
        <v>10.999999999999998</v>
      </c>
      <c r="AG243" s="97">
        <v>0</v>
      </c>
      <c r="AH243" s="96">
        <v>0</v>
      </c>
      <c r="AI243" s="97" t="s">
        <v>326</v>
      </c>
      <c r="AJ243" s="96">
        <v>85.000000000000043</v>
      </c>
      <c r="AK243" s="96">
        <v>249.25266903914601</v>
      </c>
      <c r="AL243" s="96" t="s">
        <v>96</v>
      </c>
      <c r="AM243" s="95">
        <v>5.8647686832740211</v>
      </c>
      <c r="AN243" s="95">
        <v>0</v>
      </c>
      <c r="AO243" s="98" t="s">
        <v>326</v>
      </c>
      <c r="AP243" s="98">
        <v>0</v>
      </c>
      <c r="AQ243" s="98" t="s">
        <v>326</v>
      </c>
      <c r="AR243" s="98">
        <v>15.613350166666677</v>
      </c>
      <c r="AS243" s="98">
        <v>45.784343549228971</v>
      </c>
      <c r="AT243" s="99" t="s">
        <v>102</v>
      </c>
      <c r="AU243" s="98">
        <v>450.11795079614518</v>
      </c>
      <c r="AV243" s="98">
        <v>1319.9188308043545</v>
      </c>
      <c r="AW243" s="98">
        <v>55.438707113526618</v>
      </c>
      <c r="AX243" s="98">
        <v>162.56759666030581</v>
      </c>
      <c r="AY243" s="98">
        <v>28.923611111111128</v>
      </c>
      <c r="AZ243" s="98">
        <v>84.815144325820526</v>
      </c>
      <c r="BA243" s="100">
        <v>3528000</v>
      </c>
      <c r="BB243" s="100">
        <v>10345451.957295373</v>
      </c>
      <c r="BC243" s="101">
        <v>0.14699999999999999</v>
      </c>
      <c r="BD243" s="101">
        <v>0.43106049822064052</v>
      </c>
      <c r="BE243" s="96">
        <v>0</v>
      </c>
      <c r="BF243" s="96">
        <v>0</v>
      </c>
      <c r="BG243" s="95">
        <v>2.9323843416370106</v>
      </c>
      <c r="BH243" s="95">
        <v>2.9323843416370106</v>
      </c>
      <c r="BI243" s="96" t="s">
        <v>326</v>
      </c>
      <c r="BZ243"/>
      <c r="CA243"/>
      <c r="CB243" s="44">
        <v>8.7971530249110312</v>
      </c>
      <c r="CE243" s="114" t="s">
        <v>41</v>
      </c>
      <c r="CF243" s="114" t="s">
        <v>44</v>
      </c>
      <c r="CG243" s="17">
        <f t="shared" si="21"/>
        <v>0</v>
      </c>
      <c r="CH243" s="34"/>
      <c r="CO243" s="34"/>
      <c r="CP243" s="34"/>
      <c r="CQ243" s="34"/>
    </row>
    <row r="244" spans="2:95" x14ac:dyDescent="0.25">
      <c r="B244" s="34">
        <v>267</v>
      </c>
      <c r="C244" s="34">
        <v>2025</v>
      </c>
      <c r="D244" s="34" t="s">
        <v>110</v>
      </c>
      <c r="E244" s="34">
        <v>55</v>
      </c>
      <c r="F244" s="34" t="s">
        <v>80</v>
      </c>
      <c r="G244" s="34" t="s">
        <v>152</v>
      </c>
      <c r="H244" s="34" t="s">
        <v>151</v>
      </c>
      <c r="I244" s="34" t="s">
        <v>85</v>
      </c>
      <c r="J244" s="34" t="s">
        <v>92</v>
      </c>
      <c r="K244" s="34" t="s">
        <v>325</v>
      </c>
      <c r="L244" s="34" t="s">
        <v>174</v>
      </c>
      <c r="M244" s="34" t="s">
        <v>475</v>
      </c>
      <c r="N244" s="116">
        <v>0.29166666666666669</v>
      </c>
      <c r="O244" s="116">
        <v>0.30555555555555558</v>
      </c>
      <c r="P244" s="116" t="s">
        <v>59</v>
      </c>
      <c r="Q244" s="116">
        <v>0.70833333333333337</v>
      </c>
      <c r="R244" s="116" t="s">
        <v>69</v>
      </c>
      <c r="S244" s="116">
        <v>0.73611111111111116</v>
      </c>
      <c r="T244" s="34" t="s">
        <v>29</v>
      </c>
      <c r="U244" s="34" t="s">
        <v>326</v>
      </c>
      <c r="V244" s="34" t="s">
        <v>42</v>
      </c>
      <c r="W244" s="34" t="s">
        <v>326</v>
      </c>
      <c r="X244" s="34" t="s">
        <v>326</v>
      </c>
      <c r="Y244" s="34" t="s">
        <v>326</v>
      </c>
      <c r="Z244" s="34" t="s">
        <v>149</v>
      </c>
      <c r="AA244" s="34" t="s">
        <v>149</v>
      </c>
      <c r="AB244" s="95">
        <v>2.9323843416370106</v>
      </c>
      <c r="AC244" s="34" t="s">
        <v>29</v>
      </c>
      <c r="AD244" s="34" t="s">
        <v>42</v>
      </c>
      <c r="AE244" s="95">
        <v>0</v>
      </c>
      <c r="AF244" s="96">
        <v>9.6666666666666679</v>
      </c>
      <c r="AG244" s="97">
        <v>0</v>
      </c>
      <c r="AH244" s="96">
        <v>0</v>
      </c>
      <c r="AI244" s="97" t="s">
        <v>326</v>
      </c>
      <c r="AJ244" s="96">
        <v>30.000000000000011</v>
      </c>
      <c r="AK244" s="96">
        <v>87.971530249110344</v>
      </c>
      <c r="AL244" s="96" t="s">
        <v>95</v>
      </c>
      <c r="AM244" s="95">
        <v>5.8647686832740211</v>
      </c>
      <c r="AN244" s="95">
        <v>0</v>
      </c>
      <c r="AO244" s="98" t="s">
        <v>326</v>
      </c>
      <c r="AP244" s="98">
        <v>0</v>
      </c>
      <c r="AQ244" s="98" t="s">
        <v>326</v>
      </c>
      <c r="AR244" s="98">
        <v>8.8828940000000003</v>
      </c>
      <c r="AS244" s="98">
        <v>26.048059274021352</v>
      </c>
      <c r="AT244" s="99" t="s">
        <v>100</v>
      </c>
      <c r="AU244" s="98">
        <v>1105.2893214295334</v>
      </c>
      <c r="AV244" s="98">
        <v>3241.1330991385603</v>
      </c>
      <c r="AW244" s="98">
        <v>145.08726866666666</v>
      </c>
      <c r="AX244" s="98">
        <v>425.45163480901539</v>
      </c>
      <c r="AY244" s="98">
        <v>10.208333333333337</v>
      </c>
      <c r="AZ244" s="98">
        <v>29.93475682087783</v>
      </c>
      <c r="BA244" s="100">
        <v>3920000</v>
      </c>
      <c r="BB244" s="100">
        <v>11494946.619217081</v>
      </c>
      <c r="BC244" s="101">
        <v>3.6296296296296299E-2</v>
      </c>
      <c r="BD244" s="101">
        <v>0.10643469091867669</v>
      </c>
      <c r="BE244" s="96">
        <v>0</v>
      </c>
      <c r="BF244" s="96">
        <v>0</v>
      </c>
      <c r="BG244" s="95">
        <v>2.9323843416370106</v>
      </c>
      <c r="BH244" s="95">
        <v>2.9323843416370106</v>
      </c>
      <c r="BI244" s="96" t="s">
        <v>326</v>
      </c>
      <c r="BZ244"/>
      <c r="CA244" t="s">
        <v>149</v>
      </c>
      <c r="CB244" s="44">
        <v>2.9323843416370106</v>
      </c>
      <c r="CE244" s="114" t="s">
        <v>43</v>
      </c>
      <c r="CF244" s="5"/>
      <c r="CG244" s="17">
        <f t="shared" si="21"/>
        <v>216.99644128113843</v>
      </c>
      <c r="CH244" s="34"/>
      <c r="CO244" s="34"/>
      <c r="CP244" s="34"/>
      <c r="CQ244" s="34"/>
    </row>
    <row r="245" spans="2:95" x14ac:dyDescent="0.25">
      <c r="B245" s="34">
        <v>269</v>
      </c>
      <c r="C245" s="34">
        <v>2025</v>
      </c>
      <c r="D245" s="34" t="s">
        <v>109</v>
      </c>
      <c r="E245" s="34">
        <v>56</v>
      </c>
      <c r="F245" s="34" t="s">
        <v>80</v>
      </c>
      <c r="G245" s="34" t="s">
        <v>152</v>
      </c>
      <c r="H245" s="34" t="s">
        <v>151</v>
      </c>
      <c r="I245" s="34" t="s">
        <v>85</v>
      </c>
      <c r="J245" s="34" t="s">
        <v>93</v>
      </c>
      <c r="K245" s="34" t="s">
        <v>325</v>
      </c>
      <c r="L245" s="34" t="s">
        <v>167</v>
      </c>
      <c r="M245" s="34" t="s">
        <v>254</v>
      </c>
      <c r="N245" s="116">
        <v>0</v>
      </c>
      <c r="O245" s="116">
        <v>0</v>
      </c>
      <c r="P245" s="116" t="s">
        <v>60</v>
      </c>
      <c r="Q245" s="116">
        <v>0</v>
      </c>
      <c r="R245" s="116" t="s">
        <v>69</v>
      </c>
      <c r="S245" s="116">
        <v>0</v>
      </c>
      <c r="T245" s="34" t="s">
        <v>35</v>
      </c>
      <c r="U245" s="34" t="s">
        <v>326</v>
      </c>
      <c r="V245" s="34" t="s">
        <v>2</v>
      </c>
      <c r="W245" s="34" t="s">
        <v>326</v>
      </c>
      <c r="X245" s="34" t="s">
        <v>326</v>
      </c>
      <c r="Y245" s="34" t="s">
        <v>326</v>
      </c>
      <c r="Z245" s="34" t="s">
        <v>24</v>
      </c>
      <c r="AA245" s="34" t="s">
        <v>42</v>
      </c>
      <c r="AB245" s="95">
        <v>2.9323843416370106</v>
      </c>
      <c r="AC245" s="34" t="s">
        <v>35</v>
      </c>
      <c r="AD245" s="34" t="s">
        <v>2</v>
      </c>
      <c r="AE245" s="95">
        <v>2.9323843416370106</v>
      </c>
      <c r="AF245" s="96">
        <v>9.0000000000000018</v>
      </c>
      <c r="AG245" s="97">
        <v>0</v>
      </c>
      <c r="AH245" s="96">
        <v>0</v>
      </c>
      <c r="AI245" s="97" t="s">
        <v>326</v>
      </c>
      <c r="AJ245" s="96">
        <v>0</v>
      </c>
      <c r="AK245" s="96">
        <v>0</v>
      </c>
      <c r="AL245" s="96" t="s">
        <v>94</v>
      </c>
      <c r="AM245" s="95">
        <v>0</v>
      </c>
      <c r="AN245" s="95">
        <v>0</v>
      </c>
      <c r="AO245" s="98" t="s">
        <v>326</v>
      </c>
      <c r="AP245" s="98">
        <v>0</v>
      </c>
      <c r="AQ245" s="98" t="s">
        <v>326</v>
      </c>
      <c r="AR245" s="98">
        <v>0</v>
      </c>
      <c r="AS245" s="98">
        <v>0</v>
      </c>
      <c r="AT245" s="99" t="s">
        <v>98</v>
      </c>
      <c r="AU245" s="98">
        <v>0</v>
      </c>
      <c r="AV245" s="98">
        <v>0</v>
      </c>
      <c r="AW245" s="98">
        <v>0</v>
      </c>
      <c r="AX245" s="98">
        <v>0</v>
      </c>
      <c r="AY245" s="98">
        <v>0</v>
      </c>
      <c r="AZ245" s="98">
        <v>0</v>
      </c>
      <c r="BA245" s="100">
        <v>0</v>
      </c>
      <c r="BB245" s="100">
        <v>0</v>
      </c>
      <c r="BC245" s="101">
        <v>0</v>
      </c>
      <c r="BD245" s="101">
        <v>0</v>
      </c>
      <c r="BE245" s="96">
        <v>0</v>
      </c>
      <c r="BF245" s="96">
        <v>0</v>
      </c>
      <c r="BG245" s="95">
        <v>2.9323843416370106</v>
      </c>
      <c r="BH245" s="95">
        <v>2.9323843416370106</v>
      </c>
      <c r="BI245" s="96" t="s">
        <v>326</v>
      </c>
      <c r="BZ245"/>
      <c r="CA245" t="s">
        <v>42</v>
      </c>
      <c r="CB245" s="44">
        <v>8.7971530249110312</v>
      </c>
      <c r="CE245" s="114" t="s">
        <v>43</v>
      </c>
      <c r="CF245" s="114" t="s">
        <v>149</v>
      </c>
      <c r="CG245" s="17">
        <f t="shared" si="21"/>
        <v>0</v>
      </c>
      <c r="CH245" s="34"/>
      <c r="CO245" s="34"/>
      <c r="CP245" s="34"/>
      <c r="CQ245" s="34"/>
    </row>
    <row r="246" spans="2:95" x14ac:dyDescent="0.25">
      <c r="B246" s="34">
        <v>270</v>
      </c>
      <c r="C246" s="34">
        <v>2025</v>
      </c>
      <c r="D246" s="34" t="s">
        <v>109</v>
      </c>
      <c r="E246" s="34">
        <v>43</v>
      </c>
      <c r="F246" s="34" t="s">
        <v>79</v>
      </c>
      <c r="G246" s="34" t="s">
        <v>154</v>
      </c>
      <c r="H246" s="34" t="s">
        <v>151</v>
      </c>
      <c r="I246" s="34" t="s">
        <v>85</v>
      </c>
      <c r="J246" s="34" t="s">
        <v>91</v>
      </c>
      <c r="K246" s="34" t="s">
        <v>325</v>
      </c>
      <c r="L246" s="34" t="s">
        <v>169</v>
      </c>
      <c r="M246" s="34" t="s">
        <v>475</v>
      </c>
      <c r="N246" s="116">
        <v>0.29166666666666669</v>
      </c>
      <c r="O246" s="116">
        <v>0.34722222222222221</v>
      </c>
      <c r="P246" s="116" t="s">
        <v>60</v>
      </c>
      <c r="Q246" s="116">
        <v>0.66666666666666663</v>
      </c>
      <c r="R246" s="116" t="s">
        <v>68</v>
      </c>
      <c r="S246" s="116">
        <v>0.74305555555555558</v>
      </c>
      <c r="T246" s="34" t="s">
        <v>24</v>
      </c>
      <c r="U246" s="34" t="s">
        <v>326</v>
      </c>
      <c r="V246" s="34" t="s">
        <v>42</v>
      </c>
      <c r="W246" s="34" t="s">
        <v>326</v>
      </c>
      <c r="X246" s="34" t="s">
        <v>326</v>
      </c>
      <c r="Y246" s="34" t="s">
        <v>326</v>
      </c>
      <c r="Z246" s="34" t="s">
        <v>24</v>
      </c>
      <c r="AA246" s="34" t="s">
        <v>42</v>
      </c>
      <c r="AB246" s="95">
        <v>0</v>
      </c>
      <c r="AC246" s="34" t="s">
        <v>24</v>
      </c>
      <c r="AD246" s="34" t="s">
        <v>42</v>
      </c>
      <c r="AE246" s="95">
        <v>0</v>
      </c>
      <c r="AF246" s="96">
        <v>7.6666666666666661</v>
      </c>
      <c r="AG246" s="97">
        <v>0</v>
      </c>
      <c r="AH246" s="96">
        <v>0</v>
      </c>
      <c r="AI246" s="97" t="s">
        <v>326</v>
      </c>
      <c r="AJ246" s="96">
        <v>95.000000000000028</v>
      </c>
      <c r="AK246" s="96">
        <v>278.57651245551608</v>
      </c>
      <c r="AL246" s="96" t="s">
        <v>96</v>
      </c>
      <c r="AM246" s="95">
        <v>5.8647686832740211</v>
      </c>
      <c r="AN246" s="95">
        <v>0</v>
      </c>
      <c r="AO246" s="98" t="s">
        <v>326</v>
      </c>
      <c r="AP246" s="98">
        <v>0</v>
      </c>
      <c r="AQ246" s="98" t="s">
        <v>326</v>
      </c>
      <c r="AR246" s="98">
        <v>14.006523000000001</v>
      </c>
      <c r="AS246" s="98">
        <v>41.072508725978651</v>
      </c>
      <c r="AT246" s="99" t="s">
        <v>101</v>
      </c>
      <c r="AU246" s="98">
        <v>66.975556677144226</v>
      </c>
      <c r="AV246" s="98">
        <v>196.39807367247985</v>
      </c>
      <c r="AW246" s="98">
        <v>8.2490339783653859</v>
      </c>
      <c r="AX246" s="98">
        <v>24.189338071790313</v>
      </c>
      <c r="AY246" s="98">
        <v>32.326388888888893</v>
      </c>
      <c r="AZ246" s="98">
        <v>94.793396599446424</v>
      </c>
      <c r="BA246" s="100">
        <v>1254400</v>
      </c>
      <c r="BB246" s="100">
        <v>3678382.9181494662</v>
      </c>
      <c r="BC246" s="101">
        <v>1.6082051282051282E-2</v>
      </c>
      <c r="BD246" s="101">
        <v>4.7158755360890592E-2</v>
      </c>
      <c r="BE246" s="96">
        <v>0</v>
      </c>
      <c r="BF246" s="96">
        <v>0</v>
      </c>
      <c r="BG246" s="95">
        <v>2.9323843416370106</v>
      </c>
      <c r="BH246" s="95">
        <v>2.9323843416370106</v>
      </c>
      <c r="BI246" s="96" t="s">
        <v>326</v>
      </c>
      <c r="BZ246" t="s">
        <v>198</v>
      </c>
      <c r="CA246"/>
      <c r="CB246" s="44">
        <v>823.99999999999898</v>
      </c>
      <c r="CE246" s="114" t="s">
        <v>43</v>
      </c>
      <c r="CF246" s="114" t="s">
        <v>45</v>
      </c>
      <c r="CG246" s="17">
        <f t="shared" si="21"/>
        <v>0</v>
      </c>
      <c r="CH246" s="34"/>
      <c r="CO246" s="34"/>
      <c r="CP246" s="34"/>
      <c r="CQ246" s="34"/>
    </row>
    <row r="247" spans="2:95" x14ac:dyDescent="0.25">
      <c r="B247" s="34">
        <v>271</v>
      </c>
      <c r="C247" s="34">
        <v>2025</v>
      </c>
      <c r="D247" s="34" t="s">
        <v>110</v>
      </c>
      <c r="E247" s="34">
        <v>21</v>
      </c>
      <c r="F247" s="34" t="s">
        <v>77</v>
      </c>
      <c r="G247" s="34" t="s">
        <v>152</v>
      </c>
      <c r="H247" s="34" t="s">
        <v>151</v>
      </c>
      <c r="I247" s="34" t="s">
        <v>82</v>
      </c>
      <c r="J247" s="34" t="s">
        <v>89</v>
      </c>
      <c r="K247" s="34" t="s">
        <v>325</v>
      </c>
      <c r="L247" s="34" t="s">
        <v>178</v>
      </c>
      <c r="M247" s="34" t="s">
        <v>477</v>
      </c>
      <c r="N247" s="116">
        <v>0.20833333333333334</v>
      </c>
      <c r="O247" s="116">
        <v>0.25</v>
      </c>
      <c r="P247" s="116" t="s">
        <v>58</v>
      </c>
      <c r="Q247" s="116">
        <v>0.66666666666666663</v>
      </c>
      <c r="R247" s="116" t="s">
        <v>68</v>
      </c>
      <c r="S247" s="116">
        <v>0.70833333333333337</v>
      </c>
      <c r="T247" s="34" t="s">
        <v>27</v>
      </c>
      <c r="U247" s="34" t="s">
        <v>326</v>
      </c>
      <c r="V247" s="34" t="s">
        <v>42</v>
      </c>
      <c r="W247" s="34" t="s">
        <v>472</v>
      </c>
      <c r="X247" s="34" t="s">
        <v>41</v>
      </c>
      <c r="Y247" s="34" t="s">
        <v>326</v>
      </c>
      <c r="Z247" s="34" t="s">
        <v>24</v>
      </c>
      <c r="AA247" s="34" t="s">
        <v>42</v>
      </c>
      <c r="AB247" s="95">
        <v>2.9323843416370106</v>
      </c>
      <c r="AC247" s="34" t="s">
        <v>28</v>
      </c>
      <c r="AD247" s="34" t="s">
        <v>43</v>
      </c>
      <c r="AE247" s="95">
        <v>2.9323843416370106</v>
      </c>
      <c r="AF247" s="96">
        <v>10</v>
      </c>
      <c r="AG247" s="97">
        <v>10</v>
      </c>
      <c r="AH247" s="96">
        <v>29.323843416370106</v>
      </c>
      <c r="AI247" s="97" t="s">
        <v>148</v>
      </c>
      <c r="AJ247" s="96">
        <v>60.000000000000043</v>
      </c>
      <c r="AK247" s="96">
        <v>175.94306049822075</v>
      </c>
      <c r="AL247" s="96" t="s">
        <v>96</v>
      </c>
      <c r="AM247" s="95">
        <v>5.8647686832740211</v>
      </c>
      <c r="AN247" s="95">
        <v>5.8647686832740211</v>
      </c>
      <c r="AO247" s="98">
        <v>4.0449999999999999</v>
      </c>
      <c r="AP247" s="98">
        <v>11.861494661921707</v>
      </c>
      <c r="AQ247" s="98" t="s">
        <v>99</v>
      </c>
      <c r="AR247" s="98">
        <v>17.878333333333348</v>
      </c>
      <c r="AS247" s="98">
        <v>52.426144721233733</v>
      </c>
      <c r="AT247" s="99" t="s">
        <v>102</v>
      </c>
      <c r="AU247" s="98">
        <v>2008.6535942632852</v>
      </c>
      <c r="AV247" s="98">
        <v>5890.144347590558</v>
      </c>
      <c r="AW247" s="98">
        <v>247.39550623993563</v>
      </c>
      <c r="AX247" s="98">
        <v>725.45870868934855</v>
      </c>
      <c r="AY247" s="98">
        <v>20.416666666666682</v>
      </c>
      <c r="AZ247" s="98">
        <v>59.869513641755674</v>
      </c>
      <c r="BA247" s="100">
        <v>1568000</v>
      </c>
      <c r="BB247" s="100">
        <v>4597978.6476868326</v>
      </c>
      <c r="BC247" s="101">
        <v>6.5333333333333327E-2</v>
      </c>
      <c r="BD247" s="101">
        <v>0.19158244365361801</v>
      </c>
      <c r="BE247" s="96">
        <v>0</v>
      </c>
      <c r="BF247" s="96">
        <v>0</v>
      </c>
      <c r="BG247" s="95">
        <v>2.9323843416370106</v>
      </c>
      <c r="BH247" s="95">
        <v>2.9323843416370106</v>
      </c>
      <c r="BI247" s="96" t="s">
        <v>326</v>
      </c>
      <c r="BZ247"/>
      <c r="CA247"/>
      <c r="CB247"/>
      <c r="CE247" s="114" t="s">
        <v>43</v>
      </c>
      <c r="CF247" s="114" t="s">
        <v>42</v>
      </c>
      <c r="CG247" s="17">
        <f t="shared" si="21"/>
        <v>11.729537366548042</v>
      </c>
      <c r="CH247" s="34"/>
      <c r="CO247" s="34"/>
      <c r="CP247" s="34"/>
      <c r="CQ247" s="34"/>
    </row>
    <row r="248" spans="2:95" x14ac:dyDescent="0.25">
      <c r="B248" s="34">
        <v>272</v>
      </c>
      <c r="C248" s="34">
        <v>2025</v>
      </c>
      <c r="D248" s="34" t="s">
        <v>109</v>
      </c>
      <c r="E248" s="34">
        <v>35</v>
      </c>
      <c r="F248" s="34" t="s">
        <v>78</v>
      </c>
      <c r="G248" s="34" t="s">
        <v>153</v>
      </c>
      <c r="H248" s="34" t="s">
        <v>151</v>
      </c>
      <c r="I248" s="34" t="s">
        <v>82</v>
      </c>
      <c r="J248" s="34" t="s">
        <v>89</v>
      </c>
      <c r="K248" s="34" t="s">
        <v>325</v>
      </c>
      <c r="L248" s="34" t="s">
        <v>178</v>
      </c>
      <c r="M248" s="34" t="s">
        <v>477</v>
      </c>
      <c r="N248" s="116">
        <v>0.20833333333333334</v>
      </c>
      <c r="O248" s="116">
        <v>0.22916666666666666</v>
      </c>
      <c r="P248" s="116" t="s">
        <v>57</v>
      </c>
      <c r="Q248" s="116">
        <v>0.66666666666666663</v>
      </c>
      <c r="R248" s="116" t="s">
        <v>68</v>
      </c>
      <c r="S248" s="116">
        <v>0.6875</v>
      </c>
      <c r="T248" s="34" t="s">
        <v>32</v>
      </c>
      <c r="U248" s="34" t="s">
        <v>47</v>
      </c>
      <c r="V248" s="34" t="s">
        <v>45</v>
      </c>
      <c r="W248" s="34" t="s">
        <v>326</v>
      </c>
      <c r="X248" s="34" t="s">
        <v>326</v>
      </c>
      <c r="Y248" s="34" t="s">
        <v>326</v>
      </c>
      <c r="Z248" s="34" t="s">
        <v>32</v>
      </c>
      <c r="AA248" s="34" t="s">
        <v>45</v>
      </c>
      <c r="AB248" s="95">
        <v>0</v>
      </c>
      <c r="AC248" s="34" t="s">
        <v>32</v>
      </c>
      <c r="AD248" s="34" t="s">
        <v>45</v>
      </c>
      <c r="AE248" s="95">
        <v>0</v>
      </c>
      <c r="AF248" s="96">
        <v>10.5</v>
      </c>
      <c r="AG248" s="97">
        <v>0</v>
      </c>
      <c r="AH248" s="96">
        <v>0</v>
      </c>
      <c r="AI248" s="97" t="s">
        <v>326</v>
      </c>
      <c r="AJ248" s="96">
        <v>30.000000000000014</v>
      </c>
      <c r="AK248" s="96">
        <v>87.971530249110359</v>
      </c>
      <c r="AL248" s="96" t="s">
        <v>95</v>
      </c>
      <c r="AM248" s="95">
        <v>5.8647686832740211</v>
      </c>
      <c r="AN248" s="95">
        <v>0</v>
      </c>
      <c r="AO248" s="98" t="s">
        <v>326</v>
      </c>
      <c r="AP248" s="98">
        <v>0</v>
      </c>
      <c r="AQ248" s="98" t="s">
        <v>326</v>
      </c>
      <c r="AR248" s="98">
        <v>7.5000000000000027</v>
      </c>
      <c r="AS248" s="98">
        <v>21.992882562277586</v>
      </c>
      <c r="AT248" s="99" t="s">
        <v>100</v>
      </c>
      <c r="AU248" s="98">
        <v>0</v>
      </c>
      <c r="AV248" s="98">
        <v>0</v>
      </c>
      <c r="AW248" s="98">
        <v>0</v>
      </c>
      <c r="AX248" s="98">
        <v>0</v>
      </c>
      <c r="AY248" s="98">
        <v>10.208333333333337</v>
      </c>
      <c r="AZ248" s="98">
        <v>29.93475682087783</v>
      </c>
      <c r="BA248" s="100">
        <v>93972.602739726033</v>
      </c>
      <c r="BB248" s="100">
        <v>275563.78881684784</v>
      </c>
      <c r="BC248" s="101">
        <v>3.9155251141552517E-3</v>
      </c>
      <c r="BD248" s="101">
        <v>1.1481824534035328E-2</v>
      </c>
      <c r="BE248" s="96">
        <v>60.000000000000028</v>
      </c>
      <c r="BF248" s="96">
        <v>175.94306049822072</v>
      </c>
      <c r="BG248" s="95">
        <v>0</v>
      </c>
      <c r="BH248" s="95">
        <v>2.9323843416370106</v>
      </c>
      <c r="BI248" s="96" t="s">
        <v>326</v>
      </c>
      <c r="BZ248"/>
      <c r="CA248"/>
      <c r="CB248"/>
      <c r="CC248" s="34"/>
      <c r="CE248" s="114" t="s">
        <v>43</v>
      </c>
      <c r="CF248" s="114" t="s">
        <v>41</v>
      </c>
      <c r="CG248" s="17">
        <f t="shared" si="21"/>
        <v>0</v>
      </c>
      <c r="CH248" s="34"/>
      <c r="CO248" s="34"/>
      <c r="CP248" s="34"/>
      <c r="CQ248" s="34"/>
    </row>
    <row r="249" spans="2:95" x14ac:dyDescent="0.25">
      <c r="B249" s="34">
        <v>273</v>
      </c>
      <c r="C249" s="34">
        <v>2025</v>
      </c>
      <c r="D249" s="34" t="s">
        <v>109</v>
      </c>
      <c r="E249" s="34">
        <v>52</v>
      </c>
      <c r="F249" s="34" t="s">
        <v>80</v>
      </c>
      <c r="G249" s="34" t="s">
        <v>152</v>
      </c>
      <c r="H249" s="34" t="s">
        <v>151</v>
      </c>
      <c r="I249" s="34" t="s">
        <v>83</v>
      </c>
      <c r="J249" s="34" t="s">
        <v>89</v>
      </c>
      <c r="K249" s="34" t="s">
        <v>325</v>
      </c>
      <c r="L249" s="34" t="s">
        <v>178</v>
      </c>
      <c r="M249" s="34" t="s">
        <v>477</v>
      </c>
      <c r="N249" s="116">
        <v>0.1875</v>
      </c>
      <c r="O249" s="116">
        <v>0.23958333333333334</v>
      </c>
      <c r="P249" s="116" t="s">
        <v>57</v>
      </c>
      <c r="Q249" s="116">
        <v>0.66666666666666663</v>
      </c>
      <c r="R249" s="116" t="s">
        <v>68</v>
      </c>
      <c r="S249" s="116">
        <v>0.72569444444444442</v>
      </c>
      <c r="T249" s="34" t="s">
        <v>27</v>
      </c>
      <c r="U249" s="34" t="s">
        <v>326</v>
      </c>
      <c r="V249" s="34" t="s">
        <v>42</v>
      </c>
      <c r="W249" s="34" t="s">
        <v>326</v>
      </c>
      <c r="X249" s="34" t="s">
        <v>326</v>
      </c>
      <c r="Y249" s="34" t="s">
        <v>326</v>
      </c>
      <c r="Z249" s="34" t="s">
        <v>27</v>
      </c>
      <c r="AA249" s="34" t="s">
        <v>42</v>
      </c>
      <c r="AB249" s="95">
        <v>0</v>
      </c>
      <c r="AC249" s="34" t="s">
        <v>27</v>
      </c>
      <c r="AD249" s="34" t="s">
        <v>42</v>
      </c>
      <c r="AE249" s="95">
        <v>0</v>
      </c>
      <c r="AF249" s="96">
        <v>10.249999999999998</v>
      </c>
      <c r="AG249" s="97">
        <v>0</v>
      </c>
      <c r="AH249" s="96">
        <v>0</v>
      </c>
      <c r="AI249" s="97" t="s">
        <v>326</v>
      </c>
      <c r="AJ249" s="96">
        <v>80.000000000000014</v>
      </c>
      <c r="AK249" s="96">
        <v>234.59074733096088</v>
      </c>
      <c r="AL249" s="96" t="s">
        <v>96</v>
      </c>
      <c r="AM249" s="95">
        <v>5.8647686832740211</v>
      </c>
      <c r="AN249" s="95">
        <v>0</v>
      </c>
      <c r="AO249" s="98" t="s">
        <v>326</v>
      </c>
      <c r="AP249" s="98">
        <v>0</v>
      </c>
      <c r="AQ249" s="98" t="s">
        <v>326</v>
      </c>
      <c r="AR249" s="98">
        <v>21.725000000000001</v>
      </c>
      <c r="AS249" s="98">
        <v>63.70604982206406</v>
      </c>
      <c r="AT249" s="99" t="s">
        <v>102</v>
      </c>
      <c r="AU249" s="98">
        <v>626.31096956521731</v>
      </c>
      <c r="AV249" s="98">
        <v>1836.5844801485375</v>
      </c>
      <c r="AW249" s="98">
        <v>77.139492753623202</v>
      </c>
      <c r="AX249" s="98">
        <v>226.20264067254632</v>
      </c>
      <c r="AY249" s="98">
        <v>27.222222222222225</v>
      </c>
      <c r="AZ249" s="98">
        <v>79.826018189007513</v>
      </c>
      <c r="BA249" s="100">
        <v>2940000</v>
      </c>
      <c r="BB249" s="100">
        <v>8621209.9644128103</v>
      </c>
      <c r="BC249" s="101">
        <v>0.1225</v>
      </c>
      <c r="BD249" s="101">
        <v>0.3592170818505338</v>
      </c>
      <c r="BE249" s="96">
        <v>0</v>
      </c>
      <c r="BF249" s="96">
        <v>0</v>
      </c>
      <c r="BG249" s="95">
        <v>2.9323843416370106</v>
      </c>
      <c r="BH249" s="95">
        <v>2.9323843416370106</v>
      </c>
      <c r="BI249" s="96" t="s">
        <v>326</v>
      </c>
      <c r="BZ249"/>
      <c r="CA249"/>
      <c r="CB249"/>
      <c r="CC249" s="35"/>
      <c r="CD249" s="49"/>
      <c r="CE249" s="114" t="s">
        <v>43</v>
      </c>
      <c r="CF249" s="114" t="s">
        <v>43</v>
      </c>
      <c r="CG249" s="48">
        <f t="shared" si="21"/>
        <v>0</v>
      </c>
      <c r="CH249" s="35"/>
      <c r="CI249" s="49"/>
      <c r="CJ249" s="49"/>
      <c r="CK249" s="49"/>
      <c r="CL249" s="49"/>
      <c r="CM249" s="49"/>
      <c r="CN249" s="49"/>
      <c r="CO249" s="34"/>
      <c r="CP249" s="34"/>
      <c r="CQ249" s="34"/>
    </row>
    <row r="250" spans="2:95" x14ac:dyDescent="0.25">
      <c r="B250" s="34">
        <v>274</v>
      </c>
      <c r="C250" s="34">
        <v>2025</v>
      </c>
      <c r="D250" s="34" t="s">
        <v>109</v>
      </c>
      <c r="E250" s="34">
        <v>38</v>
      </c>
      <c r="F250" s="34" t="s">
        <v>78</v>
      </c>
      <c r="G250" s="34" t="s">
        <v>152</v>
      </c>
      <c r="H250" s="34" t="s">
        <v>151</v>
      </c>
      <c r="I250" s="34" t="s">
        <v>82</v>
      </c>
      <c r="J250" s="34" t="s">
        <v>89</v>
      </c>
      <c r="K250" s="34" t="s">
        <v>325</v>
      </c>
      <c r="L250" s="34" t="s">
        <v>177</v>
      </c>
      <c r="M250" s="34" t="s">
        <v>477</v>
      </c>
      <c r="N250" s="116">
        <v>0.22916666666666666</v>
      </c>
      <c r="O250" s="116">
        <v>0.24305555555555555</v>
      </c>
      <c r="P250" s="116" t="s">
        <v>57</v>
      </c>
      <c r="Q250" s="116">
        <v>0.66666666666666663</v>
      </c>
      <c r="R250" s="116" t="s">
        <v>68</v>
      </c>
      <c r="S250" s="116">
        <v>0.69444444444444442</v>
      </c>
      <c r="T250" s="34" t="s">
        <v>28</v>
      </c>
      <c r="U250" s="34" t="s">
        <v>48</v>
      </c>
      <c r="V250" s="34" t="s">
        <v>43</v>
      </c>
      <c r="W250" s="34" t="s">
        <v>326</v>
      </c>
      <c r="X250" s="34" t="s">
        <v>326</v>
      </c>
      <c r="Y250" s="34" t="s">
        <v>326</v>
      </c>
      <c r="Z250" s="34" t="s">
        <v>28</v>
      </c>
      <c r="AA250" s="34" t="s">
        <v>43</v>
      </c>
      <c r="AB250" s="95">
        <v>0</v>
      </c>
      <c r="AC250" s="34" t="s">
        <v>28</v>
      </c>
      <c r="AD250" s="34" t="s">
        <v>43</v>
      </c>
      <c r="AE250" s="95">
        <v>0</v>
      </c>
      <c r="AF250" s="96">
        <v>10.166666666666664</v>
      </c>
      <c r="AG250" s="97">
        <v>0</v>
      </c>
      <c r="AH250" s="96">
        <v>0</v>
      </c>
      <c r="AI250" s="97" t="s">
        <v>326</v>
      </c>
      <c r="AJ250" s="96">
        <v>30.000000000000011</v>
      </c>
      <c r="AK250" s="96">
        <v>87.971530249110344</v>
      </c>
      <c r="AL250" s="96" t="s">
        <v>95</v>
      </c>
      <c r="AM250" s="95">
        <v>5.8647686832740211</v>
      </c>
      <c r="AN250" s="95">
        <v>0</v>
      </c>
      <c r="AO250" s="98" t="s">
        <v>326</v>
      </c>
      <c r="AP250" s="98">
        <v>0</v>
      </c>
      <c r="AQ250" s="98" t="s">
        <v>326</v>
      </c>
      <c r="AR250" s="98">
        <v>12.135000000000002</v>
      </c>
      <c r="AS250" s="98">
        <v>35.584483985765125</v>
      </c>
      <c r="AT250" s="99" t="s">
        <v>101</v>
      </c>
      <c r="AU250" s="98">
        <v>1393.7958558461542</v>
      </c>
      <c r="AV250" s="98">
        <v>4087.1451431218184</v>
      </c>
      <c r="AW250" s="98">
        <v>182.95846153846156</v>
      </c>
      <c r="AX250" s="98">
        <v>536.50452778538192</v>
      </c>
      <c r="AY250" s="98">
        <v>10.208333333333337</v>
      </c>
      <c r="AZ250" s="98">
        <v>29.93475682087783</v>
      </c>
      <c r="BA250" s="100">
        <v>1463287.6712328766</v>
      </c>
      <c r="BB250" s="100">
        <v>4290921.8544337731</v>
      </c>
      <c r="BC250" s="101">
        <v>6.0970319634703195E-2</v>
      </c>
      <c r="BD250" s="101">
        <v>0.17878841060140724</v>
      </c>
      <c r="BE250" s="96">
        <v>0</v>
      </c>
      <c r="BF250" s="96">
        <v>0</v>
      </c>
      <c r="BG250" s="95">
        <v>2.9323843416370106</v>
      </c>
      <c r="BH250" s="95">
        <v>2.9323843416370106</v>
      </c>
      <c r="BI250" s="96" t="s">
        <v>326</v>
      </c>
      <c r="BZ250"/>
      <c r="CA250"/>
      <c r="CB250"/>
      <c r="CC250" s="34"/>
      <c r="CE250" s="114" t="s">
        <v>43</v>
      </c>
      <c r="CF250" s="114" t="s">
        <v>44</v>
      </c>
      <c r="CG250" s="17">
        <f t="shared" si="21"/>
        <v>0</v>
      </c>
      <c r="CH250" s="34"/>
      <c r="CI250" s="34"/>
      <c r="CJ250" s="34"/>
      <c r="CO250" s="34"/>
      <c r="CP250" s="34"/>
      <c r="CQ250" s="34"/>
    </row>
    <row r="251" spans="2:95" x14ac:dyDescent="0.25">
      <c r="B251" s="34">
        <v>275</v>
      </c>
      <c r="C251" s="34">
        <v>2025</v>
      </c>
      <c r="D251" s="34" t="s">
        <v>110</v>
      </c>
      <c r="E251" s="34">
        <v>36</v>
      </c>
      <c r="F251" s="34" t="s">
        <v>78</v>
      </c>
      <c r="G251" s="34" t="s">
        <v>152</v>
      </c>
      <c r="H251" s="34" t="s">
        <v>151</v>
      </c>
      <c r="I251" s="34" t="s">
        <v>83</v>
      </c>
      <c r="J251" s="34" t="s">
        <v>91</v>
      </c>
      <c r="K251" s="34" t="s">
        <v>325</v>
      </c>
      <c r="L251" s="34" t="s">
        <v>167</v>
      </c>
      <c r="M251" s="34" t="s">
        <v>475</v>
      </c>
      <c r="N251" s="116">
        <v>0.25</v>
      </c>
      <c r="O251" s="116">
        <v>0.33333333333333331</v>
      </c>
      <c r="P251" s="116" t="s">
        <v>60</v>
      </c>
      <c r="Q251" s="116">
        <v>0.625</v>
      </c>
      <c r="R251" s="116" t="s">
        <v>67</v>
      </c>
      <c r="S251" s="116">
        <v>0.72916666666666663</v>
      </c>
      <c r="T251" s="34" t="s">
        <v>27</v>
      </c>
      <c r="U251" s="34" t="s">
        <v>326</v>
      </c>
      <c r="V251" s="34" t="s">
        <v>42</v>
      </c>
      <c r="W251" s="34" t="s">
        <v>149</v>
      </c>
      <c r="X251" s="34" t="s">
        <v>149</v>
      </c>
      <c r="Y251" s="34" t="s">
        <v>326</v>
      </c>
      <c r="Z251" s="34" t="s">
        <v>27</v>
      </c>
      <c r="AA251" s="34" t="s">
        <v>42</v>
      </c>
      <c r="AB251" s="95">
        <v>0</v>
      </c>
      <c r="AC251" s="34" t="s">
        <v>27</v>
      </c>
      <c r="AD251" s="34" t="s">
        <v>42</v>
      </c>
      <c r="AE251" s="95">
        <v>0</v>
      </c>
      <c r="AF251" s="96">
        <v>7</v>
      </c>
      <c r="AG251" s="97">
        <v>10</v>
      </c>
      <c r="AH251" s="96">
        <v>29.323843416370106</v>
      </c>
      <c r="AI251" s="97" t="s">
        <v>148</v>
      </c>
      <c r="AJ251" s="96">
        <v>134.99999999999994</v>
      </c>
      <c r="AK251" s="96">
        <v>395.87188612099624</v>
      </c>
      <c r="AL251" s="96" t="s">
        <v>97</v>
      </c>
      <c r="AM251" s="95">
        <v>5.8647686832740211</v>
      </c>
      <c r="AN251" s="95">
        <v>5.8647686832740211</v>
      </c>
      <c r="AO251" s="98">
        <v>0.56666666666666665</v>
      </c>
      <c r="AP251" s="98">
        <v>1.6616844602609726</v>
      </c>
      <c r="AQ251" s="98" t="s">
        <v>106</v>
      </c>
      <c r="AR251" s="98">
        <v>11.012028000000001</v>
      </c>
      <c r="AS251" s="98">
        <v>32.291498476868327</v>
      </c>
      <c r="AT251" s="99" t="s">
        <v>101</v>
      </c>
      <c r="AU251" s="98">
        <v>200.75318401654107</v>
      </c>
      <c r="AV251" s="98">
        <v>588.68549334387842</v>
      </c>
      <c r="AW251" s="98">
        <v>24.725734557165861</v>
      </c>
      <c r="AX251" s="98">
        <v>72.505356850906296</v>
      </c>
      <c r="AY251" s="98">
        <v>45.937499999999979</v>
      </c>
      <c r="AZ251" s="98">
        <v>134.7064056939501</v>
      </c>
      <c r="BA251" s="100">
        <v>1254400</v>
      </c>
      <c r="BB251" s="100">
        <v>3678382.9181494662</v>
      </c>
      <c r="BC251" s="101">
        <v>1.6082051282051282E-2</v>
      </c>
      <c r="BD251" s="101">
        <v>4.7158755360890592E-2</v>
      </c>
      <c r="BE251" s="96">
        <v>20</v>
      </c>
      <c r="BF251" s="96">
        <v>58.647686832740213</v>
      </c>
      <c r="BG251" s="95">
        <v>2.9323843416370106</v>
      </c>
      <c r="BH251" s="95">
        <v>2.9323843416370106</v>
      </c>
      <c r="BI251" s="96" t="s">
        <v>326</v>
      </c>
      <c r="BZ251" s="34"/>
      <c r="CA251" s="34"/>
      <c r="CB251" s="34"/>
      <c r="CC251" s="34"/>
      <c r="CE251" s="114" t="s">
        <v>44</v>
      </c>
      <c r="CF251" s="5"/>
      <c r="CG251" s="17">
        <f t="shared" si="21"/>
        <v>14.661921708185053</v>
      </c>
      <c r="CH251" s="34"/>
      <c r="CI251" s="34"/>
      <c r="CJ251" s="34"/>
      <c r="CO251" s="34"/>
      <c r="CP251" s="34"/>
      <c r="CQ251" s="34"/>
    </row>
    <row r="252" spans="2:95" x14ac:dyDescent="0.25">
      <c r="B252" s="34">
        <v>276</v>
      </c>
      <c r="C252" s="34">
        <v>2025</v>
      </c>
      <c r="D252" s="34" t="s">
        <v>110</v>
      </c>
      <c r="E252" s="34">
        <v>28</v>
      </c>
      <c r="F252" s="34" t="s">
        <v>77</v>
      </c>
      <c r="G252" s="34" t="s">
        <v>152</v>
      </c>
      <c r="H252" s="34" t="s">
        <v>151</v>
      </c>
      <c r="I252" s="34" t="s">
        <v>83</v>
      </c>
      <c r="J252" s="34" t="s">
        <v>89</v>
      </c>
      <c r="K252" s="34" t="s">
        <v>325</v>
      </c>
      <c r="L252" s="34" t="s">
        <v>172</v>
      </c>
      <c r="M252" s="34" t="s">
        <v>475</v>
      </c>
      <c r="N252" s="116">
        <v>0.21875</v>
      </c>
      <c r="O252" s="116">
        <v>0.25</v>
      </c>
      <c r="P252" s="116" t="s">
        <v>58</v>
      </c>
      <c r="Q252" s="116">
        <v>0.58333333333333337</v>
      </c>
      <c r="R252" s="116" t="s">
        <v>66</v>
      </c>
      <c r="S252" s="116">
        <v>0.61111111111111116</v>
      </c>
      <c r="T252" s="34" t="s">
        <v>28</v>
      </c>
      <c r="U252" s="34" t="s">
        <v>48</v>
      </c>
      <c r="V252" s="34" t="s">
        <v>43</v>
      </c>
      <c r="W252" s="34" t="s">
        <v>326</v>
      </c>
      <c r="X252" s="34" t="s">
        <v>326</v>
      </c>
      <c r="Y252" s="34" t="s">
        <v>326</v>
      </c>
      <c r="Z252" s="34" t="s">
        <v>28</v>
      </c>
      <c r="AA252" s="34" t="s">
        <v>43</v>
      </c>
      <c r="AB252" s="95">
        <v>0</v>
      </c>
      <c r="AC252" s="34" t="s">
        <v>28</v>
      </c>
      <c r="AD252" s="34" t="s">
        <v>43</v>
      </c>
      <c r="AE252" s="95">
        <v>0</v>
      </c>
      <c r="AF252" s="96">
        <v>8</v>
      </c>
      <c r="AG252" s="97">
        <v>0</v>
      </c>
      <c r="AH252" s="96">
        <v>0</v>
      </c>
      <c r="AI252" s="97" t="s">
        <v>326</v>
      </c>
      <c r="AJ252" s="96">
        <v>42.500000000000007</v>
      </c>
      <c r="AK252" s="96">
        <v>124.62633451957296</v>
      </c>
      <c r="AL252" s="96" t="s">
        <v>95</v>
      </c>
      <c r="AM252" s="95">
        <v>5.8647686832740211</v>
      </c>
      <c r="AN252" s="95">
        <v>0</v>
      </c>
      <c r="AO252" s="98" t="s">
        <v>326</v>
      </c>
      <c r="AP252" s="98">
        <v>0</v>
      </c>
      <c r="AQ252" s="98" t="s">
        <v>326</v>
      </c>
      <c r="AR252" s="98">
        <v>12.212049999999991</v>
      </c>
      <c r="AS252" s="98">
        <v>35.810424199288228</v>
      </c>
      <c r="AT252" s="99" t="s">
        <v>101</v>
      </c>
      <c r="AU252" s="98">
        <v>1168.8713556782043</v>
      </c>
      <c r="AV252" s="98">
        <v>3427.580060778791</v>
      </c>
      <c r="AW252" s="98">
        <v>153.43344871794858</v>
      </c>
      <c r="AX252" s="98">
        <v>449.92584250387767</v>
      </c>
      <c r="AY252" s="98">
        <v>14.461805555555559</v>
      </c>
      <c r="AZ252" s="98">
        <v>42.407572162910249</v>
      </c>
      <c r="BA252" s="100">
        <v>1754826.484018265</v>
      </c>
      <c r="BB252" s="100">
        <v>5145825.7040250897</v>
      </c>
      <c r="BC252" s="101">
        <v>7.3117770167427709E-2</v>
      </c>
      <c r="BD252" s="101">
        <v>0.21440940433437874</v>
      </c>
      <c r="BE252" s="96">
        <v>0</v>
      </c>
      <c r="BF252" s="96">
        <v>0</v>
      </c>
      <c r="BG252" s="95">
        <v>2.9323843416370106</v>
      </c>
      <c r="BH252" s="95">
        <v>2.9323843416370106</v>
      </c>
      <c r="BI252" s="96" t="s">
        <v>326</v>
      </c>
      <c r="BZ252" s="34"/>
      <c r="CA252" s="34"/>
      <c r="CB252" s="34"/>
      <c r="CC252" s="34"/>
      <c r="CE252" s="114" t="s">
        <v>44</v>
      </c>
      <c r="CF252" s="114" t="s">
        <v>149</v>
      </c>
      <c r="CG252" s="17">
        <f t="shared" si="21"/>
        <v>2.9323843416370106</v>
      </c>
      <c r="CH252" s="34"/>
      <c r="CI252" s="34"/>
      <c r="CJ252" s="34"/>
      <c r="CO252" s="34"/>
      <c r="CP252" s="34"/>
      <c r="CQ252" s="34"/>
    </row>
    <row r="253" spans="2:95" x14ac:dyDescent="0.25">
      <c r="B253" s="34">
        <v>277</v>
      </c>
      <c r="C253" s="34">
        <v>2025</v>
      </c>
      <c r="D253" s="34" t="s">
        <v>109</v>
      </c>
      <c r="E253" s="34">
        <v>38</v>
      </c>
      <c r="F253" s="34" t="s">
        <v>78</v>
      </c>
      <c r="G253" s="34" t="s">
        <v>152</v>
      </c>
      <c r="H253" s="34" t="s">
        <v>151</v>
      </c>
      <c r="I253" s="34" t="s">
        <v>82</v>
      </c>
      <c r="J253" s="34" t="s">
        <v>89</v>
      </c>
      <c r="K253" s="34" t="s">
        <v>325</v>
      </c>
      <c r="L253" s="34" t="s">
        <v>185</v>
      </c>
      <c r="M253" s="34" t="s">
        <v>477</v>
      </c>
      <c r="N253" s="116">
        <v>0.2013888888888889</v>
      </c>
      <c r="O253" s="116">
        <v>0.24305555555555555</v>
      </c>
      <c r="P253" s="116" t="s">
        <v>57</v>
      </c>
      <c r="Q253" s="116">
        <v>0.75</v>
      </c>
      <c r="R253" s="116" t="s">
        <v>70</v>
      </c>
      <c r="S253" s="116">
        <v>0.79166666666666663</v>
      </c>
      <c r="T253" s="34" t="s">
        <v>40</v>
      </c>
      <c r="U253" s="34" t="s">
        <v>326</v>
      </c>
      <c r="V253" s="34" t="s">
        <v>42</v>
      </c>
      <c r="W253" s="34" t="s">
        <v>326</v>
      </c>
      <c r="X253" s="34" t="s">
        <v>326</v>
      </c>
      <c r="Y253" s="34" t="s">
        <v>326</v>
      </c>
      <c r="Z253" s="34" t="s">
        <v>40</v>
      </c>
      <c r="AA253" s="34" t="s">
        <v>42</v>
      </c>
      <c r="AB253" s="95">
        <v>0</v>
      </c>
      <c r="AC253" s="34" t="s">
        <v>40</v>
      </c>
      <c r="AD253" s="34" t="s">
        <v>42</v>
      </c>
      <c r="AE253" s="95">
        <v>0</v>
      </c>
      <c r="AF253" s="96">
        <v>12.166666666666666</v>
      </c>
      <c r="AG253" s="97">
        <v>0</v>
      </c>
      <c r="AH253" s="96">
        <v>0</v>
      </c>
      <c r="AI253" s="97" t="s">
        <v>326</v>
      </c>
      <c r="AJ253" s="96">
        <v>59.999999999999964</v>
      </c>
      <c r="AK253" s="96">
        <v>175.94306049822052</v>
      </c>
      <c r="AL253" s="96" t="s">
        <v>95</v>
      </c>
      <c r="AM253" s="95">
        <v>5.8647686832740211</v>
      </c>
      <c r="AN253" s="95">
        <v>0</v>
      </c>
      <c r="AO253" s="98" t="s">
        <v>326</v>
      </c>
      <c r="AP253" s="98">
        <v>0</v>
      </c>
      <c r="AQ253" s="98" t="s">
        <v>326</v>
      </c>
      <c r="AR253" s="98">
        <v>12.350448</v>
      </c>
      <c r="AS253" s="98">
        <v>36.216260327402132</v>
      </c>
      <c r="AT253" s="99" t="s">
        <v>101</v>
      </c>
      <c r="AU253" s="98">
        <v>314.96872517169226</v>
      </c>
      <c r="AV253" s="98">
        <v>923.6093577988413</v>
      </c>
      <c r="AW253" s="98">
        <v>38.793073846153845</v>
      </c>
      <c r="AX253" s="98">
        <v>113.75620231042977</v>
      </c>
      <c r="AY253" s="98">
        <v>20.416666666666654</v>
      </c>
      <c r="AZ253" s="98">
        <v>59.869513641755596</v>
      </c>
      <c r="BA253" s="100">
        <v>2116800</v>
      </c>
      <c r="BB253" s="100">
        <v>6207271.1743772244</v>
      </c>
      <c r="BC253" s="101">
        <v>8.8200000000000001E-2</v>
      </c>
      <c r="BD253" s="101">
        <v>0.25863629893238432</v>
      </c>
      <c r="BE253" s="96">
        <v>0</v>
      </c>
      <c r="BF253" s="96">
        <v>0</v>
      </c>
      <c r="BG253" s="95">
        <v>2.9323843416370106</v>
      </c>
      <c r="BH253" s="95">
        <v>2.9323843416370106</v>
      </c>
      <c r="BI253" s="96" t="s">
        <v>326</v>
      </c>
      <c r="BZ253" s="34"/>
      <c r="CA253" s="34"/>
      <c r="CB253" s="34"/>
      <c r="CC253" s="34"/>
      <c r="CE253" s="114" t="s">
        <v>44</v>
      </c>
      <c r="CF253" s="114" t="s">
        <v>45</v>
      </c>
      <c r="CG253" s="17">
        <f t="shared" si="21"/>
        <v>0</v>
      </c>
      <c r="CH253" s="34"/>
      <c r="CI253" s="34"/>
      <c r="CJ253" s="34"/>
      <c r="CO253" s="34"/>
      <c r="CP253" s="34"/>
      <c r="CQ253" s="34"/>
    </row>
    <row r="254" spans="2:95" x14ac:dyDescent="0.25">
      <c r="B254" s="34">
        <v>278</v>
      </c>
      <c r="C254" s="34">
        <v>2025</v>
      </c>
      <c r="D254" s="34" t="s">
        <v>110</v>
      </c>
      <c r="E254" s="34">
        <v>45</v>
      </c>
      <c r="F254" s="34" t="s">
        <v>79</v>
      </c>
      <c r="G254" s="34" t="s">
        <v>153</v>
      </c>
      <c r="H254" s="34" t="s">
        <v>151</v>
      </c>
      <c r="I254" s="34" t="s">
        <v>82</v>
      </c>
      <c r="J254" s="34" t="s">
        <v>89</v>
      </c>
      <c r="K254" s="34" t="s">
        <v>325</v>
      </c>
      <c r="L254" s="34" t="s">
        <v>178</v>
      </c>
      <c r="M254" s="34" t="s">
        <v>477</v>
      </c>
      <c r="N254" s="116">
        <v>0.1875</v>
      </c>
      <c r="O254" s="116">
        <v>0.25</v>
      </c>
      <c r="P254" s="116" t="s">
        <v>58</v>
      </c>
      <c r="Q254" s="116">
        <v>0.66666666666666663</v>
      </c>
      <c r="R254" s="116" t="s">
        <v>68</v>
      </c>
      <c r="S254" s="116">
        <v>0.72916666666666663</v>
      </c>
      <c r="T254" s="34" t="s">
        <v>27</v>
      </c>
      <c r="U254" s="34" t="s">
        <v>326</v>
      </c>
      <c r="V254" s="34" t="s">
        <v>42</v>
      </c>
      <c r="W254" s="34" t="s">
        <v>31</v>
      </c>
      <c r="X254" s="34" t="s">
        <v>42</v>
      </c>
      <c r="Y254" s="34" t="s">
        <v>326</v>
      </c>
      <c r="Z254" s="34" t="s">
        <v>24</v>
      </c>
      <c r="AA254" s="34" t="s">
        <v>42</v>
      </c>
      <c r="AB254" s="95">
        <v>2.9323843416370106</v>
      </c>
      <c r="AC254" s="34" t="s">
        <v>24</v>
      </c>
      <c r="AD254" s="34" t="s">
        <v>42</v>
      </c>
      <c r="AE254" s="95">
        <v>2.9323843416370106</v>
      </c>
      <c r="AF254" s="96">
        <v>10</v>
      </c>
      <c r="AG254" s="97">
        <v>15</v>
      </c>
      <c r="AH254" s="96">
        <v>43.985765124555158</v>
      </c>
      <c r="AI254" s="97" t="s">
        <v>103</v>
      </c>
      <c r="AJ254" s="96">
        <v>90</v>
      </c>
      <c r="AK254" s="96">
        <v>263.91459074733098</v>
      </c>
      <c r="AL254" s="96" t="s">
        <v>96</v>
      </c>
      <c r="AM254" s="95">
        <v>5.8647686832740211</v>
      </c>
      <c r="AN254" s="95">
        <v>5.8647686832740211</v>
      </c>
      <c r="AO254" s="98">
        <v>4.0724999999999998</v>
      </c>
      <c r="AP254" s="98">
        <v>11.942135231316724</v>
      </c>
      <c r="AQ254" s="98" t="s">
        <v>99</v>
      </c>
      <c r="AR254" s="98">
        <v>22.7</v>
      </c>
      <c r="AS254" s="98">
        <v>66.565124555160139</v>
      </c>
      <c r="AT254" s="99" t="s">
        <v>102</v>
      </c>
      <c r="AU254" s="98">
        <v>478.19657165184441</v>
      </c>
      <c r="AV254" s="98">
        <v>1402.2561389363693</v>
      </c>
      <c r="AW254" s="98">
        <v>58.897006066095734</v>
      </c>
      <c r="AX254" s="98">
        <v>172.70865835751917</v>
      </c>
      <c r="AY254" s="98">
        <v>30.625</v>
      </c>
      <c r="AZ254" s="98">
        <v>89.804270462633454</v>
      </c>
      <c r="BA254" s="100">
        <v>1568000</v>
      </c>
      <c r="BB254" s="100">
        <v>4597978.6476868326</v>
      </c>
      <c r="BC254" s="101">
        <v>6.5333333333333327E-2</v>
      </c>
      <c r="BD254" s="101">
        <v>0.19158244365361801</v>
      </c>
      <c r="BE254" s="96">
        <v>30</v>
      </c>
      <c r="BF254" s="96">
        <v>87.971530249110316</v>
      </c>
      <c r="BG254" s="95">
        <v>0</v>
      </c>
      <c r="BH254" s="95">
        <v>2.9323843416370106</v>
      </c>
      <c r="BI254" s="96" t="s">
        <v>326</v>
      </c>
      <c r="BZ254" s="34"/>
      <c r="CA254" s="34"/>
      <c r="CB254" s="34"/>
      <c r="CC254" s="34"/>
      <c r="CE254" s="114" t="s">
        <v>44</v>
      </c>
      <c r="CF254" s="114" t="s">
        <v>42</v>
      </c>
      <c r="CG254" s="17">
        <f t="shared" si="21"/>
        <v>2.9323843416370106</v>
      </c>
      <c r="CH254" s="34"/>
      <c r="CI254" s="34"/>
      <c r="CJ254" s="34"/>
      <c r="CO254" s="34"/>
      <c r="CP254" s="34"/>
      <c r="CQ254" s="34"/>
    </row>
    <row r="255" spans="2:95" x14ac:dyDescent="0.25">
      <c r="B255" s="34">
        <v>279</v>
      </c>
      <c r="C255" s="34">
        <v>2025</v>
      </c>
      <c r="D255" s="34" t="s">
        <v>110</v>
      </c>
      <c r="E255" s="34">
        <v>48</v>
      </c>
      <c r="F255" s="34" t="s">
        <v>79</v>
      </c>
      <c r="G255" s="34" t="s">
        <v>152</v>
      </c>
      <c r="H255" s="34" t="s">
        <v>151</v>
      </c>
      <c r="I255" s="34" t="s">
        <v>84</v>
      </c>
      <c r="J255" s="34" t="s">
        <v>90</v>
      </c>
      <c r="K255" s="34" t="s">
        <v>325</v>
      </c>
      <c r="L255" s="34" t="s">
        <v>174</v>
      </c>
      <c r="M255" s="34" t="s">
        <v>475</v>
      </c>
      <c r="N255" s="116">
        <v>0.25</v>
      </c>
      <c r="O255" s="116">
        <v>0.27083333333333331</v>
      </c>
      <c r="P255" s="116" t="s">
        <v>58</v>
      </c>
      <c r="Q255" s="116">
        <v>0.70833333333333337</v>
      </c>
      <c r="R255" s="116" t="s">
        <v>69</v>
      </c>
      <c r="S255" s="116">
        <v>0.72916666666666663</v>
      </c>
      <c r="T255" s="34" t="s">
        <v>27</v>
      </c>
      <c r="U255" s="34" t="s">
        <v>326</v>
      </c>
      <c r="V255" s="34" t="s">
        <v>42</v>
      </c>
      <c r="W255" s="34" t="s">
        <v>326</v>
      </c>
      <c r="X255" s="34" t="s">
        <v>326</v>
      </c>
      <c r="Y255" s="34" t="s">
        <v>326</v>
      </c>
      <c r="Z255" s="34" t="s">
        <v>27</v>
      </c>
      <c r="AA255" s="34" t="s">
        <v>42</v>
      </c>
      <c r="AB255" s="95">
        <v>0</v>
      </c>
      <c r="AC255" s="34" t="s">
        <v>27</v>
      </c>
      <c r="AD255" s="34" t="s">
        <v>42</v>
      </c>
      <c r="AE255" s="95">
        <v>0</v>
      </c>
      <c r="AF255" s="96">
        <v>10.500000000000002</v>
      </c>
      <c r="AG255" s="97">
        <v>0</v>
      </c>
      <c r="AH255" s="96">
        <v>0</v>
      </c>
      <c r="AI255" s="97" t="s">
        <v>326</v>
      </c>
      <c r="AJ255" s="96">
        <v>29.999999999999932</v>
      </c>
      <c r="AK255" s="96">
        <v>87.971530249110117</v>
      </c>
      <c r="AL255" s="96" t="s">
        <v>94</v>
      </c>
      <c r="AM255" s="95">
        <v>5.8647686832740211</v>
      </c>
      <c r="AN255" s="95">
        <v>0</v>
      </c>
      <c r="AO255" s="98" t="s">
        <v>326</v>
      </c>
      <c r="AP255" s="98">
        <v>0</v>
      </c>
      <c r="AQ255" s="98" t="s">
        <v>326</v>
      </c>
      <c r="AR255" s="98">
        <v>8.2999999999999829</v>
      </c>
      <c r="AS255" s="98">
        <v>24.338790035587138</v>
      </c>
      <c r="AT255" s="99" t="s">
        <v>100</v>
      </c>
      <c r="AU255" s="98">
        <v>79.760353623188237</v>
      </c>
      <c r="AV255" s="98">
        <v>233.88801204806799</v>
      </c>
      <c r="AW255" s="98">
        <v>9.8236714975845203</v>
      </c>
      <c r="AX255" s="98">
        <v>28.806780476902649</v>
      </c>
      <c r="AY255" s="98">
        <v>10.208333333333311</v>
      </c>
      <c r="AZ255" s="98">
        <v>29.934756820877752</v>
      </c>
      <c r="BA255" s="100">
        <v>784000</v>
      </c>
      <c r="BB255" s="100">
        <v>2298989.3238434163</v>
      </c>
      <c r="BC255" s="101">
        <v>1.6333333333333332E-2</v>
      </c>
      <c r="BD255" s="101">
        <v>4.7895610913404503E-2</v>
      </c>
      <c r="BE255" s="96">
        <v>0</v>
      </c>
      <c r="BF255" s="96">
        <v>0</v>
      </c>
      <c r="BG255" s="95">
        <v>2.9323843416370106</v>
      </c>
      <c r="BH255" s="95">
        <v>2.9323843416370106</v>
      </c>
      <c r="BI255" s="96" t="s">
        <v>326</v>
      </c>
      <c r="BZ255" s="34"/>
      <c r="CA255" s="34"/>
      <c r="CB255" s="34"/>
      <c r="CC255" s="34"/>
      <c r="CE255" s="114" t="s">
        <v>44</v>
      </c>
      <c r="CF255" s="114" t="s">
        <v>41</v>
      </c>
      <c r="CG255" s="17">
        <f t="shared" si="21"/>
        <v>0</v>
      </c>
      <c r="CH255" s="34"/>
      <c r="CI255" s="34"/>
      <c r="CJ255" s="34"/>
      <c r="CO255" s="34"/>
      <c r="CP255" s="34"/>
      <c r="CQ255" s="34"/>
    </row>
    <row r="256" spans="2:95" x14ac:dyDescent="0.25">
      <c r="B256" s="34">
        <v>280</v>
      </c>
      <c r="C256" s="34">
        <v>2025</v>
      </c>
      <c r="D256" s="34" t="s">
        <v>109</v>
      </c>
      <c r="E256" s="34">
        <v>35</v>
      </c>
      <c r="F256" s="34" t="s">
        <v>78</v>
      </c>
      <c r="G256" s="34" t="s">
        <v>152</v>
      </c>
      <c r="H256" s="34" t="s">
        <v>151</v>
      </c>
      <c r="I256" s="34" t="s">
        <v>84</v>
      </c>
      <c r="J256" s="34" t="s">
        <v>88</v>
      </c>
      <c r="K256" s="34" t="s">
        <v>325</v>
      </c>
      <c r="L256" s="34" t="s">
        <v>167</v>
      </c>
      <c r="M256" s="34" t="s">
        <v>477</v>
      </c>
      <c r="N256" s="116">
        <v>0.16666666666666666</v>
      </c>
      <c r="O256" s="116">
        <v>0.25</v>
      </c>
      <c r="P256" s="116" t="s">
        <v>58</v>
      </c>
      <c r="Q256" s="116">
        <v>0.66666666666666663</v>
      </c>
      <c r="R256" s="116" t="s">
        <v>68</v>
      </c>
      <c r="S256" s="116">
        <v>0.79166666666666663</v>
      </c>
      <c r="T256" s="34" t="s">
        <v>24</v>
      </c>
      <c r="U256" s="34" t="s">
        <v>326</v>
      </c>
      <c r="V256" s="34" t="s">
        <v>42</v>
      </c>
      <c r="W256" s="34" t="s">
        <v>31</v>
      </c>
      <c r="X256" s="34" t="s">
        <v>42</v>
      </c>
      <c r="Y256" s="34" t="s">
        <v>326</v>
      </c>
      <c r="Z256" s="34" t="s">
        <v>24</v>
      </c>
      <c r="AA256" s="34" t="s">
        <v>42</v>
      </c>
      <c r="AB256" s="95">
        <v>0</v>
      </c>
      <c r="AC256" s="34" t="s">
        <v>31</v>
      </c>
      <c r="AD256" s="34" t="s">
        <v>42</v>
      </c>
      <c r="AE256" s="95">
        <v>2.9323843416370106</v>
      </c>
      <c r="AF256" s="96">
        <v>10</v>
      </c>
      <c r="AG256" s="97">
        <v>10</v>
      </c>
      <c r="AH256" s="96">
        <v>29.323843416370106</v>
      </c>
      <c r="AI256" s="97" t="s">
        <v>148</v>
      </c>
      <c r="AJ256" s="96">
        <v>150</v>
      </c>
      <c r="AK256" s="96">
        <v>439.85765124555161</v>
      </c>
      <c r="AL256" s="96" t="s">
        <v>97</v>
      </c>
      <c r="AM256" s="95">
        <v>5.8647686832740211</v>
      </c>
      <c r="AN256" s="95">
        <v>5.8647686832740211</v>
      </c>
      <c r="AO256" s="98">
        <v>2.7149999999999999</v>
      </c>
      <c r="AP256" s="98">
        <v>7.9614234875444829</v>
      </c>
      <c r="AQ256" s="98" t="s">
        <v>107</v>
      </c>
      <c r="AR256" s="98">
        <v>40.617445000000004</v>
      </c>
      <c r="AS256" s="98">
        <v>119.1059597153025</v>
      </c>
      <c r="AT256" s="99" t="s">
        <v>102</v>
      </c>
      <c r="AU256" s="98">
        <v>296.40806362551791</v>
      </c>
      <c r="AV256" s="98">
        <v>869.18236451041548</v>
      </c>
      <c r="AW256" s="98">
        <v>36.507052865493883</v>
      </c>
      <c r="AX256" s="98">
        <v>107.05271018208882</v>
      </c>
      <c r="AY256" s="98">
        <v>51.041666666666664</v>
      </c>
      <c r="AZ256" s="98">
        <v>149.67378410438909</v>
      </c>
      <c r="BA256" s="100">
        <v>1881600</v>
      </c>
      <c r="BB256" s="100">
        <v>5517574.3772241995</v>
      </c>
      <c r="BC256" s="101">
        <v>0.31359999999999999</v>
      </c>
      <c r="BD256" s="101">
        <v>0.91959572953736646</v>
      </c>
      <c r="BE256" s="96">
        <v>20</v>
      </c>
      <c r="BF256" s="96">
        <v>58.647686832740213</v>
      </c>
      <c r="BG256" s="95">
        <v>2.9323843416370106</v>
      </c>
      <c r="BH256" s="95">
        <v>2.9323843416370106</v>
      </c>
      <c r="BI256" s="96" t="s">
        <v>326</v>
      </c>
      <c r="BZ256" s="34"/>
      <c r="CA256" s="34"/>
      <c r="CB256" s="34"/>
      <c r="CC256" s="34"/>
      <c r="CE256" s="114" t="s">
        <v>44</v>
      </c>
      <c r="CF256" s="114" t="s">
        <v>43</v>
      </c>
      <c r="CG256" s="17">
        <f t="shared" si="21"/>
        <v>0</v>
      </c>
      <c r="CH256" s="34"/>
      <c r="CI256" s="34"/>
      <c r="CJ256" s="34"/>
      <c r="CO256" s="34"/>
      <c r="CP256" s="34"/>
      <c r="CQ256" s="34"/>
    </row>
    <row r="257" spans="2:95" x14ac:dyDescent="0.25">
      <c r="B257" s="34">
        <v>282</v>
      </c>
      <c r="C257" s="34">
        <v>2025</v>
      </c>
      <c r="D257" s="34" t="s">
        <v>109</v>
      </c>
      <c r="E257" s="34">
        <v>27</v>
      </c>
      <c r="F257" s="34" t="s">
        <v>77</v>
      </c>
      <c r="G257" s="34" t="s">
        <v>152</v>
      </c>
      <c r="H257" s="34" t="s">
        <v>151</v>
      </c>
      <c r="I257" s="34" t="s">
        <v>83</v>
      </c>
      <c r="J257" s="34" t="s">
        <v>89</v>
      </c>
      <c r="K257" s="34" t="s">
        <v>325</v>
      </c>
      <c r="L257" s="34" t="s">
        <v>172</v>
      </c>
      <c r="M257" s="34" t="s">
        <v>475</v>
      </c>
      <c r="N257" s="116">
        <v>0.20833333333333334</v>
      </c>
      <c r="O257" s="116">
        <v>0.22916666666666666</v>
      </c>
      <c r="P257" s="116" t="s">
        <v>57</v>
      </c>
      <c r="Q257" s="116">
        <v>0.70833333333333337</v>
      </c>
      <c r="R257" s="116" t="s">
        <v>69</v>
      </c>
      <c r="S257" s="116">
        <v>0.75</v>
      </c>
      <c r="T257" s="34" t="s">
        <v>28</v>
      </c>
      <c r="U257" s="34" t="s">
        <v>48</v>
      </c>
      <c r="V257" s="34" t="s">
        <v>43</v>
      </c>
      <c r="W257" s="34" t="s">
        <v>326</v>
      </c>
      <c r="X257" s="34" t="s">
        <v>326</v>
      </c>
      <c r="Y257" s="34" t="s">
        <v>326</v>
      </c>
      <c r="Z257" s="34" t="s">
        <v>28</v>
      </c>
      <c r="AA257" s="34" t="s">
        <v>43</v>
      </c>
      <c r="AB257" s="95">
        <v>0</v>
      </c>
      <c r="AC257" s="34" t="s">
        <v>26</v>
      </c>
      <c r="AD257" s="34" t="s">
        <v>43</v>
      </c>
      <c r="AE257" s="95">
        <v>2.9323843416370106</v>
      </c>
      <c r="AF257" s="96">
        <v>11.500000000000002</v>
      </c>
      <c r="AG257" s="97">
        <v>0</v>
      </c>
      <c r="AH257" s="96">
        <v>0</v>
      </c>
      <c r="AI257" s="97" t="s">
        <v>326</v>
      </c>
      <c r="AJ257" s="96">
        <v>44.999999999999957</v>
      </c>
      <c r="AK257" s="96">
        <v>131.95729537366535</v>
      </c>
      <c r="AL257" s="96" t="s">
        <v>95</v>
      </c>
      <c r="AM257" s="95">
        <v>5.8647686832740211</v>
      </c>
      <c r="AN257" s="95">
        <v>0</v>
      </c>
      <c r="AO257" s="98" t="s">
        <v>326</v>
      </c>
      <c r="AP257" s="98">
        <v>0</v>
      </c>
      <c r="AQ257" s="98" t="s">
        <v>326</v>
      </c>
      <c r="AR257" s="98">
        <v>12.173524999999991</v>
      </c>
      <c r="AS257" s="98">
        <v>35.697454092526662</v>
      </c>
      <c r="AT257" s="99" t="s">
        <v>101</v>
      </c>
      <c r="AU257" s="98">
        <v>1165.1839511083326</v>
      </c>
      <c r="AV257" s="98">
        <v>3416.7671733568186</v>
      </c>
      <c r="AW257" s="98">
        <v>152.94941666666654</v>
      </c>
      <c r="AX257" s="98">
        <v>448.50647449584778</v>
      </c>
      <c r="AY257" s="98">
        <v>15.312499999999986</v>
      </c>
      <c r="AZ257" s="98">
        <v>44.902135231316684</v>
      </c>
      <c r="BA257" s="100">
        <v>1324566.2100456622</v>
      </c>
      <c r="BB257" s="100">
        <v>3884137.2137993793</v>
      </c>
      <c r="BC257" s="101">
        <v>5.5190258751902595E-2</v>
      </c>
      <c r="BD257" s="101">
        <v>0.16183905057497416</v>
      </c>
      <c r="BE257" s="96">
        <v>0</v>
      </c>
      <c r="BF257" s="96">
        <v>0</v>
      </c>
      <c r="BG257" s="95">
        <v>2.9323843416370106</v>
      </c>
      <c r="BH257" s="95">
        <v>2.9323843416370106</v>
      </c>
      <c r="BI257" s="96" t="s">
        <v>326</v>
      </c>
      <c r="BZ257" s="34"/>
      <c r="CA257" s="34"/>
      <c r="CB257" s="34"/>
      <c r="CC257" s="34"/>
      <c r="CE257" s="114" t="s">
        <v>44</v>
      </c>
      <c r="CF257" s="114" t="s">
        <v>44</v>
      </c>
      <c r="CG257" s="17">
        <f t="shared" si="21"/>
        <v>0</v>
      </c>
      <c r="CH257" s="34"/>
      <c r="CI257" s="34"/>
      <c r="CJ257" s="34"/>
      <c r="CO257" s="34"/>
      <c r="CP257" s="35"/>
      <c r="CQ257" s="35"/>
    </row>
    <row r="258" spans="2:95" x14ac:dyDescent="0.25">
      <c r="B258" s="34">
        <v>283</v>
      </c>
      <c r="C258" s="34">
        <v>2025</v>
      </c>
      <c r="D258" s="34" t="s">
        <v>110</v>
      </c>
      <c r="E258" s="34">
        <v>30</v>
      </c>
      <c r="F258" s="34" t="s">
        <v>78</v>
      </c>
      <c r="G258" s="34" t="s">
        <v>152</v>
      </c>
      <c r="H258" s="34" t="s">
        <v>151</v>
      </c>
      <c r="I258" s="34" t="s">
        <v>84</v>
      </c>
      <c r="J258" s="34" t="s">
        <v>89</v>
      </c>
      <c r="K258" s="34" t="s">
        <v>325</v>
      </c>
      <c r="L258" s="34" t="s">
        <v>171</v>
      </c>
      <c r="M258" s="34" t="s">
        <v>476</v>
      </c>
      <c r="N258" s="116">
        <v>0.29166666666666669</v>
      </c>
      <c r="O258" s="116">
        <v>0.3125</v>
      </c>
      <c r="P258" s="116" t="s">
        <v>59</v>
      </c>
      <c r="Q258" s="116">
        <v>0.70833333333333337</v>
      </c>
      <c r="R258" s="116" t="s">
        <v>69</v>
      </c>
      <c r="S258" s="116">
        <v>0.72916666666666663</v>
      </c>
      <c r="T258" s="34" t="s">
        <v>28</v>
      </c>
      <c r="U258" s="34" t="s">
        <v>48</v>
      </c>
      <c r="V258" s="34" t="s">
        <v>43</v>
      </c>
      <c r="W258" s="34" t="s">
        <v>326</v>
      </c>
      <c r="X258" s="34" t="s">
        <v>326</v>
      </c>
      <c r="Y258" s="34" t="s">
        <v>326</v>
      </c>
      <c r="Z258" s="34" t="s">
        <v>28</v>
      </c>
      <c r="AA258" s="34" t="s">
        <v>43</v>
      </c>
      <c r="AB258" s="95">
        <v>0</v>
      </c>
      <c r="AC258" s="34" t="s">
        <v>28</v>
      </c>
      <c r="AD258" s="34" t="s">
        <v>43</v>
      </c>
      <c r="AE258" s="95">
        <v>0</v>
      </c>
      <c r="AF258" s="96">
        <v>9.5</v>
      </c>
      <c r="AG258" s="97">
        <v>0</v>
      </c>
      <c r="AH258" s="96">
        <v>0</v>
      </c>
      <c r="AI258" s="97" t="s">
        <v>326</v>
      </c>
      <c r="AJ258" s="96">
        <v>29.999999999999932</v>
      </c>
      <c r="AK258" s="96">
        <v>87.971530249110117</v>
      </c>
      <c r="AL258" s="96" t="s">
        <v>94</v>
      </c>
      <c r="AM258" s="95">
        <v>5.8647686832740211</v>
      </c>
      <c r="AN258" s="95">
        <v>0</v>
      </c>
      <c r="AO258" s="98" t="s">
        <v>326</v>
      </c>
      <c r="AP258" s="98">
        <v>0</v>
      </c>
      <c r="AQ258" s="98" t="s">
        <v>326</v>
      </c>
      <c r="AR258" s="98">
        <v>12.134999999999973</v>
      </c>
      <c r="AS258" s="98">
        <v>35.584483985765047</v>
      </c>
      <c r="AT258" s="99" t="s">
        <v>101</v>
      </c>
      <c r="AU258" s="98">
        <v>1161.4965465384589</v>
      </c>
      <c r="AV258" s="98">
        <v>3405.9542859348403</v>
      </c>
      <c r="AW258" s="98">
        <v>152.46538461538427</v>
      </c>
      <c r="AX258" s="98">
        <v>447.08710648781721</v>
      </c>
      <c r="AY258" s="98">
        <v>10.208333333333311</v>
      </c>
      <c r="AZ258" s="98">
        <v>29.934756820877752</v>
      </c>
      <c r="BA258" s="100">
        <v>1079566.2100456622</v>
      </c>
      <c r="BB258" s="100">
        <v>3165703.0500983121</v>
      </c>
      <c r="BC258" s="101">
        <v>4.4981925418569262E-2</v>
      </c>
      <c r="BD258" s="101">
        <v>0.13190429375409635</v>
      </c>
      <c r="BE258" s="96">
        <v>0</v>
      </c>
      <c r="BF258" s="96">
        <v>0</v>
      </c>
      <c r="BG258" s="95">
        <v>2.9323843416370106</v>
      </c>
      <c r="BH258" s="95">
        <v>2.9323843416370106</v>
      </c>
      <c r="BI258" s="96" t="s">
        <v>326</v>
      </c>
      <c r="BZ258" s="34"/>
      <c r="CA258" s="34"/>
      <c r="CB258" s="34"/>
      <c r="CC258" s="34"/>
      <c r="CE258" s="34"/>
      <c r="CF258" s="34"/>
      <c r="CG258" s="34"/>
      <c r="CH258" s="34"/>
      <c r="CI258" s="34"/>
      <c r="CJ258" s="34"/>
      <c r="CO258" s="34"/>
      <c r="CP258" s="35"/>
      <c r="CQ258" s="35"/>
    </row>
    <row r="259" spans="2:95" x14ac:dyDescent="0.25">
      <c r="B259" s="34">
        <v>285</v>
      </c>
      <c r="C259" s="34">
        <v>2025</v>
      </c>
      <c r="D259" s="34" t="s">
        <v>110</v>
      </c>
      <c r="E259" s="34">
        <v>46</v>
      </c>
      <c r="F259" s="34" t="s">
        <v>79</v>
      </c>
      <c r="G259" s="34" t="s">
        <v>152</v>
      </c>
      <c r="H259" s="34" t="s">
        <v>151</v>
      </c>
      <c r="I259" s="34" t="s">
        <v>84</v>
      </c>
      <c r="J259" s="34" t="s">
        <v>91</v>
      </c>
      <c r="K259" s="34" t="s">
        <v>325</v>
      </c>
      <c r="L259" s="34" t="s">
        <v>172</v>
      </c>
      <c r="M259" s="34" t="s">
        <v>475</v>
      </c>
      <c r="N259" s="116">
        <v>0.30555555555555558</v>
      </c>
      <c r="O259" s="116">
        <v>0.33333333333333331</v>
      </c>
      <c r="P259" s="116" t="s">
        <v>60</v>
      </c>
      <c r="Q259" s="116">
        <v>0.66666666666666663</v>
      </c>
      <c r="R259" s="116" t="s">
        <v>68</v>
      </c>
      <c r="S259" s="116">
        <v>0.70833333333333337</v>
      </c>
      <c r="T259" s="34" t="s">
        <v>32</v>
      </c>
      <c r="U259" s="34" t="s">
        <v>47</v>
      </c>
      <c r="V259" s="34" t="s">
        <v>45</v>
      </c>
      <c r="W259" s="34" t="s">
        <v>326</v>
      </c>
      <c r="X259" s="34" t="s">
        <v>326</v>
      </c>
      <c r="Y259" s="34" t="s">
        <v>326</v>
      </c>
      <c r="Z259" s="34" t="s">
        <v>32</v>
      </c>
      <c r="AA259" s="34" t="s">
        <v>45</v>
      </c>
      <c r="AB259" s="95">
        <v>0</v>
      </c>
      <c r="AC259" s="34" t="s">
        <v>32</v>
      </c>
      <c r="AD259" s="34" t="s">
        <v>45</v>
      </c>
      <c r="AE259" s="95">
        <v>0</v>
      </c>
      <c r="AF259" s="96">
        <v>8</v>
      </c>
      <c r="AG259" s="97">
        <v>0</v>
      </c>
      <c r="AH259" s="96">
        <v>0</v>
      </c>
      <c r="AI259" s="97" t="s">
        <v>326</v>
      </c>
      <c r="AJ259" s="96">
        <v>50.000000000000021</v>
      </c>
      <c r="AK259" s="96">
        <v>146.61921708185059</v>
      </c>
      <c r="AL259" s="96" t="s">
        <v>95</v>
      </c>
      <c r="AM259" s="95">
        <v>5.8647686832740211</v>
      </c>
      <c r="AN259" s="95">
        <v>0</v>
      </c>
      <c r="AO259" s="98" t="s">
        <v>326</v>
      </c>
      <c r="AP259" s="98">
        <v>0</v>
      </c>
      <c r="AQ259" s="98" t="s">
        <v>326</v>
      </c>
      <c r="AR259" s="98">
        <v>11.106024999999988</v>
      </c>
      <c r="AS259" s="98">
        <v>32.567133807829144</v>
      </c>
      <c r="AT259" s="99" t="s">
        <v>101</v>
      </c>
      <c r="AU259" s="98">
        <v>0</v>
      </c>
      <c r="AV259" s="98">
        <v>0</v>
      </c>
      <c r="AW259" s="98">
        <v>0</v>
      </c>
      <c r="AX259" s="98">
        <v>0</v>
      </c>
      <c r="AY259" s="98">
        <v>17.013888888888896</v>
      </c>
      <c r="AZ259" s="98">
        <v>49.891261368129719</v>
      </c>
      <c r="BA259" s="100">
        <v>107397.2602739726</v>
      </c>
      <c r="BB259" s="100">
        <v>314930.04436211183</v>
      </c>
      <c r="BC259" s="101">
        <v>1.376887952230418E-3</v>
      </c>
      <c r="BD259" s="101">
        <v>4.0375646713091259E-3</v>
      </c>
      <c r="BE259" s="96">
        <v>100.00000000000004</v>
      </c>
      <c r="BF259" s="96">
        <v>293.23843416370119</v>
      </c>
      <c r="BG259" s="95">
        <v>0</v>
      </c>
      <c r="BH259" s="95">
        <v>2.9323843416370106</v>
      </c>
      <c r="BI259" s="96" t="s">
        <v>326</v>
      </c>
      <c r="BZ259" s="34"/>
      <c r="CA259" s="34"/>
      <c r="CB259" s="34"/>
      <c r="CC259" s="34"/>
      <c r="CE259" s="34"/>
      <c r="CF259" s="34"/>
      <c r="CG259" s="34"/>
      <c r="CH259" s="34"/>
      <c r="CI259" s="34"/>
      <c r="CJ259" s="34"/>
      <c r="CO259" s="34"/>
      <c r="CP259" s="35"/>
      <c r="CQ259" s="35"/>
    </row>
    <row r="260" spans="2:95" x14ac:dyDescent="0.25">
      <c r="B260" s="34">
        <v>286</v>
      </c>
      <c r="C260" s="34">
        <v>2025</v>
      </c>
      <c r="D260" s="34" t="s">
        <v>109</v>
      </c>
      <c r="E260" s="34">
        <v>52</v>
      </c>
      <c r="F260" s="34" t="s">
        <v>80</v>
      </c>
      <c r="G260" s="34" t="s">
        <v>152</v>
      </c>
      <c r="H260" s="34" t="s">
        <v>151</v>
      </c>
      <c r="I260" s="34" t="s">
        <v>84</v>
      </c>
      <c r="J260" s="34" t="s">
        <v>90</v>
      </c>
      <c r="K260" s="34" t="s">
        <v>325</v>
      </c>
      <c r="L260" s="34" t="s">
        <v>168</v>
      </c>
      <c r="M260" s="34" t="s">
        <v>476</v>
      </c>
      <c r="N260" s="116">
        <v>0.27083333333333331</v>
      </c>
      <c r="O260" s="116">
        <v>0.34375</v>
      </c>
      <c r="P260" s="116" t="s">
        <v>60</v>
      </c>
      <c r="Q260" s="116">
        <v>0.6875</v>
      </c>
      <c r="R260" s="116" t="s">
        <v>68</v>
      </c>
      <c r="S260" s="116">
        <v>0.79166666666666663</v>
      </c>
      <c r="T260" s="34" t="s">
        <v>31</v>
      </c>
      <c r="U260" s="34" t="s">
        <v>326</v>
      </c>
      <c r="V260" s="34" t="s">
        <v>42</v>
      </c>
      <c r="W260" s="34" t="s">
        <v>27</v>
      </c>
      <c r="X260" s="34" t="s">
        <v>42</v>
      </c>
      <c r="Y260" s="34" t="s">
        <v>326</v>
      </c>
      <c r="Z260" s="34" t="s">
        <v>31</v>
      </c>
      <c r="AA260" s="34" t="s">
        <v>42</v>
      </c>
      <c r="AB260" s="95">
        <v>0</v>
      </c>
      <c r="AC260" s="34" t="s">
        <v>31</v>
      </c>
      <c r="AD260" s="34" t="s">
        <v>42</v>
      </c>
      <c r="AE260" s="95">
        <v>0</v>
      </c>
      <c r="AF260" s="96">
        <v>8.25</v>
      </c>
      <c r="AG260" s="97">
        <v>15</v>
      </c>
      <c r="AH260" s="96">
        <v>43.985765124555158</v>
      </c>
      <c r="AI260" s="97" t="s">
        <v>103</v>
      </c>
      <c r="AJ260" s="96">
        <v>127.49999999999999</v>
      </c>
      <c r="AK260" s="96">
        <v>373.87900355871881</v>
      </c>
      <c r="AL260" s="96" t="s">
        <v>97</v>
      </c>
      <c r="AM260" s="95">
        <v>5.8647686832740211</v>
      </c>
      <c r="AN260" s="95">
        <v>5.8647686832740211</v>
      </c>
      <c r="AO260" s="98">
        <v>4.1500000000000004</v>
      </c>
      <c r="AP260" s="98">
        <v>12.169395017793596</v>
      </c>
      <c r="AQ260" s="98" t="s">
        <v>99</v>
      </c>
      <c r="AR260" s="98">
        <v>5.5308449999999993</v>
      </c>
      <c r="AS260" s="98">
        <v>16.218563274021349</v>
      </c>
      <c r="AT260" s="99" t="s">
        <v>100</v>
      </c>
      <c r="AU260" s="98">
        <v>88.083936645552029</v>
      </c>
      <c r="AV260" s="98">
        <v>258.29595656916325</v>
      </c>
      <c r="AW260" s="98">
        <v>10.848844300614845</v>
      </c>
      <c r="AX260" s="98">
        <v>31.812981151980896</v>
      </c>
      <c r="AY260" s="98">
        <v>43.385416666666657</v>
      </c>
      <c r="AZ260" s="98">
        <v>127.2227164887307</v>
      </c>
      <c r="BA260" s="100">
        <v>1254400</v>
      </c>
      <c r="BB260" s="100">
        <v>3678382.9181494662</v>
      </c>
      <c r="BC260" s="101">
        <v>2.6133333333333335E-2</v>
      </c>
      <c r="BD260" s="101">
        <v>7.6632977461447219E-2</v>
      </c>
      <c r="BE260" s="96">
        <v>0</v>
      </c>
      <c r="BF260" s="96">
        <v>0</v>
      </c>
      <c r="BG260" s="95">
        <v>2.9323843416370106</v>
      </c>
      <c r="BH260" s="95">
        <v>2.9323843416370106</v>
      </c>
      <c r="BI260" s="96" t="s">
        <v>326</v>
      </c>
      <c r="CA260"/>
      <c r="CB260"/>
      <c r="CC260"/>
      <c r="CO260" s="34"/>
      <c r="CP260" s="34"/>
      <c r="CQ260" s="34"/>
    </row>
    <row r="261" spans="2:95" x14ac:dyDescent="0.25">
      <c r="B261" s="34">
        <v>287</v>
      </c>
      <c r="C261" s="34">
        <v>2025</v>
      </c>
      <c r="D261" s="34" t="s">
        <v>109</v>
      </c>
      <c r="E261" s="34">
        <v>54</v>
      </c>
      <c r="F261" s="34" t="s">
        <v>80</v>
      </c>
      <c r="G261" s="34" t="s">
        <v>152</v>
      </c>
      <c r="H261" s="34" t="s">
        <v>151</v>
      </c>
      <c r="I261" s="34" t="s">
        <v>82</v>
      </c>
      <c r="J261" s="34" t="s">
        <v>89</v>
      </c>
      <c r="K261" s="34" t="s">
        <v>325</v>
      </c>
      <c r="L261" s="34" t="s">
        <v>178</v>
      </c>
      <c r="M261" s="34" t="s">
        <v>476</v>
      </c>
      <c r="N261" s="116">
        <v>0.20833333333333334</v>
      </c>
      <c r="O261" s="116">
        <v>0.22916666666666666</v>
      </c>
      <c r="P261" s="116" t="s">
        <v>57</v>
      </c>
      <c r="Q261" s="116">
        <v>0.72916666666666663</v>
      </c>
      <c r="R261" s="116" t="s">
        <v>69</v>
      </c>
      <c r="S261" s="116">
        <v>0.75</v>
      </c>
      <c r="T261" s="34" t="s">
        <v>28</v>
      </c>
      <c r="U261" s="34" t="s">
        <v>48</v>
      </c>
      <c r="V261" s="34" t="s">
        <v>43</v>
      </c>
      <c r="W261" s="34" t="s">
        <v>326</v>
      </c>
      <c r="X261" s="34" t="s">
        <v>326</v>
      </c>
      <c r="Y261" s="34" t="s">
        <v>326</v>
      </c>
      <c r="Z261" s="34" t="s">
        <v>28</v>
      </c>
      <c r="AA261" s="34" t="s">
        <v>43</v>
      </c>
      <c r="AB261" s="95">
        <v>0</v>
      </c>
      <c r="AC261" s="34" t="s">
        <v>28</v>
      </c>
      <c r="AD261" s="34" t="s">
        <v>43</v>
      </c>
      <c r="AE261" s="95">
        <v>0</v>
      </c>
      <c r="AF261" s="96">
        <v>12</v>
      </c>
      <c r="AG261" s="97">
        <v>0</v>
      </c>
      <c r="AH261" s="96">
        <v>0</v>
      </c>
      <c r="AI261" s="97" t="s">
        <v>326</v>
      </c>
      <c r="AJ261" s="96">
        <v>30.000000000000014</v>
      </c>
      <c r="AK261" s="96">
        <v>87.971530249110359</v>
      </c>
      <c r="AL261" s="96" t="s">
        <v>95</v>
      </c>
      <c r="AM261" s="95">
        <v>5.8647686832740211</v>
      </c>
      <c r="AN261" s="95">
        <v>0</v>
      </c>
      <c r="AO261" s="98" t="s">
        <v>326</v>
      </c>
      <c r="AP261" s="98">
        <v>0</v>
      </c>
      <c r="AQ261" s="98" t="s">
        <v>326</v>
      </c>
      <c r="AR261" s="98">
        <v>12.135000000000005</v>
      </c>
      <c r="AS261" s="98">
        <v>35.584483985765139</v>
      </c>
      <c r="AT261" s="99" t="s">
        <v>101</v>
      </c>
      <c r="AU261" s="98">
        <v>1393.7958558461544</v>
      </c>
      <c r="AV261" s="98">
        <v>4087.1451431218193</v>
      </c>
      <c r="AW261" s="98">
        <v>182.95846153846159</v>
      </c>
      <c r="AX261" s="98">
        <v>536.50452778538204</v>
      </c>
      <c r="AY261" s="98">
        <v>10.208333333333337</v>
      </c>
      <c r="AZ261" s="98">
        <v>29.93475682087783</v>
      </c>
      <c r="BA261" s="100">
        <v>4842542.4657534249</v>
      </c>
      <c r="BB261" s="100">
        <v>14200195.700287623</v>
      </c>
      <c r="BC261" s="101">
        <v>0.20177260273972603</v>
      </c>
      <c r="BD261" s="101">
        <v>0.59167482084531753</v>
      </c>
      <c r="BE261" s="96">
        <v>0</v>
      </c>
      <c r="BF261" s="96">
        <v>0</v>
      </c>
      <c r="BG261" s="95">
        <v>2.9323843416370106</v>
      </c>
      <c r="BH261" s="95">
        <v>2.9323843416370106</v>
      </c>
      <c r="BI261" s="96" t="s">
        <v>326</v>
      </c>
      <c r="BZ261" s="42" t="s">
        <v>204</v>
      </c>
      <c r="CA261" t="s">
        <v>221</v>
      </c>
      <c r="CB261" t="s">
        <v>307</v>
      </c>
      <c r="CC261" t="s">
        <v>220</v>
      </c>
      <c r="CD261" s="34"/>
      <c r="CE261" s="18" t="s">
        <v>237</v>
      </c>
      <c r="CF261" s="18" t="s">
        <v>203</v>
      </c>
      <c r="CG261" s="18" t="s">
        <v>236</v>
      </c>
      <c r="CH261" s="18" t="s">
        <v>235</v>
      </c>
      <c r="CI261" s="18" t="s">
        <v>234</v>
      </c>
      <c r="CJ261" s="18" t="s">
        <v>233</v>
      </c>
      <c r="CK261" s="34"/>
      <c r="CO261" s="35"/>
      <c r="CP261" s="34"/>
      <c r="CQ261" s="34"/>
    </row>
    <row r="262" spans="2:95" x14ac:dyDescent="0.25">
      <c r="B262" s="34">
        <v>288</v>
      </c>
      <c r="C262" s="34">
        <v>2025</v>
      </c>
      <c r="D262" s="34" t="s">
        <v>110</v>
      </c>
      <c r="E262" s="34">
        <v>34</v>
      </c>
      <c r="F262" s="34" t="s">
        <v>78</v>
      </c>
      <c r="G262" s="34" t="s">
        <v>152</v>
      </c>
      <c r="H262" s="34" t="s">
        <v>151</v>
      </c>
      <c r="I262" s="34" t="s">
        <v>82</v>
      </c>
      <c r="J262" s="34" t="s">
        <v>88</v>
      </c>
      <c r="K262" s="34" t="s">
        <v>325</v>
      </c>
      <c r="L262" s="34" t="s">
        <v>180</v>
      </c>
      <c r="M262" s="34" t="s">
        <v>477</v>
      </c>
      <c r="N262" s="116">
        <v>0.20833333333333334</v>
      </c>
      <c r="O262" s="116">
        <v>0.27083333333333331</v>
      </c>
      <c r="P262" s="116" t="s">
        <v>58</v>
      </c>
      <c r="Q262" s="116">
        <v>0.71805555555555556</v>
      </c>
      <c r="R262" s="116" t="s">
        <v>69</v>
      </c>
      <c r="S262" s="116">
        <v>0.79166666666666663</v>
      </c>
      <c r="T262" s="34" t="s">
        <v>24</v>
      </c>
      <c r="U262" s="34" t="s">
        <v>326</v>
      </c>
      <c r="V262" s="34" t="s">
        <v>42</v>
      </c>
      <c r="W262" s="34" t="s">
        <v>31</v>
      </c>
      <c r="X262" s="34" t="s">
        <v>42</v>
      </c>
      <c r="Y262" s="34" t="s">
        <v>326</v>
      </c>
      <c r="Z262" s="34" t="s">
        <v>24</v>
      </c>
      <c r="AA262" s="34" t="s">
        <v>42</v>
      </c>
      <c r="AB262" s="95">
        <v>0</v>
      </c>
      <c r="AC262" s="34" t="s">
        <v>28</v>
      </c>
      <c r="AD262" s="34" t="s">
        <v>43</v>
      </c>
      <c r="AE262" s="95">
        <v>2.9323843416370106</v>
      </c>
      <c r="AF262" s="96">
        <v>10.733333333333334</v>
      </c>
      <c r="AG262" s="97">
        <v>15</v>
      </c>
      <c r="AH262" s="96">
        <v>43.985765124555158</v>
      </c>
      <c r="AI262" s="97" t="s">
        <v>103</v>
      </c>
      <c r="AJ262" s="96">
        <v>97.999999999999943</v>
      </c>
      <c r="AK262" s="96">
        <v>287.37366548042689</v>
      </c>
      <c r="AL262" s="96" t="s">
        <v>96</v>
      </c>
      <c r="AM262" s="95">
        <v>5.8647686832740211</v>
      </c>
      <c r="AN262" s="95">
        <v>5.8647686832740211</v>
      </c>
      <c r="AO262" s="98">
        <v>4.0724999999999998</v>
      </c>
      <c r="AP262" s="98">
        <v>11.942135231316724</v>
      </c>
      <c r="AQ262" s="98" t="s">
        <v>99</v>
      </c>
      <c r="AR262" s="98">
        <v>14.690981000000008</v>
      </c>
      <c r="AS262" s="98">
        <v>43.079602647686855</v>
      </c>
      <c r="AT262" s="99" t="s">
        <v>101</v>
      </c>
      <c r="AU262" s="98">
        <v>131.81595900942685</v>
      </c>
      <c r="AV262" s="98">
        <v>386.53505417710932</v>
      </c>
      <c r="AW262" s="98">
        <v>16.2350920052994</v>
      </c>
      <c r="AX262" s="98">
        <v>47.607529581376177</v>
      </c>
      <c r="AY262" s="98">
        <v>33.347222222222207</v>
      </c>
      <c r="AZ262" s="98">
        <v>97.786872281534158</v>
      </c>
      <c r="BA262" s="100">
        <v>2195200</v>
      </c>
      <c r="BB262" s="100">
        <v>6437170.1067615654</v>
      </c>
      <c r="BC262" s="101">
        <v>0.36586666666666667</v>
      </c>
      <c r="BD262" s="101">
        <v>1.072861684460261</v>
      </c>
      <c r="BE262" s="96">
        <v>30</v>
      </c>
      <c r="BF262" s="96">
        <v>87.971530249110316</v>
      </c>
      <c r="BG262" s="95">
        <v>0</v>
      </c>
      <c r="BH262" s="95">
        <v>2.9323843416370106</v>
      </c>
      <c r="BI262" s="96" t="s">
        <v>326</v>
      </c>
      <c r="BZ262" t="s">
        <v>27</v>
      </c>
      <c r="CA262" s="44">
        <v>52.782918149466191</v>
      </c>
      <c r="CB262" s="44">
        <v>184.74021352313139</v>
      </c>
      <c r="CC262" s="44">
        <v>64.512455516014228</v>
      </c>
      <c r="CD262" s="34"/>
      <c r="CE262" s="13" t="s">
        <v>24</v>
      </c>
      <c r="CF262" s="13" t="s">
        <v>24</v>
      </c>
      <c r="CG262" s="17">
        <f t="shared" ref="CG262:CG280" si="25">IFERROR(GETPIVOTDATA("Suma de Colaboradores",$BZ$282,"Modo_Anterior",CF262),0)</f>
        <v>219.92882562277543</v>
      </c>
      <c r="CH262" s="17">
        <f t="shared" ref="CH262:CH280" si="26">IFERROR(GETPIVOTDATA("Suma de Colaboradores",$BZ$261,"Modo_Principal",CF262),0)</f>
        <v>170.07829181494637</v>
      </c>
      <c r="CI262" s="17">
        <f t="shared" ref="CI262:CI280" si="27">IFERROR(GETPIVOTDATA("Suma de Colaboradores",$BZ$306,"Modo_Futuro",CF262),0)</f>
        <v>175.94306049822038</v>
      </c>
      <c r="CJ262" s="17">
        <f t="shared" ref="CJ262:CJ280" si="28">SUM(CG262:CI262)</f>
        <v>565.95017793594218</v>
      </c>
      <c r="CK262" s="34"/>
      <c r="CO262" s="35"/>
      <c r="CP262" s="34"/>
      <c r="CQ262" s="34"/>
    </row>
    <row r="263" spans="2:95" x14ac:dyDescent="0.25">
      <c r="B263" s="34">
        <v>289</v>
      </c>
      <c r="C263" s="34">
        <v>2025</v>
      </c>
      <c r="D263" s="34" t="s">
        <v>110</v>
      </c>
      <c r="E263" s="34">
        <v>47</v>
      </c>
      <c r="F263" s="34" t="s">
        <v>79</v>
      </c>
      <c r="G263" s="34" t="s">
        <v>153</v>
      </c>
      <c r="H263" s="34" t="s">
        <v>151</v>
      </c>
      <c r="I263" s="34" t="s">
        <v>84</v>
      </c>
      <c r="J263" s="34" t="s">
        <v>91</v>
      </c>
      <c r="K263" s="34" t="s">
        <v>325</v>
      </c>
      <c r="L263" s="34" t="s">
        <v>167</v>
      </c>
      <c r="M263" s="34" t="s">
        <v>475</v>
      </c>
      <c r="N263" s="116">
        <v>0.33333333333333331</v>
      </c>
      <c r="O263" s="116">
        <v>0.39583333333333331</v>
      </c>
      <c r="P263" s="116" t="s">
        <v>61</v>
      </c>
      <c r="Q263" s="116">
        <v>0.70833333333333337</v>
      </c>
      <c r="R263" s="116" t="s">
        <v>69</v>
      </c>
      <c r="S263" s="116">
        <v>0.77083333333333337</v>
      </c>
      <c r="T263" s="34" t="s">
        <v>24</v>
      </c>
      <c r="U263" s="34" t="s">
        <v>326</v>
      </c>
      <c r="V263" s="34" t="s">
        <v>42</v>
      </c>
      <c r="W263" s="34" t="s">
        <v>149</v>
      </c>
      <c r="X263" s="34" t="s">
        <v>149</v>
      </c>
      <c r="Y263" s="34" t="s">
        <v>326</v>
      </c>
      <c r="Z263" s="34" t="s">
        <v>24</v>
      </c>
      <c r="AA263" s="34" t="s">
        <v>42</v>
      </c>
      <c r="AB263" s="95">
        <v>0</v>
      </c>
      <c r="AC263" s="34" t="s">
        <v>24</v>
      </c>
      <c r="AD263" s="34" t="s">
        <v>42</v>
      </c>
      <c r="AE263" s="95">
        <v>0</v>
      </c>
      <c r="AF263" s="96">
        <v>7.5000000000000018</v>
      </c>
      <c r="AG263" s="97">
        <v>15</v>
      </c>
      <c r="AH263" s="96">
        <v>43.985765124555158</v>
      </c>
      <c r="AI263" s="97" t="s">
        <v>103</v>
      </c>
      <c r="AJ263" s="96">
        <v>90</v>
      </c>
      <c r="AK263" s="96">
        <v>263.91459074733098</v>
      </c>
      <c r="AL263" s="96" t="s">
        <v>96</v>
      </c>
      <c r="AM263" s="95">
        <v>5.8647686832740211</v>
      </c>
      <c r="AN263" s="95">
        <v>5.8647686832740211</v>
      </c>
      <c r="AO263" s="98">
        <v>0.85</v>
      </c>
      <c r="AP263" s="98">
        <v>2.4925266903914589</v>
      </c>
      <c r="AQ263" s="98" t="s">
        <v>106</v>
      </c>
      <c r="AR263" s="98">
        <v>11.012028000000001</v>
      </c>
      <c r="AS263" s="98">
        <v>32.291498476868327</v>
      </c>
      <c r="AT263" s="99" t="s">
        <v>101</v>
      </c>
      <c r="AU263" s="98">
        <v>36.44413475789424</v>
      </c>
      <c r="AV263" s="98">
        <v>106.86821010855819</v>
      </c>
      <c r="AW263" s="98">
        <v>4.4886361658653851</v>
      </c>
      <c r="AX263" s="98">
        <v>13.162406408089243</v>
      </c>
      <c r="AY263" s="98">
        <v>30.625</v>
      </c>
      <c r="AZ263" s="98">
        <v>89.804270462633454</v>
      </c>
      <c r="BA263" s="100">
        <v>940800</v>
      </c>
      <c r="BB263" s="100">
        <v>2758787.1886120997</v>
      </c>
      <c r="BC263" s="101">
        <v>1.2061538461538462E-2</v>
      </c>
      <c r="BD263" s="101">
        <v>3.5369066520667944E-2</v>
      </c>
      <c r="BE263" s="96">
        <v>30</v>
      </c>
      <c r="BF263" s="96">
        <v>87.971530249110316</v>
      </c>
      <c r="BG263" s="95">
        <v>0</v>
      </c>
      <c r="BH263" s="95">
        <v>2.9323843416370106</v>
      </c>
      <c r="BI263" s="96" t="s">
        <v>326</v>
      </c>
      <c r="BZ263" t="s">
        <v>32</v>
      </c>
      <c r="CA263" s="44">
        <v>23.459074733096084</v>
      </c>
      <c r="CB263" s="44">
        <v>123.16014234875431</v>
      </c>
      <c r="CC263" s="44">
        <v>17.594306049822062</v>
      </c>
      <c r="CD263" s="34"/>
      <c r="CE263" s="13" t="s">
        <v>2</v>
      </c>
      <c r="CF263" s="13" t="s">
        <v>35</v>
      </c>
      <c r="CG263" s="17">
        <f t="shared" si="25"/>
        <v>11.729537366548042</v>
      </c>
      <c r="CH263" s="17">
        <f t="shared" si="26"/>
        <v>11.729537366548042</v>
      </c>
      <c r="CI263" s="17">
        <f t="shared" si="27"/>
        <v>8.7971530249110312</v>
      </c>
      <c r="CJ263" s="17">
        <f t="shared" si="28"/>
        <v>32.256227758007114</v>
      </c>
      <c r="CK263" s="34"/>
      <c r="CO263" s="35"/>
      <c r="CP263" s="34"/>
      <c r="CQ263" s="34"/>
    </row>
    <row r="264" spans="2:95" x14ac:dyDescent="0.25">
      <c r="B264" s="34">
        <v>290</v>
      </c>
      <c r="C264" s="34">
        <v>2025</v>
      </c>
      <c r="D264" s="34" t="s">
        <v>109</v>
      </c>
      <c r="E264" s="34">
        <v>43</v>
      </c>
      <c r="F264" s="34" t="s">
        <v>79</v>
      </c>
      <c r="G264" s="34" t="s">
        <v>152</v>
      </c>
      <c r="H264" s="34" t="s">
        <v>151</v>
      </c>
      <c r="I264" s="34" t="s">
        <v>85</v>
      </c>
      <c r="J264" s="34" t="s">
        <v>91</v>
      </c>
      <c r="K264" s="34" t="s">
        <v>325</v>
      </c>
      <c r="L264" s="34" t="s">
        <v>169</v>
      </c>
      <c r="M264" s="34" t="s">
        <v>477</v>
      </c>
      <c r="N264" s="116">
        <v>0.29166666666666669</v>
      </c>
      <c r="O264" s="116">
        <v>0.35416666666666669</v>
      </c>
      <c r="P264" s="116" t="s">
        <v>60</v>
      </c>
      <c r="Q264" s="116">
        <v>0.66666666666666663</v>
      </c>
      <c r="R264" s="116" t="s">
        <v>68</v>
      </c>
      <c r="S264" s="116">
        <v>0.75</v>
      </c>
      <c r="T264" s="34" t="s">
        <v>28</v>
      </c>
      <c r="U264" s="34" t="s">
        <v>48</v>
      </c>
      <c r="V264" s="34" t="s">
        <v>43</v>
      </c>
      <c r="W264" s="34" t="s">
        <v>326</v>
      </c>
      <c r="X264" s="34" t="s">
        <v>326</v>
      </c>
      <c r="Y264" s="34" t="s">
        <v>326</v>
      </c>
      <c r="Z264" s="34" t="s">
        <v>26</v>
      </c>
      <c r="AA264" s="34" t="s">
        <v>43</v>
      </c>
      <c r="AB264" s="95">
        <v>2.9323843416370106</v>
      </c>
      <c r="AC264" s="34" t="s">
        <v>28</v>
      </c>
      <c r="AD264" s="34" t="s">
        <v>43</v>
      </c>
      <c r="AE264" s="95">
        <v>0</v>
      </c>
      <c r="AF264" s="96">
        <v>7.4999999999999982</v>
      </c>
      <c r="AG264" s="97">
        <v>0</v>
      </c>
      <c r="AH264" s="96">
        <v>0</v>
      </c>
      <c r="AI264" s="97" t="s">
        <v>326</v>
      </c>
      <c r="AJ264" s="96">
        <v>105.00000000000003</v>
      </c>
      <c r="AK264" s="96">
        <v>307.90035587188618</v>
      </c>
      <c r="AL264" s="96" t="s">
        <v>96</v>
      </c>
      <c r="AM264" s="95">
        <v>5.8647686832740211</v>
      </c>
      <c r="AN264" s="95">
        <v>0</v>
      </c>
      <c r="AO264" s="98" t="s">
        <v>326</v>
      </c>
      <c r="AP264" s="98">
        <v>0</v>
      </c>
      <c r="AQ264" s="98" t="s">
        <v>326</v>
      </c>
      <c r="AR264" s="98">
        <v>40.008470000000003</v>
      </c>
      <c r="AS264" s="98">
        <v>117.3202109608541</v>
      </c>
      <c r="AT264" s="99" t="s">
        <v>102</v>
      </c>
      <c r="AU264" s="98">
        <v>3063.5154338549746</v>
      </c>
      <c r="AV264" s="98">
        <v>8983.4046885996413</v>
      </c>
      <c r="AW264" s="98">
        <v>402.13641641025646</v>
      </c>
      <c r="AX264" s="98">
        <v>1179.2185306834567</v>
      </c>
      <c r="AY264" s="98">
        <v>35.729166666666679</v>
      </c>
      <c r="AZ264" s="98">
        <v>104.77164887307239</v>
      </c>
      <c r="BA264" s="100">
        <v>1482082.1917808219</v>
      </c>
      <c r="BB264" s="100">
        <v>4346034.612197143</v>
      </c>
      <c r="BC264" s="101">
        <v>1.9001053740779768E-2</v>
      </c>
      <c r="BD264" s="101">
        <v>5.5718392464065937E-2</v>
      </c>
      <c r="BE264" s="96">
        <v>0</v>
      </c>
      <c r="BF264" s="96">
        <v>0</v>
      </c>
      <c r="BG264" s="95">
        <v>2.9323843416370106</v>
      </c>
      <c r="BH264" s="95">
        <v>2.9323843416370106</v>
      </c>
      <c r="BI264" s="96" t="s">
        <v>326</v>
      </c>
      <c r="BV264"/>
      <c r="BW264"/>
      <c r="BX264"/>
      <c r="BZ264" t="s">
        <v>24</v>
      </c>
      <c r="CA264" s="44">
        <v>26.391459074733095</v>
      </c>
      <c r="CB264" s="44">
        <v>170.07829181494637</v>
      </c>
      <c r="CC264" s="44">
        <v>38.120996441281136</v>
      </c>
      <c r="CD264" s="34"/>
      <c r="CE264" s="13" t="s">
        <v>32</v>
      </c>
      <c r="CF264" s="13" t="s">
        <v>32</v>
      </c>
      <c r="CG264" s="17">
        <f t="shared" si="25"/>
        <v>120.2277580071173</v>
      </c>
      <c r="CH264" s="17">
        <f t="shared" si="26"/>
        <v>123.16014234875431</v>
      </c>
      <c r="CI264" s="17">
        <f t="shared" si="27"/>
        <v>123.16014234875431</v>
      </c>
      <c r="CJ264" s="17">
        <f t="shared" si="28"/>
        <v>366.54804270462591</v>
      </c>
      <c r="CK264" s="34"/>
      <c r="CO264" s="34"/>
      <c r="CP264" s="34"/>
      <c r="CQ264" s="34"/>
    </row>
    <row r="265" spans="2:95" x14ac:dyDescent="0.25">
      <c r="B265" s="34">
        <v>291</v>
      </c>
      <c r="C265" s="34">
        <v>2025</v>
      </c>
      <c r="D265" s="34" t="s">
        <v>109</v>
      </c>
      <c r="E265" s="34">
        <v>46</v>
      </c>
      <c r="F265" s="34" t="s">
        <v>79</v>
      </c>
      <c r="G265" s="34" t="s">
        <v>154</v>
      </c>
      <c r="H265" s="34" t="s">
        <v>151</v>
      </c>
      <c r="I265" s="34" t="s">
        <v>82</v>
      </c>
      <c r="J265" s="34" t="s">
        <v>89</v>
      </c>
      <c r="K265" s="34" t="s">
        <v>325</v>
      </c>
      <c r="L265" s="34" t="s">
        <v>178</v>
      </c>
      <c r="M265" s="34" t="s">
        <v>477</v>
      </c>
      <c r="N265" s="116">
        <v>0.25</v>
      </c>
      <c r="O265" s="116">
        <v>0.2638888888888889</v>
      </c>
      <c r="P265" s="116" t="s">
        <v>58</v>
      </c>
      <c r="Q265" s="116">
        <v>0.70833333333333337</v>
      </c>
      <c r="R265" s="116" t="s">
        <v>69</v>
      </c>
      <c r="S265" s="116">
        <v>0.71527777777777779</v>
      </c>
      <c r="T265" s="34" t="s">
        <v>32</v>
      </c>
      <c r="U265" s="34" t="s">
        <v>47</v>
      </c>
      <c r="V265" s="34" t="s">
        <v>45</v>
      </c>
      <c r="W265" s="34" t="s">
        <v>326</v>
      </c>
      <c r="X265" s="34" t="s">
        <v>326</v>
      </c>
      <c r="Y265" s="34" t="s">
        <v>326</v>
      </c>
      <c r="Z265" s="34" t="s">
        <v>32</v>
      </c>
      <c r="AA265" s="34" t="s">
        <v>45</v>
      </c>
      <c r="AB265" s="95">
        <v>0</v>
      </c>
      <c r="AC265" s="34" t="s">
        <v>32</v>
      </c>
      <c r="AD265" s="34" t="s">
        <v>45</v>
      </c>
      <c r="AE265" s="95">
        <v>0</v>
      </c>
      <c r="AF265" s="96">
        <v>10.666666666666668</v>
      </c>
      <c r="AG265" s="97">
        <v>0</v>
      </c>
      <c r="AH265" s="96">
        <v>0</v>
      </c>
      <c r="AI265" s="97" t="s">
        <v>326</v>
      </c>
      <c r="AJ265" s="96">
        <v>14.999999999999986</v>
      </c>
      <c r="AK265" s="96">
        <v>43.985765124555115</v>
      </c>
      <c r="AL265" s="96" t="s">
        <v>94</v>
      </c>
      <c r="AM265" s="95">
        <v>5.8647686832740211</v>
      </c>
      <c r="AN265" s="95">
        <v>0</v>
      </c>
      <c r="AO265" s="98" t="s">
        <v>326</v>
      </c>
      <c r="AP265" s="98">
        <v>0</v>
      </c>
      <c r="AQ265" s="98" t="s">
        <v>326</v>
      </c>
      <c r="AR265" s="98">
        <v>3.7499999999999964</v>
      </c>
      <c r="AS265" s="98">
        <v>10.996441281138779</v>
      </c>
      <c r="AT265" s="99" t="s">
        <v>99</v>
      </c>
      <c r="AU265" s="98">
        <v>0</v>
      </c>
      <c r="AV265" s="98">
        <v>0</v>
      </c>
      <c r="AW265" s="98">
        <v>0</v>
      </c>
      <c r="AX265" s="98">
        <v>0</v>
      </c>
      <c r="AY265" s="98">
        <v>5.1041666666666616</v>
      </c>
      <c r="AZ265" s="98">
        <v>14.967378410438894</v>
      </c>
      <c r="BA265" s="100">
        <v>257753.42465753423</v>
      </c>
      <c r="BB265" s="100">
        <v>755832.10646906833</v>
      </c>
      <c r="BC265" s="101">
        <v>1.073972602739726E-2</v>
      </c>
      <c r="BD265" s="101">
        <v>3.1493004436211183E-2</v>
      </c>
      <c r="BE265" s="96">
        <v>29.999999999999972</v>
      </c>
      <c r="BF265" s="96">
        <v>87.971530249110231</v>
      </c>
      <c r="BG265" s="95">
        <v>0</v>
      </c>
      <c r="BH265" s="95">
        <v>2.9323843416370106</v>
      </c>
      <c r="BI265" s="96" t="s">
        <v>326</v>
      </c>
      <c r="BV265"/>
      <c r="BW265"/>
      <c r="BX265"/>
      <c r="BZ265" t="s">
        <v>28</v>
      </c>
      <c r="CA265" s="44">
        <v>43.985765124555158</v>
      </c>
      <c r="CB265" s="44">
        <v>205.26690391459042</v>
      </c>
      <c r="CC265" s="44">
        <v>32.256227758007114</v>
      </c>
      <c r="CD265" s="34"/>
      <c r="CE265" s="13" t="s">
        <v>232</v>
      </c>
      <c r="CF265" s="13" t="s">
        <v>27</v>
      </c>
      <c r="CG265" s="17">
        <f t="shared" si="25"/>
        <v>158.34875444839835</v>
      </c>
      <c r="CH265" s="17">
        <f t="shared" si="26"/>
        <v>184.74021352313139</v>
      </c>
      <c r="CI265" s="17">
        <f t="shared" si="27"/>
        <v>129.02491103202831</v>
      </c>
      <c r="CJ265" s="17">
        <f t="shared" si="28"/>
        <v>472.11387900355805</v>
      </c>
      <c r="CK265" s="34"/>
      <c r="CO265" s="34"/>
      <c r="CP265" s="34"/>
      <c r="CQ265" s="34"/>
    </row>
    <row r="266" spans="2:95" x14ac:dyDescent="0.25">
      <c r="B266" s="34">
        <v>292</v>
      </c>
      <c r="C266" s="34">
        <v>2025</v>
      </c>
      <c r="D266" s="34" t="s">
        <v>109</v>
      </c>
      <c r="E266" s="34">
        <v>29</v>
      </c>
      <c r="F266" s="34" t="s">
        <v>77</v>
      </c>
      <c r="G266" s="34" t="s">
        <v>153</v>
      </c>
      <c r="H266" s="34" t="s">
        <v>151</v>
      </c>
      <c r="I266" s="34" t="s">
        <v>83</v>
      </c>
      <c r="J266" s="34" t="s">
        <v>89</v>
      </c>
      <c r="K266" s="34" t="s">
        <v>325</v>
      </c>
      <c r="L266" s="34" t="s">
        <v>172</v>
      </c>
      <c r="M266" s="34" t="s">
        <v>477</v>
      </c>
      <c r="N266" s="116">
        <v>0.19791666666666666</v>
      </c>
      <c r="O266" s="116">
        <v>0.25</v>
      </c>
      <c r="P266" s="116" t="s">
        <v>58</v>
      </c>
      <c r="Q266" s="116">
        <v>0.66666666666666663</v>
      </c>
      <c r="R266" s="116" t="s">
        <v>68</v>
      </c>
      <c r="S266" s="116">
        <v>0.70833333333333337</v>
      </c>
      <c r="T266" s="34" t="s">
        <v>472</v>
      </c>
      <c r="U266" s="34" t="s">
        <v>326</v>
      </c>
      <c r="V266" s="34" t="s">
        <v>41</v>
      </c>
      <c r="W266" s="34" t="s">
        <v>27</v>
      </c>
      <c r="X266" s="34" t="s">
        <v>42</v>
      </c>
      <c r="Y266" s="34" t="s">
        <v>326</v>
      </c>
      <c r="Z266" s="34" t="s">
        <v>472</v>
      </c>
      <c r="AA266" s="34" t="s">
        <v>41</v>
      </c>
      <c r="AB266" s="95">
        <v>0</v>
      </c>
      <c r="AC266" s="34" t="s">
        <v>28</v>
      </c>
      <c r="AD266" s="34" t="s">
        <v>43</v>
      </c>
      <c r="AE266" s="95">
        <v>2.9323843416370106</v>
      </c>
      <c r="AF266" s="96">
        <v>10</v>
      </c>
      <c r="AG266" s="97">
        <v>10</v>
      </c>
      <c r="AH266" s="96">
        <v>29.323843416370106</v>
      </c>
      <c r="AI266" s="97" t="s">
        <v>148</v>
      </c>
      <c r="AJ266" s="96">
        <v>67.500000000000057</v>
      </c>
      <c r="AK266" s="96">
        <v>197.93594306049837</v>
      </c>
      <c r="AL266" s="96" t="s">
        <v>96</v>
      </c>
      <c r="AM266" s="95">
        <v>5.8647686832740211</v>
      </c>
      <c r="AN266" s="95">
        <v>5.8647686832740211</v>
      </c>
      <c r="AO266" s="98">
        <v>2.7666666666666666</v>
      </c>
      <c r="AP266" s="98">
        <v>8.1129300118623959</v>
      </c>
      <c r="AQ266" s="98" t="s">
        <v>107</v>
      </c>
      <c r="AR266" s="98">
        <v>17.393367000000012</v>
      </c>
      <c r="AS266" s="98">
        <v>51.004037039145942</v>
      </c>
      <c r="AT266" s="99" t="s">
        <v>102</v>
      </c>
      <c r="AU266" s="98">
        <v>445.31449793948019</v>
      </c>
      <c r="AV266" s="98">
        <v>1305.8332608616786</v>
      </c>
      <c r="AW266" s="98">
        <v>54.847090592605205</v>
      </c>
      <c r="AX266" s="98">
        <v>160.83274963810209</v>
      </c>
      <c r="AY266" s="98">
        <v>22.968750000000018</v>
      </c>
      <c r="AZ266" s="98">
        <v>67.353202846975137</v>
      </c>
      <c r="BA266" s="100">
        <v>2940000</v>
      </c>
      <c r="BB266" s="100">
        <v>8621209.9644128103</v>
      </c>
      <c r="BC266" s="101">
        <v>0.1225</v>
      </c>
      <c r="BD266" s="101">
        <v>0.3592170818505338</v>
      </c>
      <c r="BE266" s="96">
        <v>0</v>
      </c>
      <c r="BF266" s="96">
        <v>0</v>
      </c>
      <c r="BG266" s="95">
        <v>2.9323843416370106</v>
      </c>
      <c r="BH266" s="95">
        <v>2.9323843416370106</v>
      </c>
      <c r="BI266" s="96" t="s">
        <v>326</v>
      </c>
      <c r="BV266"/>
      <c r="BW266"/>
      <c r="BX266"/>
      <c r="BZ266" t="s">
        <v>26</v>
      </c>
      <c r="CA266" s="44">
        <v>5.8647686832740211</v>
      </c>
      <c r="CB266" s="44">
        <v>23.459074733096084</v>
      </c>
      <c r="CC266" s="44">
        <v>2.9323843416370106</v>
      </c>
      <c r="CD266" s="34"/>
      <c r="CE266" s="13" t="s">
        <v>230</v>
      </c>
      <c r="CF266" s="13" t="s">
        <v>26</v>
      </c>
      <c r="CG266" s="17">
        <f t="shared" si="25"/>
        <v>38.120996441281136</v>
      </c>
      <c r="CH266" s="17">
        <f t="shared" si="26"/>
        <v>23.459074733096084</v>
      </c>
      <c r="CI266" s="17">
        <f t="shared" si="27"/>
        <v>67.444839857651232</v>
      </c>
      <c r="CJ266" s="17">
        <f t="shared" si="28"/>
        <v>129.02491103202846</v>
      </c>
      <c r="CK266" s="34"/>
      <c r="CO266" s="34"/>
      <c r="CP266" s="34"/>
      <c r="CQ266" s="34"/>
    </row>
    <row r="267" spans="2:95" x14ac:dyDescent="0.25">
      <c r="B267" s="34">
        <v>293</v>
      </c>
      <c r="C267" s="34">
        <v>2025</v>
      </c>
      <c r="D267" s="34" t="s">
        <v>109</v>
      </c>
      <c r="E267" s="34">
        <v>50</v>
      </c>
      <c r="F267" s="34" t="s">
        <v>80</v>
      </c>
      <c r="G267" s="34" t="s">
        <v>153</v>
      </c>
      <c r="H267" s="34" t="s">
        <v>161</v>
      </c>
      <c r="I267" s="34" t="s">
        <v>83</v>
      </c>
      <c r="J267" s="34" t="s">
        <v>89</v>
      </c>
      <c r="K267" s="34" t="s">
        <v>325</v>
      </c>
      <c r="L267" s="34" t="s">
        <v>185</v>
      </c>
      <c r="M267" s="34" t="s">
        <v>477</v>
      </c>
      <c r="N267" s="116">
        <v>0.21041666666666667</v>
      </c>
      <c r="O267" s="116">
        <v>0.25208333333333333</v>
      </c>
      <c r="P267" s="116" t="s">
        <v>58</v>
      </c>
      <c r="Q267" s="116">
        <v>0.77083333333333337</v>
      </c>
      <c r="R267" s="116" t="s">
        <v>70</v>
      </c>
      <c r="S267" s="116">
        <v>0.83333333333333337</v>
      </c>
      <c r="T267" s="34" t="s">
        <v>28</v>
      </c>
      <c r="U267" s="34" t="s">
        <v>48</v>
      </c>
      <c r="V267" s="34" t="s">
        <v>43</v>
      </c>
      <c r="W267" s="34" t="s">
        <v>326</v>
      </c>
      <c r="X267" s="34" t="s">
        <v>326</v>
      </c>
      <c r="Y267" s="34" t="s">
        <v>326</v>
      </c>
      <c r="Z267" s="34" t="s">
        <v>24</v>
      </c>
      <c r="AA267" s="34" t="s">
        <v>42</v>
      </c>
      <c r="AB267" s="95">
        <v>2.9323843416370106</v>
      </c>
      <c r="AC267" s="34" t="s">
        <v>24</v>
      </c>
      <c r="AD267" s="34" t="s">
        <v>42</v>
      </c>
      <c r="AE267" s="95">
        <v>2.9323843416370106</v>
      </c>
      <c r="AF267" s="96">
        <v>12.450000000000001</v>
      </c>
      <c r="AG267" s="97">
        <v>0</v>
      </c>
      <c r="AH267" s="96">
        <v>0</v>
      </c>
      <c r="AI267" s="97" t="s">
        <v>326</v>
      </c>
      <c r="AJ267" s="96">
        <v>75</v>
      </c>
      <c r="AK267" s="96">
        <v>219.9288256227758</v>
      </c>
      <c r="AL267" s="96" t="s">
        <v>96</v>
      </c>
      <c r="AM267" s="95">
        <v>5.8647686832740211</v>
      </c>
      <c r="AN267" s="95">
        <v>0</v>
      </c>
      <c r="AO267" s="98" t="s">
        <v>326</v>
      </c>
      <c r="AP267" s="98">
        <v>0</v>
      </c>
      <c r="AQ267" s="98" t="s">
        <v>326</v>
      </c>
      <c r="AR267" s="98">
        <v>12.350448</v>
      </c>
      <c r="AS267" s="98">
        <v>36.216260327402132</v>
      </c>
      <c r="AT267" s="99" t="s">
        <v>101</v>
      </c>
      <c r="AU267" s="98">
        <v>591.05903173476918</v>
      </c>
      <c r="AV267" s="98">
        <v>1733.21224964217</v>
      </c>
      <c r="AW267" s="98">
        <v>77.586147692307691</v>
      </c>
      <c r="AX267" s="98">
        <v>227.51240462085954</v>
      </c>
      <c r="AY267" s="98">
        <v>25.520833333333332</v>
      </c>
      <c r="AZ267" s="98">
        <v>74.836892052194543</v>
      </c>
      <c r="BA267" s="100">
        <v>2395182.6484018262</v>
      </c>
      <c r="BB267" s="100">
        <v>7023596.09353418</v>
      </c>
      <c r="BC267" s="101">
        <v>9.9799277016742752E-2</v>
      </c>
      <c r="BD267" s="101">
        <v>0.29264983723059085</v>
      </c>
      <c r="BE267" s="96">
        <v>0</v>
      </c>
      <c r="BF267" s="96">
        <v>0</v>
      </c>
      <c r="BG267" s="95">
        <v>2.9323843416370106</v>
      </c>
      <c r="BH267" s="95">
        <v>2.9323843416370106</v>
      </c>
      <c r="BI267" s="96" t="s">
        <v>326</v>
      </c>
      <c r="BV267"/>
      <c r="BW267"/>
      <c r="BX267"/>
      <c r="BZ267" t="s">
        <v>33</v>
      </c>
      <c r="CA267" s="44">
        <v>2.9323843416370106</v>
      </c>
      <c r="CB267" s="44">
        <v>14.661921708185053</v>
      </c>
      <c r="CC267" s="44">
        <v>5.8647686832740211</v>
      </c>
      <c r="CD267" s="34"/>
      <c r="CE267" s="13" t="s">
        <v>231</v>
      </c>
      <c r="CF267" s="14" t="s">
        <v>28</v>
      </c>
      <c r="CG267" s="17">
        <f t="shared" si="25"/>
        <v>187.67259786476839</v>
      </c>
      <c r="CH267" s="17">
        <f t="shared" si="26"/>
        <v>205.26690391459042</v>
      </c>
      <c r="CI267" s="17">
        <f t="shared" si="27"/>
        <v>240.45551601423446</v>
      </c>
      <c r="CJ267" s="17">
        <f t="shared" si="28"/>
        <v>633.3950177935933</v>
      </c>
      <c r="CK267" s="34"/>
      <c r="CO267" s="34"/>
      <c r="CP267" s="34"/>
      <c r="CQ267" s="34"/>
    </row>
    <row r="268" spans="2:95" x14ac:dyDescent="0.25">
      <c r="B268" s="34">
        <v>295</v>
      </c>
      <c r="C268" s="34">
        <v>2025</v>
      </c>
      <c r="D268" s="34" t="s">
        <v>110</v>
      </c>
      <c r="E268" s="34">
        <v>65</v>
      </c>
      <c r="F268" s="34" t="s">
        <v>81</v>
      </c>
      <c r="G268" s="34" t="s">
        <v>152</v>
      </c>
      <c r="H268" s="34" t="s">
        <v>151</v>
      </c>
      <c r="I268" s="34" t="s">
        <v>86</v>
      </c>
      <c r="J268" s="34" t="s">
        <v>92</v>
      </c>
      <c r="K268" s="34" t="s">
        <v>325</v>
      </c>
      <c r="L268" s="34" t="s">
        <v>167</v>
      </c>
      <c r="M268" s="34" t="s">
        <v>475</v>
      </c>
      <c r="N268" s="116">
        <v>0.33333333333333331</v>
      </c>
      <c r="O268" s="116">
        <v>0.375</v>
      </c>
      <c r="P268" s="116" t="s">
        <v>61</v>
      </c>
      <c r="Q268" s="116">
        <v>0.66666666666666663</v>
      </c>
      <c r="R268" s="116" t="s">
        <v>68</v>
      </c>
      <c r="S268" s="116">
        <v>0.75</v>
      </c>
      <c r="T268" s="34" t="s">
        <v>24</v>
      </c>
      <c r="U268" s="34" t="s">
        <v>326</v>
      </c>
      <c r="V268" s="34" t="s">
        <v>42</v>
      </c>
      <c r="W268" s="34" t="s">
        <v>326</v>
      </c>
      <c r="X268" s="34" t="s">
        <v>326</v>
      </c>
      <c r="Y268" s="34" t="s">
        <v>326</v>
      </c>
      <c r="Z268" s="34" t="s">
        <v>30</v>
      </c>
      <c r="AA268" s="34" t="s">
        <v>44</v>
      </c>
      <c r="AB268" s="95">
        <v>2.9323843416370106</v>
      </c>
      <c r="AC268" s="34" t="s">
        <v>24</v>
      </c>
      <c r="AD268" s="34" t="s">
        <v>42</v>
      </c>
      <c r="AE268" s="95">
        <v>0</v>
      </c>
      <c r="AF268" s="96">
        <v>6.9999999999999991</v>
      </c>
      <c r="AG268" s="97">
        <v>0</v>
      </c>
      <c r="AH268" s="96">
        <v>0</v>
      </c>
      <c r="AI268" s="97" t="s">
        <v>326</v>
      </c>
      <c r="AJ268" s="96">
        <v>90.000000000000043</v>
      </c>
      <c r="AK268" s="96">
        <v>263.91459074733109</v>
      </c>
      <c r="AL268" s="96" t="s">
        <v>96</v>
      </c>
      <c r="AM268" s="95">
        <v>5.8647686832740211</v>
      </c>
      <c r="AN268" s="95">
        <v>0</v>
      </c>
      <c r="AO268" s="98" t="s">
        <v>326</v>
      </c>
      <c r="AP268" s="98">
        <v>0</v>
      </c>
      <c r="AQ268" s="98" t="s">
        <v>326</v>
      </c>
      <c r="AR268" s="98">
        <v>11.012028000000001</v>
      </c>
      <c r="AS268" s="98">
        <v>32.291498476868327</v>
      </c>
      <c r="AT268" s="99" t="s">
        <v>101</v>
      </c>
      <c r="AU268" s="98">
        <v>65.820823755144232</v>
      </c>
      <c r="AV268" s="98">
        <v>193.01195293323431</v>
      </c>
      <c r="AW268" s="98">
        <v>8.1068114783653868</v>
      </c>
      <c r="AX268" s="98">
        <v>23.772287039761846</v>
      </c>
      <c r="AY268" s="98">
        <v>30.625000000000014</v>
      </c>
      <c r="AZ268" s="98">
        <v>89.804270462633497</v>
      </c>
      <c r="BA268" s="100">
        <v>0</v>
      </c>
      <c r="BB268" s="100">
        <v>0</v>
      </c>
      <c r="BC268" s="101">
        <v>0</v>
      </c>
      <c r="BD268" s="101">
        <v>0</v>
      </c>
      <c r="BE268" s="96">
        <v>0</v>
      </c>
      <c r="BF268" s="96">
        <v>0</v>
      </c>
      <c r="BG268" s="95">
        <v>2.9323843416370106</v>
      </c>
      <c r="BH268" s="95">
        <v>2.9323843416370106</v>
      </c>
      <c r="BI268" s="96" t="s">
        <v>326</v>
      </c>
      <c r="BV268"/>
      <c r="BW268"/>
      <c r="BX268"/>
      <c r="BZ268" t="s">
        <v>149</v>
      </c>
      <c r="CA268" s="44">
        <v>2.9323843416370106</v>
      </c>
      <c r="CB268" s="44">
        <v>11.729537366548042</v>
      </c>
      <c r="CC268" s="44">
        <v>8.7971530249110312</v>
      </c>
      <c r="CD268" s="34"/>
      <c r="CE268" s="13" t="s">
        <v>38</v>
      </c>
      <c r="CF268" s="13" t="s">
        <v>38</v>
      </c>
      <c r="CG268" s="17">
        <f t="shared" si="25"/>
        <v>17.594306049822062</v>
      </c>
      <c r="CH268" s="17">
        <f t="shared" si="26"/>
        <v>11.729537366548042</v>
      </c>
      <c r="CI268" s="17">
        <f t="shared" si="27"/>
        <v>5.8647686832740211</v>
      </c>
      <c r="CJ268" s="17">
        <f t="shared" si="28"/>
        <v>35.188612099644125</v>
      </c>
      <c r="CK268" s="34"/>
      <c r="CO268" s="34"/>
      <c r="CP268" s="34"/>
      <c r="CQ268" s="34"/>
    </row>
    <row r="269" spans="2:95" x14ac:dyDescent="0.25">
      <c r="B269" s="34">
        <v>296</v>
      </c>
      <c r="C269" s="34">
        <v>2025</v>
      </c>
      <c r="D269" s="34" t="s">
        <v>109</v>
      </c>
      <c r="E269" s="34">
        <v>53</v>
      </c>
      <c r="F269" s="34" t="s">
        <v>80</v>
      </c>
      <c r="G269" s="34" t="s">
        <v>152</v>
      </c>
      <c r="H269" s="34" t="s">
        <v>151</v>
      </c>
      <c r="I269" s="34" t="s">
        <v>85</v>
      </c>
      <c r="J269" s="34" t="s">
        <v>91</v>
      </c>
      <c r="K269" s="34" t="s">
        <v>480</v>
      </c>
      <c r="L269" s="34" t="s">
        <v>170</v>
      </c>
      <c r="M269" s="34" t="s">
        <v>475</v>
      </c>
      <c r="N269" s="116">
        <v>0.25</v>
      </c>
      <c r="O269" s="116">
        <v>0.375</v>
      </c>
      <c r="P269" s="116" t="s">
        <v>61</v>
      </c>
      <c r="Q269" s="116">
        <v>0.625</v>
      </c>
      <c r="R269" s="116" t="s">
        <v>67</v>
      </c>
      <c r="S269" s="116">
        <v>0.70833333333333337</v>
      </c>
      <c r="T269" s="34" t="s">
        <v>33</v>
      </c>
      <c r="U269" s="34" t="s">
        <v>326</v>
      </c>
      <c r="V269" s="34" t="s">
        <v>42</v>
      </c>
      <c r="W269" s="34" t="s">
        <v>326</v>
      </c>
      <c r="X269" s="34" t="s">
        <v>326</v>
      </c>
      <c r="Y269" s="34" t="s">
        <v>326</v>
      </c>
      <c r="Z269" s="34" t="s">
        <v>33</v>
      </c>
      <c r="AA269" s="34" t="s">
        <v>42</v>
      </c>
      <c r="AB269" s="95">
        <v>0</v>
      </c>
      <c r="AC269" s="34" t="s">
        <v>33</v>
      </c>
      <c r="AD269" s="34" t="s">
        <v>42</v>
      </c>
      <c r="AE269" s="95">
        <v>0</v>
      </c>
      <c r="AF269" s="96">
        <v>6</v>
      </c>
      <c r="AG269" s="97">
        <v>0</v>
      </c>
      <c r="AH269" s="96">
        <v>0</v>
      </c>
      <c r="AI269" s="97" t="s">
        <v>326</v>
      </c>
      <c r="AJ269" s="96">
        <v>150.00000000000003</v>
      </c>
      <c r="AK269" s="96">
        <v>439.85765124555166</v>
      </c>
      <c r="AL269" s="96" t="s">
        <v>97</v>
      </c>
      <c r="AM269" s="95">
        <v>5.8647686832740211</v>
      </c>
      <c r="AN269" s="95">
        <v>0</v>
      </c>
      <c r="AO269" s="98" t="s">
        <v>326</v>
      </c>
      <c r="AP269" s="98">
        <v>0</v>
      </c>
      <c r="AQ269" s="98" t="s">
        <v>326</v>
      </c>
      <c r="AR269" s="98">
        <v>24.221293000000003</v>
      </c>
      <c r="AS269" s="98">
        <v>71.026140327402146</v>
      </c>
      <c r="AT269" s="99" t="s">
        <v>102</v>
      </c>
      <c r="AU269" s="98">
        <v>349.13835449834784</v>
      </c>
      <c r="AV269" s="98">
        <v>1023.8078437958669</v>
      </c>
      <c r="AW269" s="98">
        <v>43.001570905797109</v>
      </c>
      <c r="AX269" s="98">
        <v>126.09713318995308</v>
      </c>
      <c r="AY269" s="98">
        <v>51.041666666666679</v>
      </c>
      <c r="AZ269" s="98">
        <v>149.67378410438911</v>
      </c>
      <c r="BA269" s="100">
        <v>2646000</v>
      </c>
      <c r="BB269" s="100">
        <v>7759088.9679715298</v>
      </c>
      <c r="BC269" s="101">
        <v>3.3923076923076924E-2</v>
      </c>
      <c r="BD269" s="101">
        <v>9.9475499589378596E-2</v>
      </c>
      <c r="BE269" s="96">
        <v>0</v>
      </c>
      <c r="BF269" s="96">
        <v>0</v>
      </c>
      <c r="BG269" s="95">
        <v>2.9323843416370106</v>
      </c>
      <c r="BH269" s="95">
        <v>2.9323843416370106</v>
      </c>
      <c r="BI269" s="96" t="s">
        <v>326</v>
      </c>
      <c r="BV269"/>
      <c r="BW269"/>
      <c r="BX269"/>
      <c r="BZ269" t="s">
        <v>30</v>
      </c>
      <c r="CA269" s="44">
        <v>14.661921708185053</v>
      </c>
      <c r="CB269" s="44">
        <v>14.661921708185053</v>
      </c>
      <c r="CC269" s="44">
        <v>14.661921708185053</v>
      </c>
      <c r="CD269" s="34"/>
      <c r="CE269" s="13" t="s">
        <v>223</v>
      </c>
      <c r="CF269" s="13" t="s">
        <v>41</v>
      </c>
      <c r="CG269" s="17">
        <f t="shared" si="25"/>
        <v>5.8647686832740211</v>
      </c>
      <c r="CH269" s="17">
        <f t="shared" si="26"/>
        <v>8.7971530249110312</v>
      </c>
      <c r="CI269" s="17">
        <f t="shared" si="27"/>
        <v>8.7971530249110312</v>
      </c>
      <c r="CJ269" s="17">
        <f t="shared" si="28"/>
        <v>23.459074733096081</v>
      </c>
      <c r="CK269" s="34"/>
      <c r="CO269" s="34"/>
      <c r="CP269" s="34"/>
      <c r="CQ269" s="34"/>
    </row>
    <row r="270" spans="2:95" ht="13.9" customHeight="1" x14ac:dyDescent="0.25">
      <c r="B270" s="34">
        <v>297</v>
      </c>
      <c r="C270" s="34">
        <v>2025</v>
      </c>
      <c r="D270" s="34" t="s">
        <v>109</v>
      </c>
      <c r="E270" s="34">
        <v>47</v>
      </c>
      <c r="F270" s="34" t="s">
        <v>79</v>
      </c>
      <c r="G270" s="34" t="s">
        <v>152</v>
      </c>
      <c r="H270" s="34" t="s">
        <v>151</v>
      </c>
      <c r="I270" s="34" t="s">
        <v>85</v>
      </c>
      <c r="J270" s="34" t="s">
        <v>90</v>
      </c>
      <c r="K270" s="34" t="s">
        <v>325</v>
      </c>
      <c r="L270" s="34" t="s">
        <v>171</v>
      </c>
      <c r="M270" s="34" t="s">
        <v>477</v>
      </c>
      <c r="N270" s="116">
        <v>0.22916666666666666</v>
      </c>
      <c r="O270" s="116">
        <v>0.29166666666666669</v>
      </c>
      <c r="P270" s="116" t="s">
        <v>59</v>
      </c>
      <c r="Q270" s="116">
        <v>0.66666666666666663</v>
      </c>
      <c r="R270" s="116" t="s">
        <v>68</v>
      </c>
      <c r="S270" s="116">
        <v>0.75</v>
      </c>
      <c r="T270" s="34" t="s">
        <v>472</v>
      </c>
      <c r="U270" s="34" t="s">
        <v>326</v>
      </c>
      <c r="V270" s="34" t="s">
        <v>41</v>
      </c>
      <c r="W270" s="34" t="s">
        <v>149</v>
      </c>
      <c r="X270" s="34" t="s">
        <v>149</v>
      </c>
      <c r="Y270" s="34" t="s">
        <v>326</v>
      </c>
      <c r="Z270" s="34" t="s">
        <v>472</v>
      </c>
      <c r="AA270" s="34" t="s">
        <v>41</v>
      </c>
      <c r="AB270" s="95">
        <v>0</v>
      </c>
      <c r="AC270" s="34" t="s">
        <v>27</v>
      </c>
      <c r="AD270" s="34" t="s">
        <v>42</v>
      </c>
      <c r="AE270" s="95">
        <v>2.9323843416370106</v>
      </c>
      <c r="AF270" s="96">
        <v>8.9999999999999982</v>
      </c>
      <c r="AG270" s="97">
        <v>10</v>
      </c>
      <c r="AH270" s="96">
        <v>29.323843416370106</v>
      </c>
      <c r="AI270" s="97" t="s">
        <v>148</v>
      </c>
      <c r="AJ270" s="96">
        <v>105.00000000000006</v>
      </c>
      <c r="AK270" s="96">
        <v>307.90035587188629</v>
      </c>
      <c r="AL270" s="96" t="s">
        <v>96</v>
      </c>
      <c r="AM270" s="95">
        <v>5.8647686832740211</v>
      </c>
      <c r="AN270" s="95">
        <v>5.8647686832740211</v>
      </c>
      <c r="AO270" s="98">
        <v>0.56666666666666665</v>
      </c>
      <c r="AP270" s="98">
        <v>1.6616844602609726</v>
      </c>
      <c r="AQ270" s="98" t="s">
        <v>106</v>
      </c>
      <c r="AR270" s="98">
        <v>24.074572000000003</v>
      </c>
      <c r="AS270" s="98">
        <v>70.595897964412814</v>
      </c>
      <c r="AT270" s="99" t="s">
        <v>102</v>
      </c>
      <c r="AU270" s="98">
        <v>463.90892183222223</v>
      </c>
      <c r="AV270" s="98">
        <v>1360.3592583265163</v>
      </c>
      <c r="AW270" s="98">
        <v>57.137269907407415</v>
      </c>
      <c r="AX270" s="98">
        <v>167.54843560036906</v>
      </c>
      <c r="AY270" s="98">
        <v>35.729166666666686</v>
      </c>
      <c r="AZ270" s="98">
        <v>104.77164887307241</v>
      </c>
      <c r="BA270" s="100">
        <v>0</v>
      </c>
      <c r="BB270" s="100">
        <v>0</v>
      </c>
      <c r="BC270" s="101">
        <v>0</v>
      </c>
      <c r="BD270" s="101">
        <v>0</v>
      </c>
      <c r="BE270" s="96">
        <v>20</v>
      </c>
      <c r="BF270" s="96">
        <v>58.647686832740213</v>
      </c>
      <c r="BG270" s="95">
        <v>2.9323843416370106</v>
      </c>
      <c r="BH270" s="95">
        <v>2.9323843416370106</v>
      </c>
      <c r="BI270" s="96" t="s">
        <v>326</v>
      </c>
      <c r="BV270"/>
      <c r="BW270"/>
      <c r="BX270"/>
      <c r="BZ270" t="s">
        <v>29</v>
      </c>
      <c r="CA270" s="44">
        <v>2.9323843416370106</v>
      </c>
      <c r="CB270" s="44">
        <v>14.661921708185053</v>
      </c>
      <c r="CC270" s="44">
        <v>2.9323843416370106</v>
      </c>
      <c r="CD270" s="34"/>
      <c r="CE270" s="13" t="s">
        <v>29</v>
      </c>
      <c r="CF270" s="13" t="s">
        <v>29</v>
      </c>
      <c r="CG270" s="17">
        <f t="shared" si="25"/>
        <v>11.729537366548042</v>
      </c>
      <c r="CH270" s="17">
        <f t="shared" si="26"/>
        <v>14.661921708185053</v>
      </c>
      <c r="CI270" s="17">
        <f t="shared" si="27"/>
        <v>11.729537366548042</v>
      </c>
      <c r="CJ270" s="17">
        <f t="shared" si="28"/>
        <v>38.120996441281136</v>
      </c>
      <c r="CK270" s="34"/>
      <c r="CO270" s="34"/>
      <c r="CP270" s="34"/>
      <c r="CQ270" s="34"/>
    </row>
    <row r="271" spans="2:95" x14ac:dyDescent="0.25">
      <c r="B271" s="34">
        <v>298</v>
      </c>
      <c r="C271" s="34">
        <v>2025</v>
      </c>
      <c r="D271" s="34" t="s">
        <v>109</v>
      </c>
      <c r="E271" s="34">
        <v>56</v>
      </c>
      <c r="F271" s="34" t="s">
        <v>80</v>
      </c>
      <c r="G271" s="34" t="s">
        <v>152</v>
      </c>
      <c r="H271" s="34" t="s">
        <v>151</v>
      </c>
      <c r="I271" s="34" t="s">
        <v>85</v>
      </c>
      <c r="J271" s="34" t="s">
        <v>91</v>
      </c>
      <c r="K271" s="34" t="s">
        <v>325</v>
      </c>
      <c r="L271" s="34" t="s">
        <v>174</v>
      </c>
      <c r="M271" s="34" t="s">
        <v>475</v>
      </c>
      <c r="N271" s="116">
        <v>0.3263888888888889</v>
      </c>
      <c r="O271" s="116">
        <v>0.34027777777777779</v>
      </c>
      <c r="P271" s="116" t="s">
        <v>60</v>
      </c>
      <c r="Q271" s="116">
        <v>0.625</v>
      </c>
      <c r="R271" s="116" t="s">
        <v>67</v>
      </c>
      <c r="S271" s="116">
        <v>0.66319444444444442</v>
      </c>
      <c r="T271" s="34" t="s">
        <v>34</v>
      </c>
      <c r="U271" s="34" t="s">
        <v>48</v>
      </c>
      <c r="V271" s="34" t="s">
        <v>44</v>
      </c>
      <c r="W271" s="34" t="s">
        <v>326</v>
      </c>
      <c r="X271" s="34" t="s">
        <v>326</v>
      </c>
      <c r="Y271" s="34" t="s">
        <v>326</v>
      </c>
      <c r="Z271" s="34" t="s">
        <v>27</v>
      </c>
      <c r="AA271" s="34" t="s">
        <v>42</v>
      </c>
      <c r="AB271" s="95">
        <v>2.9323843416370106</v>
      </c>
      <c r="AC271" s="34" t="s">
        <v>34</v>
      </c>
      <c r="AD271" s="34" t="s">
        <v>44</v>
      </c>
      <c r="AE271" s="95">
        <v>0</v>
      </c>
      <c r="AF271" s="96">
        <v>6.833333333333333</v>
      </c>
      <c r="AG271" s="97">
        <v>0</v>
      </c>
      <c r="AH271" s="96">
        <v>0</v>
      </c>
      <c r="AI271" s="97" t="s">
        <v>326</v>
      </c>
      <c r="AJ271" s="96">
        <v>37.499999999999986</v>
      </c>
      <c r="AK271" s="96">
        <v>109.96441281138786</v>
      </c>
      <c r="AL271" s="96" t="s">
        <v>95</v>
      </c>
      <c r="AM271" s="95">
        <v>5.8647686832740211</v>
      </c>
      <c r="AN271" s="95">
        <v>0</v>
      </c>
      <c r="AO271" s="98" t="s">
        <v>326</v>
      </c>
      <c r="AP271" s="98">
        <v>0</v>
      </c>
      <c r="AQ271" s="98" t="s">
        <v>326</v>
      </c>
      <c r="AR271" s="98">
        <v>8.8828940000000003</v>
      </c>
      <c r="AS271" s="98">
        <v>26.048059274021352</v>
      </c>
      <c r="AT271" s="99" t="s">
        <v>100</v>
      </c>
      <c r="AU271" s="98">
        <v>170.04451098915897</v>
      </c>
      <c r="AV271" s="98">
        <v>498.6358614059323</v>
      </c>
      <c r="AW271" s="98">
        <v>22.321118256410255</v>
      </c>
      <c r="AX271" s="98">
        <v>65.454097662925449</v>
      </c>
      <c r="AY271" s="98">
        <v>12.760416666666663</v>
      </c>
      <c r="AZ271" s="98">
        <v>37.418446026097257</v>
      </c>
      <c r="BA271" s="100">
        <v>1029000</v>
      </c>
      <c r="BB271" s="100">
        <v>3017423.487544484</v>
      </c>
      <c r="BC271" s="101">
        <v>1.3192307692307692E-2</v>
      </c>
      <c r="BD271" s="101">
        <v>3.8684916506980561E-2</v>
      </c>
      <c r="BE271" s="96">
        <v>0</v>
      </c>
      <c r="BF271" s="96">
        <v>0</v>
      </c>
      <c r="BG271" s="95">
        <v>2.9323843416370106</v>
      </c>
      <c r="BH271" s="95">
        <v>2.9323843416370106</v>
      </c>
      <c r="BI271" s="96" t="s">
        <v>326</v>
      </c>
      <c r="BV271"/>
      <c r="BW271"/>
      <c r="BX271"/>
      <c r="BZ271" t="s">
        <v>40</v>
      </c>
      <c r="CA271" s="44">
        <v>5.8647686832740211</v>
      </c>
      <c r="CB271" s="44">
        <v>17.594306049822062</v>
      </c>
      <c r="CC271" s="44">
        <v>5.8647686832740211</v>
      </c>
      <c r="CD271" s="34"/>
      <c r="CE271" s="13" t="s">
        <v>25</v>
      </c>
      <c r="CF271" s="13" t="s">
        <v>149</v>
      </c>
      <c r="CG271" s="17">
        <f t="shared" si="25"/>
        <v>14.661921708185053</v>
      </c>
      <c r="CH271" s="17">
        <f t="shared" si="26"/>
        <v>11.729537366548042</v>
      </c>
      <c r="CI271" s="17">
        <f t="shared" si="27"/>
        <v>2.9323843416370106</v>
      </c>
      <c r="CJ271" s="17">
        <f t="shared" si="28"/>
        <v>29.323843416370106</v>
      </c>
      <c r="CK271" s="34"/>
      <c r="CO271" s="34"/>
      <c r="CP271" s="34"/>
      <c r="CQ271" s="34"/>
    </row>
    <row r="272" spans="2:95" x14ac:dyDescent="0.25">
      <c r="B272" s="34">
        <v>299</v>
      </c>
      <c r="C272" s="34">
        <v>2025</v>
      </c>
      <c r="D272" s="34" t="s">
        <v>109</v>
      </c>
      <c r="E272" s="34">
        <v>41</v>
      </c>
      <c r="F272" s="34" t="s">
        <v>79</v>
      </c>
      <c r="G272" s="34" t="s">
        <v>152</v>
      </c>
      <c r="H272" s="34" t="s">
        <v>151</v>
      </c>
      <c r="I272" s="34" t="s">
        <v>84</v>
      </c>
      <c r="J272" s="34" t="s">
        <v>90</v>
      </c>
      <c r="K272" s="34" t="s">
        <v>325</v>
      </c>
      <c r="L272" s="34" t="s">
        <v>173</v>
      </c>
      <c r="M272" s="34" t="s">
        <v>475</v>
      </c>
      <c r="N272" s="116">
        <v>0.29166666666666669</v>
      </c>
      <c r="O272" s="116">
        <v>0.33333333333333331</v>
      </c>
      <c r="P272" s="116" t="s">
        <v>60</v>
      </c>
      <c r="Q272" s="116">
        <v>0.66666666666666663</v>
      </c>
      <c r="R272" s="116" t="s">
        <v>68</v>
      </c>
      <c r="S272" s="116">
        <v>0.70833333333333337</v>
      </c>
      <c r="T272" s="34" t="s">
        <v>28</v>
      </c>
      <c r="U272" s="34" t="s">
        <v>48</v>
      </c>
      <c r="V272" s="34" t="s">
        <v>43</v>
      </c>
      <c r="W272" s="34" t="s">
        <v>326</v>
      </c>
      <c r="X272" s="34" t="s">
        <v>326</v>
      </c>
      <c r="Y272" s="34" t="s">
        <v>326</v>
      </c>
      <c r="Z272" s="34" t="s">
        <v>28</v>
      </c>
      <c r="AA272" s="34" t="s">
        <v>43</v>
      </c>
      <c r="AB272" s="95">
        <v>0</v>
      </c>
      <c r="AC272" s="34" t="s">
        <v>32</v>
      </c>
      <c r="AD272" s="34" t="s">
        <v>45</v>
      </c>
      <c r="AE272" s="95">
        <v>2.9323843416370106</v>
      </c>
      <c r="AF272" s="96">
        <v>8</v>
      </c>
      <c r="AG272" s="97">
        <v>0</v>
      </c>
      <c r="AH272" s="96">
        <v>0</v>
      </c>
      <c r="AI272" s="97" t="s">
        <v>326</v>
      </c>
      <c r="AJ272" s="96">
        <v>60.000000000000028</v>
      </c>
      <c r="AK272" s="96">
        <v>175.94306049822072</v>
      </c>
      <c r="AL272" s="96" t="s">
        <v>96</v>
      </c>
      <c r="AM272" s="95">
        <v>5.8647686832740211</v>
      </c>
      <c r="AN272" s="95">
        <v>0</v>
      </c>
      <c r="AO272" s="98" t="s">
        <v>326</v>
      </c>
      <c r="AP272" s="98">
        <v>0</v>
      </c>
      <c r="AQ272" s="98" t="s">
        <v>326</v>
      </c>
      <c r="AR272" s="98">
        <v>14.68014500000001</v>
      </c>
      <c r="AS272" s="98">
        <v>43.047827330960885</v>
      </c>
      <c r="AT272" s="99" t="s">
        <v>101</v>
      </c>
      <c r="AU272" s="98">
        <v>843.06243363084673</v>
      </c>
      <c r="AV272" s="98">
        <v>2472.1830794014863</v>
      </c>
      <c r="AW272" s="98">
        <v>110.66570846153853</v>
      </c>
      <c r="AX272" s="98">
        <v>324.51439064878201</v>
      </c>
      <c r="AY272" s="98">
        <v>20.416666666666675</v>
      </c>
      <c r="AZ272" s="98">
        <v>59.86951364175566</v>
      </c>
      <c r="BA272" s="100">
        <v>2870191.7808219176</v>
      </c>
      <c r="BB272" s="100">
        <v>8416505.4355774373</v>
      </c>
      <c r="BC272" s="101">
        <v>5.9795662100456615E-2</v>
      </c>
      <c r="BD272" s="101">
        <v>0.17534386324119661</v>
      </c>
      <c r="BE272" s="96">
        <v>0</v>
      </c>
      <c r="BF272" s="96">
        <v>0</v>
      </c>
      <c r="BG272" s="95">
        <v>2.9323843416370106</v>
      </c>
      <c r="BH272" s="95">
        <v>2.9323843416370106</v>
      </c>
      <c r="BI272" s="96" t="s">
        <v>326</v>
      </c>
      <c r="BV272"/>
      <c r="BW272"/>
      <c r="BX272"/>
      <c r="BZ272" t="s">
        <v>34</v>
      </c>
      <c r="CA272" s="44">
        <v>5.8647686832740211</v>
      </c>
      <c r="CB272" s="44">
        <v>5.8647686832740211</v>
      </c>
      <c r="CC272" s="44">
        <v>2.9323843416370106</v>
      </c>
      <c r="CD272" s="34"/>
      <c r="CE272" s="13" t="s">
        <v>229</v>
      </c>
      <c r="CF272" s="13" t="s">
        <v>33</v>
      </c>
      <c r="CG272" s="17">
        <f t="shared" si="25"/>
        <v>14.661921708185053</v>
      </c>
      <c r="CH272" s="17">
        <f t="shared" si="26"/>
        <v>14.661921708185053</v>
      </c>
      <c r="CI272" s="17">
        <f t="shared" si="27"/>
        <v>8.7971530249110312</v>
      </c>
      <c r="CJ272" s="17">
        <f t="shared" si="28"/>
        <v>38.120996441281136</v>
      </c>
      <c r="CK272" s="34"/>
      <c r="CO272" s="34"/>
      <c r="CP272" s="34"/>
      <c r="CQ272" s="34"/>
    </row>
    <row r="273" spans="2:95" x14ac:dyDescent="0.25">
      <c r="B273" s="34">
        <v>300</v>
      </c>
      <c r="C273" s="34">
        <v>2025</v>
      </c>
      <c r="D273" s="34" t="s">
        <v>109</v>
      </c>
      <c r="E273" s="34">
        <v>45</v>
      </c>
      <c r="F273" s="34" t="s">
        <v>79</v>
      </c>
      <c r="G273" s="34" t="s">
        <v>154</v>
      </c>
      <c r="H273" s="34" t="s">
        <v>151</v>
      </c>
      <c r="I273" s="34" t="s">
        <v>84</v>
      </c>
      <c r="J273" s="34" t="s">
        <v>89</v>
      </c>
      <c r="K273" s="34" t="s">
        <v>325</v>
      </c>
      <c r="L273" s="34" t="s">
        <v>172</v>
      </c>
      <c r="M273" s="34" t="s">
        <v>477</v>
      </c>
      <c r="N273" s="116">
        <v>0.13541666666666666</v>
      </c>
      <c r="O273" s="116">
        <v>0.16666666666666666</v>
      </c>
      <c r="P273" s="116" t="s">
        <v>56</v>
      </c>
      <c r="Q273" s="116">
        <v>0.54166666666666663</v>
      </c>
      <c r="R273" s="116" t="s">
        <v>65</v>
      </c>
      <c r="S273" s="116">
        <v>0.5625</v>
      </c>
      <c r="T273" s="34" t="s">
        <v>28</v>
      </c>
      <c r="U273" s="34" t="s">
        <v>48</v>
      </c>
      <c r="V273" s="34" t="s">
        <v>43</v>
      </c>
      <c r="W273" s="34" t="s">
        <v>326</v>
      </c>
      <c r="X273" s="34" t="s">
        <v>326</v>
      </c>
      <c r="Y273" s="34" t="s">
        <v>326</v>
      </c>
      <c r="Z273" s="34" t="s">
        <v>28</v>
      </c>
      <c r="AA273" s="34" t="s">
        <v>43</v>
      </c>
      <c r="AB273" s="95">
        <v>0</v>
      </c>
      <c r="AC273" s="34" t="s">
        <v>28</v>
      </c>
      <c r="AD273" s="34" t="s">
        <v>43</v>
      </c>
      <c r="AE273" s="95">
        <v>0</v>
      </c>
      <c r="AF273" s="96">
        <v>9</v>
      </c>
      <c r="AG273" s="97">
        <v>0</v>
      </c>
      <c r="AH273" s="96">
        <v>0</v>
      </c>
      <c r="AI273" s="97" t="s">
        <v>326</v>
      </c>
      <c r="AJ273" s="96">
        <v>37.500000000000028</v>
      </c>
      <c r="AK273" s="96">
        <v>109.96441281138797</v>
      </c>
      <c r="AL273" s="96" t="s">
        <v>95</v>
      </c>
      <c r="AM273" s="95">
        <v>5.8647686832740211</v>
      </c>
      <c r="AN273" s="95">
        <v>0</v>
      </c>
      <c r="AO273" s="98" t="s">
        <v>326</v>
      </c>
      <c r="AP273" s="98">
        <v>0</v>
      </c>
      <c r="AQ273" s="98" t="s">
        <v>326</v>
      </c>
      <c r="AR273" s="98">
        <v>14.764183500000016</v>
      </c>
      <c r="AS273" s="98">
        <v>43.294260512455558</v>
      </c>
      <c r="AT273" s="99" t="s">
        <v>101</v>
      </c>
      <c r="AU273" s="98">
        <v>1413.1477666015785</v>
      </c>
      <c r="AV273" s="98">
        <v>4143.8923832017817</v>
      </c>
      <c r="AW273" s="98">
        <v>185.49871576923098</v>
      </c>
      <c r="AX273" s="98">
        <v>543.95352951546738</v>
      </c>
      <c r="AY273" s="98">
        <v>12.760416666666677</v>
      </c>
      <c r="AZ273" s="98">
        <v>37.4184460260973</v>
      </c>
      <c r="BA273" s="100">
        <v>17937579.908675801</v>
      </c>
      <c r="BB273" s="100">
        <v>52599878.451063558</v>
      </c>
      <c r="BC273" s="101">
        <v>0.74739916286149166</v>
      </c>
      <c r="BD273" s="101">
        <v>2.191661602127648</v>
      </c>
      <c r="BE273" s="96">
        <v>0</v>
      </c>
      <c r="BF273" s="96">
        <v>0</v>
      </c>
      <c r="BG273" s="95">
        <v>2.9323843416370106</v>
      </c>
      <c r="BH273" s="95">
        <v>2.9323843416370106</v>
      </c>
      <c r="BI273" s="96" t="s">
        <v>326</v>
      </c>
      <c r="BV273"/>
      <c r="BW273"/>
      <c r="BX273"/>
      <c r="BZ273" t="s">
        <v>37</v>
      </c>
      <c r="CA273" s="44">
        <v>2.9323843416370106</v>
      </c>
      <c r="CB273" s="44">
        <v>2.9323843416370106</v>
      </c>
      <c r="CC273" s="44">
        <v>2.9323843416370106</v>
      </c>
      <c r="CD273" s="34"/>
      <c r="CE273" s="13" t="s">
        <v>228</v>
      </c>
      <c r="CF273" s="13" t="s">
        <v>30</v>
      </c>
      <c r="CG273" s="17">
        <f t="shared" si="25"/>
        <v>5.8647686832740211</v>
      </c>
      <c r="CH273" s="17">
        <f t="shared" si="26"/>
        <v>14.661921708185053</v>
      </c>
      <c r="CI273" s="17">
        <f t="shared" si="27"/>
        <v>5.8647686832740211</v>
      </c>
      <c r="CJ273" s="17">
        <f t="shared" si="28"/>
        <v>26.391459074733095</v>
      </c>
      <c r="CK273" s="34"/>
      <c r="CO273" s="34"/>
      <c r="CP273" s="34"/>
      <c r="CQ273" s="34"/>
    </row>
    <row r="274" spans="2:95" x14ac:dyDescent="0.25">
      <c r="B274" s="34">
        <v>302</v>
      </c>
      <c r="C274" s="34">
        <v>2025</v>
      </c>
      <c r="D274" s="34" t="s">
        <v>109</v>
      </c>
      <c r="E274" s="34">
        <v>52</v>
      </c>
      <c r="F274" s="34" t="s">
        <v>80</v>
      </c>
      <c r="G274" s="34" t="s">
        <v>154</v>
      </c>
      <c r="H274" s="34" t="s">
        <v>151</v>
      </c>
      <c r="I274" s="34" t="s">
        <v>82</v>
      </c>
      <c r="J274" s="34" t="s">
        <v>89</v>
      </c>
      <c r="K274" s="34" t="s">
        <v>325</v>
      </c>
      <c r="L274" s="34" t="s">
        <v>176</v>
      </c>
      <c r="M274" s="34" t="s">
        <v>476</v>
      </c>
      <c r="N274" s="116">
        <v>0.25</v>
      </c>
      <c r="O274" s="116">
        <v>0.29166666666666669</v>
      </c>
      <c r="P274" s="116" t="s">
        <v>59</v>
      </c>
      <c r="Q274" s="116">
        <v>0.66666666666666663</v>
      </c>
      <c r="R274" s="116" t="s">
        <v>68</v>
      </c>
      <c r="S274" s="116">
        <v>0.70833333333333337</v>
      </c>
      <c r="T274" s="34" t="s">
        <v>32</v>
      </c>
      <c r="U274" s="34" t="s">
        <v>47</v>
      </c>
      <c r="V274" s="34" t="s">
        <v>45</v>
      </c>
      <c r="W274" s="34" t="s">
        <v>326</v>
      </c>
      <c r="X274" s="34" t="s">
        <v>326</v>
      </c>
      <c r="Y274" s="34" t="s">
        <v>326</v>
      </c>
      <c r="Z274" s="34" t="s">
        <v>32</v>
      </c>
      <c r="AA274" s="34" t="s">
        <v>45</v>
      </c>
      <c r="AB274" s="95">
        <v>0</v>
      </c>
      <c r="AC274" s="34" t="s">
        <v>32</v>
      </c>
      <c r="AD274" s="34" t="s">
        <v>45</v>
      </c>
      <c r="AE274" s="95">
        <v>0</v>
      </c>
      <c r="AF274" s="96">
        <v>8.9999999999999982</v>
      </c>
      <c r="AG274" s="97">
        <v>0</v>
      </c>
      <c r="AH274" s="96">
        <v>0</v>
      </c>
      <c r="AI274" s="97" t="s">
        <v>326</v>
      </c>
      <c r="AJ274" s="96">
        <v>60.000000000000071</v>
      </c>
      <c r="AK274" s="96">
        <v>175.94306049822083</v>
      </c>
      <c r="AL274" s="96" t="s">
        <v>96</v>
      </c>
      <c r="AM274" s="95">
        <v>5.8647686832740211</v>
      </c>
      <c r="AN274" s="95">
        <v>0</v>
      </c>
      <c r="AO274" s="98" t="s">
        <v>326</v>
      </c>
      <c r="AP274" s="98">
        <v>0</v>
      </c>
      <c r="AQ274" s="98" t="s">
        <v>326</v>
      </c>
      <c r="AR274" s="98">
        <v>10.023296999999999</v>
      </c>
      <c r="AS274" s="98">
        <v>29.39215917437722</v>
      </c>
      <c r="AT274" s="99" t="s">
        <v>101</v>
      </c>
      <c r="AU274" s="98">
        <v>0</v>
      </c>
      <c r="AV274" s="98">
        <v>0</v>
      </c>
      <c r="AW274" s="98">
        <v>0</v>
      </c>
      <c r="AX274" s="98">
        <v>0</v>
      </c>
      <c r="AY274" s="98">
        <v>20.416666666666689</v>
      </c>
      <c r="AZ274" s="98">
        <v>59.869513641755695</v>
      </c>
      <c r="BA274" s="100">
        <v>446369.86301369854</v>
      </c>
      <c r="BB274" s="100">
        <v>1308927.996880027</v>
      </c>
      <c r="BC274" s="101">
        <v>1.8598744292237439E-2</v>
      </c>
      <c r="BD274" s="101">
        <v>5.4538666536667793E-2</v>
      </c>
      <c r="BE274" s="96">
        <v>120.00000000000014</v>
      </c>
      <c r="BF274" s="96">
        <v>351.88612099644166</v>
      </c>
      <c r="BG274" s="95">
        <v>0</v>
      </c>
      <c r="BH274" s="95">
        <v>2.9323843416370106</v>
      </c>
      <c r="BI274" s="96" t="s">
        <v>326</v>
      </c>
      <c r="BV274"/>
      <c r="BW274"/>
      <c r="BX274"/>
      <c r="BZ274" t="s">
        <v>474</v>
      </c>
      <c r="CA274" s="44">
        <v>2.9323843416370106</v>
      </c>
      <c r="CB274" s="44">
        <v>8.7971530249110312</v>
      </c>
      <c r="CC274" s="44">
        <v>2.9323843416370106</v>
      </c>
      <c r="CD274" s="34"/>
      <c r="CE274" s="13" t="s">
        <v>150</v>
      </c>
      <c r="CF274" s="13" t="s">
        <v>40</v>
      </c>
      <c r="CG274" s="17">
        <f t="shared" si="25"/>
        <v>14.661921708185053</v>
      </c>
      <c r="CH274" s="17">
        <f t="shared" si="26"/>
        <v>17.594306049822062</v>
      </c>
      <c r="CI274" s="17">
        <f t="shared" si="27"/>
        <v>14.661921708185053</v>
      </c>
      <c r="CJ274" s="17">
        <f t="shared" si="28"/>
        <v>46.918149466192169</v>
      </c>
      <c r="CK274" s="34"/>
      <c r="CO274" s="34"/>
      <c r="CP274" s="34"/>
      <c r="CQ274" s="34"/>
    </row>
    <row r="275" spans="2:95" x14ac:dyDescent="0.25">
      <c r="B275" s="34">
        <v>303</v>
      </c>
      <c r="C275" s="34">
        <v>2025</v>
      </c>
      <c r="D275" s="34" t="s">
        <v>110</v>
      </c>
      <c r="E275" s="34">
        <v>49</v>
      </c>
      <c r="F275" s="34" t="s">
        <v>79</v>
      </c>
      <c r="G275" s="34" t="s">
        <v>152</v>
      </c>
      <c r="H275" s="34" t="s">
        <v>151</v>
      </c>
      <c r="I275" s="34" t="s">
        <v>84</v>
      </c>
      <c r="J275" s="34" t="s">
        <v>92</v>
      </c>
      <c r="K275" s="34" t="s">
        <v>325</v>
      </c>
      <c r="L275" s="34" t="s">
        <v>169</v>
      </c>
      <c r="M275" s="34" t="s">
        <v>475</v>
      </c>
      <c r="N275" s="116">
        <v>0.27083333333333331</v>
      </c>
      <c r="O275" s="116">
        <v>0.35416666666666669</v>
      </c>
      <c r="P275" s="116" t="s">
        <v>60</v>
      </c>
      <c r="Q275" s="116">
        <v>0.75</v>
      </c>
      <c r="R275" s="116" t="s">
        <v>70</v>
      </c>
      <c r="S275" s="116">
        <v>0.81944444444444442</v>
      </c>
      <c r="T275" s="34" t="s">
        <v>27</v>
      </c>
      <c r="U275" s="34" t="s">
        <v>326</v>
      </c>
      <c r="V275" s="34" t="s">
        <v>42</v>
      </c>
      <c r="W275" s="34" t="s">
        <v>326</v>
      </c>
      <c r="X275" s="34" t="s">
        <v>326</v>
      </c>
      <c r="Y275" s="34" t="s">
        <v>326</v>
      </c>
      <c r="Z275" s="34" t="s">
        <v>24</v>
      </c>
      <c r="AA275" s="34" t="s">
        <v>42</v>
      </c>
      <c r="AB275" s="95">
        <v>2.9323843416370106</v>
      </c>
      <c r="AC275" s="34" t="s">
        <v>26</v>
      </c>
      <c r="AD275" s="34" t="s">
        <v>43</v>
      </c>
      <c r="AE275" s="95">
        <v>2.9323843416370106</v>
      </c>
      <c r="AF275" s="96">
        <v>9.5</v>
      </c>
      <c r="AG275" s="97">
        <v>0</v>
      </c>
      <c r="AH275" s="96">
        <v>0</v>
      </c>
      <c r="AI275" s="97" t="s">
        <v>326</v>
      </c>
      <c r="AJ275" s="96">
        <v>110.00000000000001</v>
      </c>
      <c r="AK275" s="96">
        <v>322.56227758007122</v>
      </c>
      <c r="AL275" s="96" t="s">
        <v>96</v>
      </c>
      <c r="AM275" s="95">
        <v>5.8647686832740211</v>
      </c>
      <c r="AN275" s="95">
        <v>0</v>
      </c>
      <c r="AO275" s="98" t="s">
        <v>326</v>
      </c>
      <c r="AP275" s="98">
        <v>0</v>
      </c>
      <c r="AQ275" s="98" t="s">
        <v>326</v>
      </c>
      <c r="AR275" s="98">
        <v>14.006523000000001</v>
      </c>
      <c r="AS275" s="98">
        <v>41.072508725978651</v>
      </c>
      <c r="AT275" s="99" t="s">
        <v>101</v>
      </c>
      <c r="AU275" s="98">
        <v>336.49555045521743</v>
      </c>
      <c r="AV275" s="98">
        <v>986.73428318540618</v>
      </c>
      <c r="AW275" s="98">
        <v>41.444421920289862</v>
      </c>
      <c r="AX275" s="98">
        <v>121.53097388725568</v>
      </c>
      <c r="AY275" s="98">
        <v>37.430555555555557</v>
      </c>
      <c r="AZ275" s="98">
        <v>109.76077500988534</v>
      </c>
      <c r="BA275" s="100">
        <v>1445500</v>
      </c>
      <c r="BB275" s="100">
        <v>4238761.5658362992</v>
      </c>
      <c r="BC275" s="101">
        <v>1.3384259259259259E-2</v>
      </c>
      <c r="BD275" s="101">
        <v>3.9247792276262024E-2</v>
      </c>
      <c r="BE275" s="96">
        <v>0</v>
      </c>
      <c r="BF275" s="96">
        <v>0</v>
      </c>
      <c r="BG275" s="95">
        <v>2.9323843416370106</v>
      </c>
      <c r="BH275" s="95">
        <v>2.9323843416370106</v>
      </c>
      <c r="BI275" s="96" t="s">
        <v>326</v>
      </c>
      <c r="BV275"/>
      <c r="BW275"/>
      <c r="BX275"/>
      <c r="BZ275" t="s">
        <v>35</v>
      </c>
      <c r="CA275" s="44">
        <v>11.729537366548042</v>
      </c>
      <c r="CB275" s="44">
        <v>11.729537366548042</v>
      </c>
      <c r="CC275" s="44">
        <v>11.729537366548042</v>
      </c>
      <c r="CD275" s="34"/>
      <c r="CE275" s="13" t="s">
        <v>37</v>
      </c>
      <c r="CF275" s="13" t="s">
        <v>37</v>
      </c>
      <c r="CG275" s="17">
        <f t="shared" si="25"/>
        <v>0</v>
      </c>
      <c r="CH275" s="17">
        <f t="shared" si="26"/>
        <v>2.9323843416370106</v>
      </c>
      <c r="CI275" s="17">
        <f t="shared" si="27"/>
        <v>5.8647686832740211</v>
      </c>
      <c r="CJ275" s="17">
        <f t="shared" si="28"/>
        <v>8.7971530249110312</v>
      </c>
      <c r="CK275" s="34"/>
      <c r="CO275" s="34"/>
      <c r="CP275" s="34"/>
      <c r="CQ275" s="34"/>
    </row>
    <row r="276" spans="2:95" x14ac:dyDescent="0.25">
      <c r="B276" s="34">
        <v>304</v>
      </c>
      <c r="C276" s="34">
        <v>2025</v>
      </c>
      <c r="D276" s="34" t="s">
        <v>109</v>
      </c>
      <c r="E276" s="34">
        <v>60</v>
      </c>
      <c r="F276" s="34" t="s">
        <v>81</v>
      </c>
      <c r="G276" s="34" t="s">
        <v>153</v>
      </c>
      <c r="H276" s="34" t="s">
        <v>151</v>
      </c>
      <c r="I276" s="34" t="s">
        <v>83</v>
      </c>
      <c r="J276" s="34" t="s">
        <v>90</v>
      </c>
      <c r="K276" s="34" t="s">
        <v>325</v>
      </c>
      <c r="L276" s="34" t="s">
        <v>172</v>
      </c>
      <c r="M276" s="34" t="s">
        <v>476</v>
      </c>
      <c r="N276" s="116">
        <v>0.25</v>
      </c>
      <c r="O276" s="116">
        <v>0.29166666666666669</v>
      </c>
      <c r="P276" s="116" t="s">
        <v>59</v>
      </c>
      <c r="Q276" s="116">
        <v>0.6875</v>
      </c>
      <c r="R276" s="116" t="s">
        <v>68</v>
      </c>
      <c r="S276" s="116">
        <v>0.77083333333333337</v>
      </c>
      <c r="T276" s="34" t="s">
        <v>474</v>
      </c>
      <c r="U276" s="34" t="s">
        <v>326</v>
      </c>
      <c r="V276" s="34" t="s">
        <v>41</v>
      </c>
      <c r="W276" s="34" t="s">
        <v>326</v>
      </c>
      <c r="X276" s="34" t="s">
        <v>326</v>
      </c>
      <c r="Y276" s="34" t="s">
        <v>326</v>
      </c>
      <c r="Z276" s="34" t="s">
        <v>474</v>
      </c>
      <c r="AA276" s="34" t="s">
        <v>41</v>
      </c>
      <c r="AB276" s="95">
        <v>0</v>
      </c>
      <c r="AC276" s="34" t="s">
        <v>474</v>
      </c>
      <c r="AD276" s="34" t="s">
        <v>41</v>
      </c>
      <c r="AE276" s="95">
        <v>0</v>
      </c>
      <c r="AF276" s="96">
        <v>9.5</v>
      </c>
      <c r="AG276" s="97">
        <v>0</v>
      </c>
      <c r="AH276" s="96">
        <v>0</v>
      </c>
      <c r="AI276" s="97" t="s">
        <v>326</v>
      </c>
      <c r="AJ276" s="96">
        <v>90.000000000000043</v>
      </c>
      <c r="AK276" s="96">
        <v>263.91459074733109</v>
      </c>
      <c r="AL276" s="96" t="s">
        <v>96</v>
      </c>
      <c r="AM276" s="95">
        <v>5.8647686832740211</v>
      </c>
      <c r="AN276" s="95">
        <v>0</v>
      </c>
      <c r="AO276" s="98" t="s">
        <v>326</v>
      </c>
      <c r="AP276" s="98">
        <v>0</v>
      </c>
      <c r="AQ276" s="98" t="s">
        <v>326</v>
      </c>
      <c r="AR276" s="98">
        <v>6.6812049999999914</v>
      </c>
      <c r="AS276" s="98">
        <v>19.591860925266879</v>
      </c>
      <c r="AT276" s="99" t="s">
        <v>100</v>
      </c>
      <c r="AU276" s="98">
        <v>566.81961425329484</v>
      </c>
      <c r="AV276" s="98">
        <v>1662.1329613690923</v>
      </c>
      <c r="AW276" s="98">
        <v>74.404328409090823</v>
      </c>
      <c r="AX276" s="98">
        <v>218.18208757683573</v>
      </c>
      <c r="AY276" s="98">
        <v>30.625000000000014</v>
      </c>
      <c r="AZ276" s="98">
        <v>89.804270462633497</v>
      </c>
      <c r="BA276" s="100">
        <v>1960000</v>
      </c>
      <c r="BB276" s="100">
        <v>5747473.3096085405</v>
      </c>
      <c r="BC276" s="101">
        <v>4.0833333333333333E-2</v>
      </c>
      <c r="BD276" s="101">
        <v>0.11973902728351127</v>
      </c>
      <c r="BE276" s="96">
        <v>0</v>
      </c>
      <c r="BF276" s="96">
        <v>0</v>
      </c>
      <c r="BG276" s="95">
        <v>2.9323843416370106</v>
      </c>
      <c r="BH276" s="95">
        <v>2.9323843416370106</v>
      </c>
      <c r="BI276" s="96" t="s">
        <v>326</v>
      </c>
      <c r="BV276"/>
      <c r="BW276"/>
      <c r="BX276"/>
      <c r="BZ276" t="s">
        <v>472</v>
      </c>
      <c r="CA276" s="44">
        <v>2.9323843416370106</v>
      </c>
      <c r="CB276" s="44">
        <v>11.729537366548042</v>
      </c>
      <c r="CC276" s="44">
        <v>8.7971530249110312</v>
      </c>
      <c r="CD276" s="34"/>
      <c r="CE276" s="13" t="s">
        <v>227</v>
      </c>
      <c r="CF276" s="13" t="s">
        <v>34</v>
      </c>
      <c r="CG276" s="17">
        <f t="shared" si="25"/>
        <v>0</v>
      </c>
      <c r="CH276" s="17">
        <f t="shared" si="26"/>
        <v>5.8647686832740211</v>
      </c>
      <c r="CI276" s="17">
        <f t="shared" si="27"/>
        <v>5.8647686832740211</v>
      </c>
      <c r="CJ276" s="17">
        <f t="shared" si="28"/>
        <v>11.729537366548042</v>
      </c>
      <c r="CK276" s="34"/>
      <c r="CO276" s="34"/>
      <c r="CP276" s="34"/>
      <c r="CQ276" s="34"/>
    </row>
    <row r="277" spans="2:95" x14ac:dyDescent="0.25">
      <c r="B277" s="34">
        <v>306</v>
      </c>
      <c r="C277" s="34">
        <v>2025</v>
      </c>
      <c r="D277" s="34" t="s">
        <v>109</v>
      </c>
      <c r="E277" s="34">
        <v>57</v>
      </c>
      <c r="F277" s="34" t="s">
        <v>80</v>
      </c>
      <c r="G277" s="34" t="s">
        <v>152</v>
      </c>
      <c r="H277" s="34" t="s">
        <v>151</v>
      </c>
      <c r="I277" s="34" t="s">
        <v>84</v>
      </c>
      <c r="J277" s="34" t="s">
        <v>89</v>
      </c>
      <c r="K277" s="34" t="s">
        <v>327</v>
      </c>
      <c r="L277" s="34" t="s">
        <v>170</v>
      </c>
      <c r="M277" s="34" t="s">
        <v>476</v>
      </c>
      <c r="N277" s="116">
        <v>0.20833333333333334</v>
      </c>
      <c r="O277" s="116">
        <v>0.29166666666666669</v>
      </c>
      <c r="P277" s="116" t="s">
        <v>59</v>
      </c>
      <c r="Q277" s="116">
        <v>0.70833333333333337</v>
      </c>
      <c r="R277" s="116" t="s">
        <v>69</v>
      </c>
      <c r="S277" s="116">
        <v>0.79166666666666663</v>
      </c>
      <c r="T277" s="34" t="s">
        <v>28</v>
      </c>
      <c r="U277" s="34" t="s">
        <v>48</v>
      </c>
      <c r="V277" s="34" t="s">
        <v>43</v>
      </c>
      <c r="W277" s="34" t="s">
        <v>326</v>
      </c>
      <c r="X277" s="34" t="s">
        <v>326</v>
      </c>
      <c r="Y277" s="34" t="s">
        <v>326</v>
      </c>
      <c r="Z277" s="34" t="s">
        <v>28</v>
      </c>
      <c r="AA277" s="34" t="s">
        <v>43</v>
      </c>
      <c r="AB277" s="95">
        <v>0</v>
      </c>
      <c r="AC277" s="34" t="s">
        <v>28</v>
      </c>
      <c r="AD277" s="34" t="s">
        <v>43</v>
      </c>
      <c r="AE277" s="95">
        <v>0</v>
      </c>
      <c r="AF277" s="96">
        <v>10</v>
      </c>
      <c r="AG277" s="97">
        <v>0</v>
      </c>
      <c r="AH277" s="96">
        <v>0</v>
      </c>
      <c r="AI277" s="97" t="s">
        <v>326</v>
      </c>
      <c r="AJ277" s="96">
        <v>119.99999999999994</v>
      </c>
      <c r="AK277" s="96">
        <v>351.88612099644109</v>
      </c>
      <c r="AL277" s="96" t="s">
        <v>96</v>
      </c>
      <c r="AM277" s="95">
        <v>5.8647686832740211</v>
      </c>
      <c r="AN277" s="95">
        <v>0</v>
      </c>
      <c r="AO277" s="98" t="s">
        <v>326</v>
      </c>
      <c r="AP277" s="98">
        <v>0</v>
      </c>
      <c r="AQ277" s="98" t="s">
        <v>326</v>
      </c>
      <c r="AR277" s="98">
        <v>28.977255</v>
      </c>
      <c r="AS277" s="98">
        <v>84.972448825622777</v>
      </c>
      <c r="AT277" s="99" t="s">
        <v>102</v>
      </c>
      <c r="AU277" s="98">
        <v>2773.546074220385</v>
      </c>
      <c r="AV277" s="98">
        <v>8133.1030788526587</v>
      </c>
      <c r="AW277" s="98">
        <v>364.07320384615383</v>
      </c>
      <c r="AX277" s="98">
        <v>1067.602562168081</v>
      </c>
      <c r="AY277" s="98">
        <v>40.833333333333314</v>
      </c>
      <c r="AZ277" s="98">
        <v>119.73902728351121</v>
      </c>
      <c r="BA277" s="100">
        <v>3663812.7853881274</v>
      </c>
      <c r="BB277" s="100">
        <v>10743707.242561625</v>
      </c>
      <c r="BC277" s="101">
        <v>0.15265886605783865</v>
      </c>
      <c r="BD277" s="101">
        <v>0.44765446844006779</v>
      </c>
      <c r="BE277" s="96">
        <v>0</v>
      </c>
      <c r="BF277" s="96">
        <v>0</v>
      </c>
      <c r="BG277" s="95">
        <v>2.9323843416370106</v>
      </c>
      <c r="BH277" s="95">
        <v>2.9323843416370106</v>
      </c>
      <c r="BI277" s="96" t="s">
        <v>326</v>
      </c>
      <c r="BZ277" t="s">
        <v>31</v>
      </c>
      <c r="CA277" s="44">
        <v>0</v>
      </c>
      <c r="CB277" s="44">
        <v>2.9323843416370106</v>
      </c>
      <c r="CC277" s="44">
        <v>0</v>
      </c>
      <c r="CD277" s="34"/>
      <c r="CE277" s="13" t="s">
        <v>31</v>
      </c>
      <c r="CF277" s="13" t="s">
        <v>31</v>
      </c>
      <c r="CG277" s="17">
        <f t="shared" si="25"/>
        <v>2.9323843416370106</v>
      </c>
      <c r="CH277" s="17">
        <f t="shared" si="26"/>
        <v>2.9323843416370106</v>
      </c>
      <c r="CI277" s="17">
        <f t="shared" si="27"/>
        <v>5.8647686832740211</v>
      </c>
      <c r="CJ277" s="17">
        <f t="shared" si="28"/>
        <v>11.729537366548042</v>
      </c>
      <c r="CK277" s="35"/>
      <c r="CO277" s="34"/>
      <c r="CP277" s="34"/>
      <c r="CQ277" s="34"/>
    </row>
    <row r="278" spans="2:95" x14ac:dyDescent="0.25">
      <c r="B278" s="34">
        <v>307</v>
      </c>
      <c r="C278" s="34">
        <v>2025</v>
      </c>
      <c r="D278" s="34" t="s">
        <v>109</v>
      </c>
      <c r="E278" s="34">
        <v>46</v>
      </c>
      <c r="F278" s="34" t="s">
        <v>79</v>
      </c>
      <c r="G278" s="34" t="s">
        <v>154</v>
      </c>
      <c r="H278" s="34" t="s">
        <v>151</v>
      </c>
      <c r="I278" s="34" t="s">
        <v>84</v>
      </c>
      <c r="J278" s="34" t="s">
        <v>89</v>
      </c>
      <c r="K278" s="34" t="s">
        <v>325</v>
      </c>
      <c r="L278" s="34" t="s">
        <v>176</v>
      </c>
      <c r="M278" s="34" t="s">
        <v>477</v>
      </c>
      <c r="N278" s="116">
        <v>0.1875</v>
      </c>
      <c r="O278" s="116">
        <v>0.25</v>
      </c>
      <c r="P278" s="116" t="s">
        <v>58</v>
      </c>
      <c r="Q278" s="116">
        <v>0.66666666666666663</v>
      </c>
      <c r="R278" s="116" t="s">
        <v>68</v>
      </c>
      <c r="S278" s="116">
        <v>0.72916666666666663</v>
      </c>
      <c r="T278" s="34" t="s">
        <v>472</v>
      </c>
      <c r="U278" s="34" t="s">
        <v>326</v>
      </c>
      <c r="V278" s="34" t="s">
        <v>41</v>
      </c>
      <c r="W278" s="34" t="s">
        <v>326</v>
      </c>
      <c r="X278" s="34" t="s">
        <v>326</v>
      </c>
      <c r="Y278" s="34" t="s">
        <v>326</v>
      </c>
      <c r="Z278" s="34" t="s">
        <v>472</v>
      </c>
      <c r="AA278" s="34" t="s">
        <v>41</v>
      </c>
      <c r="AB278" s="95">
        <v>0</v>
      </c>
      <c r="AC278" s="34" t="s">
        <v>472</v>
      </c>
      <c r="AD278" s="34" t="s">
        <v>41</v>
      </c>
      <c r="AE278" s="95">
        <v>0</v>
      </c>
      <c r="AF278" s="96">
        <v>10</v>
      </c>
      <c r="AG278" s="97">
        <v>0</v>
      </c>
      <c r="AH278" s="96">
        <v>0</v>
      </c>
      <c r="AI278" s="97" t="s">
        <v>326</v>
      </c>
      <c r="AJ278" s="96">
        <v>90</v>
      </c>
      <c r="AK278" s="96">
        <v>263.91459074733098</v>
      </c>
      <c r="AL278" s="96" t="s">
        <v>96</v>
      </c>
      <c r="AM278" s="95">
        <v>5.8647686832740211</v>
      </c>
      <c r="AN278" s="95">
        <v>0</v>
      </c>
      <c r="AO278" s="98" t="s">
        <v>326</v>
      </c>
      <c r="AP278" s="98">
        <v>0</v>
      </c>
      <c r="AQ278" s="98" t="s">
        <v>326</v>
      </c>
      <c r="AR278" s="98">
        <v>20.394317000000001</v>
      </c>
      <c r="AS278" s="98">
        <v>59.803975829181496</v>
      </c>
      <c r="AT278" s="99" t="s">
        <v>102</v>
      </c>
      <c r="AU278" s="98">
        <v>211.29404663368749</v>
      </c>
      <c r="AV278" s="98">
        <v>619.59535382974548</v>
      </c>
      <c r="AW278" s="98">
        <v>26.02399825520833</v>
      </c>
      <c r="AX278" s="98">
        <v>76.312364990361786</v>
      </c>
      <c r="AY278" s="98">
        <v>30.625</v>
      </c>
      <c r="AZ278" s="98">
        <v>89.804270462633454</v>
      </c>
      <c r="BA278" s="100">
        <v>0</v>
      </c>
      <c r="BB278" s="100">
        <v>0</v>
      </c>
      <c r="BC278" s="101">
        <v>0</v>
      </c>
      <c r="BD278" s="101">
        <v>0</v>
      </c>
      <c r="BE278" s="96">
        <v>0</v>
      </c>
      <c r="BF278" s="96">
        <v>0</v>
      </c>
      <c r="BG278" s="95">
        <v>2.9323843416370106</v>
      </c>
      <c r="BH278" s="95">
        <v>2.9323843416370106</v>
      </c>
      <c r="BI278" s="96" t="s">
        <v>326</v>
      </c>
      <c r="BZ278" t="s">
        <v>198</v>
      </c>
      <c r="CA278" s="44">
        <v>208.19928825622767</v>
      </c>
      <c r="CB278" s="44">
        <v>823.99999999999909</v>
      </c>
      <c r="CC278" s="44">
        <v>222.86120996441275</v>
      </c>
      <c r="CD278" s="34"/>
      <c r="CE278" s="13" t="s">
        <v>39</v>
      </c>
      <c r="CF278" s="13" t="s">
        <v>39</v>
      </c>
      <c r="CG278" s="17">
        <f t="shared" si="25"/>
        <v>0</v>
      </c>
      <c r="CH278" s="17">
        <f t="shared" si="26"/>
        <v>0</v>
      </c>
      <c r="CI278" s="17">
        <f t="shared" si="27"/>
        <v>2.9323843416370106</v>
      </c>
      <c r="CJ278" s="17">
        <f t="shared" si="28"/>
        <v>2.9323843416370106</v>
      </c>
      <c r="CK278" s="34"/>
      <c r="CO278" s="34"/>
      <c r="CP278" s="34"/>
      <c r="CQ278" s="34"/>
    </row>
    <row r="279" spans="2:95" x14ac:dyDescent="0.25">
      <c r="B279" s="34">
        <v>308</v>
      </c>
      <c r="C279" s="34">
        <v>2025</v>
      </c>
      <c r="D279" s="34" t="s">
        <v>109</v>
      </c>
      <c r="E279" s="34">
        <v>41</v>
      </c>
      <c r="F279" s="34" t="s">
        <v>79</v>
      </c>
      <c r="G279" s="34" t="s">
        <v>152</v>
      </c>
      <c r="H279" s="34" t="s">
        <v>151</v>
      </c>
      <c r="I279" s="34" t="s">
        <v>83</v>
      </c>
      <c r="J279" s="34" t="s">
        <v>89</v>
      </c>
      <c r="K279" s="34" t="s">
        <v>325</v>
      </c>
      <c r="L279" s="34" t="s">
        <v>185</v>
      </c>
      <c r="M279" s="34" t="s">
        <v>477</v>
      </c>
      <c r="N279" s="116">
        <v>0.20833333333333334</v>
      </c>
      <c r="O279" s="116">
        <v>0.2361111111111111</v>
      </c>
      <c r="P279" s="116" t="s">
        <v>57</v>
      </c>
      <c r="Q279" s="116">
        <v>0.83333333333333337</v>
      </c>
      <c r="R279" s="116" t="s">
        <v>72</v>
      </c>
      <c r="S279" s="116">
        <v>0.86111111111111116</v>
      </c>
      <c r="T279" s="34" t="s">
        <v>28</v>
      </c>
      <c r="U279" s="34" t="s">
        <v>48</v>
      </c>
      <c r="V279" s="34" t="s">
        <v>43</v>
      </c>
      <c r="W279" s="34" t="s">
        <v>326</v>
      </c>
      <c r="X279" s="34" t="s">
        <v>326</v>
      </c>
      <c r="Y279" s="34" t="s">
        <v>326</v>
      </c>
      <c r="Z279" s="34" t="s">
        <v>28</v>
      </c>
      <c r="AA279" s="34" t="s">
        <v>43</v>
      </c>
      <c r="AB279" s="95">
        <v>0</v>
      </c>
      <c r="AC279" s="34" t="s">
        <v>28</v>
      </c>
      <c r="AD279" s="34" t="s">
        <v>43</v>
      </c>
      <c r="AE279" s="95">
        <v>0</v>
      </c>
      <c r="AF279" s="96">
        <v>14.333333333333336</v>
      </c>
      <c r="AG279" s="97">
        <v>0</v>
      </c>
      <c r="AH279" s="96">
        <v>0</v>
      </c>
      <c r="AI279" s="97" t="s">
        <v>326</v>
      </c>
      <c r="AJ279" s="96">
        <v>40</v>
      </c>
      <c r="AK279" s="96">
        <v>117.29537366548043</v>
      </c>
      <c r="AL279" s="96" t="s">
        <v>95</v>
      </c>
      <c r="AM279" s="95">
        <v>5.8647686832740211</v>
      </c>
      <c r="AN279" s="95">
        <v>0</v>
      </c>
      <c r="AO279" s="98" t="s">
        <v>326</v>
      </c>
      <c r="AP279" s="98">
        <v>0</v>
      </c>
      <c r="AQ279" s="98" t="s">
        <v>326</v>
      </c>
      <c r="AR279" s="98">
        <v>12.350448</v>
      </c>
      <c r="AS279" s="98">
        <v>36.216260327402132</v>
      </c>
      <c r="AT279" s="99" t="s">
        <v>101</v>
      </c>
      <c r="AU279" s="98">
        <v>591.05903173476918</v>
      </c>
      <c r="AV279" s="98">
        <v>1733.21224964217</v>
      </c>
      <c r="AW279" s="98">
        <v>77.586147692307691</v>
      </c>
      <c r="AX279" s="98">
        <v>227.51240462085954</v>
      </c>
      <c r="AY279" s="98">
        <v>13.611111111111109</v>
      </c>
      <c r="AZ279" s="98">
        <v>39.913009094503749</v>
      </c>
      <c r="BA279" s="100">
        <v>825616.43835616449</v>
      </c>
      <c r="BB279" s="100">
        <v>2421024.7160337348</v>
      </c>
      <c r="BC279" s="101">
        <v>3.4400684931506852E-2</v>
      </c>
      <c r="BD279" s="101">
        <v>0.10087602983473895</v>
      </c>
      <c r="BE279" s="96">
        <v>0</v>
      </c>
      <c r="BF279" s="96">
        <v>0</v>
      </c>
      <c r="BG279" s="95">
        <v>2.9323843416370106</v>
      </c>
      <c r="BH279" s="95">
        <v>2.9323843416370106</v>
      </c>
      <c r="BI279" s="96" t="s">
        <v>326</v>
      </c>
      <c r="CD279" s="34"/>
      <c r="CE279" s="13" t="s">
        <v>36</v>
      </c>
      <c r="CF279" s="13" t="s">
        <v>36</v>
      </c>
      <c r="CG279" s="17">
        <f t="shared" si="25"/>
        <v>0</v>
      </c>
      <c r="CH279" s="17">
        <f t="shared" si="26"/>
        <v>0</v>
      </c>
      <c r="CI279" s="17">
        <f t="shared" si="27"/>
        <v>0</v>
      </c>
      <c r="CJ279" s="17">
        <f t="shared" si="28"/>
        <v>0</v>
      </c>
      <c r="CK279" s="34"/>
      <c r="CO279" s="34"/>
      <c r="CP279" s="34"/>
      <c r="CQ279" s="34"/>
    </row>
    <row r="280" spans="2:95" x14ac:dyDescent="0.25">
      <c r="B280" s="34">
        <v>309</v>
      </c>
      <c r="C280" s="34">
        <v>2025</v>
      </c>
      <c r="D280" s="34" t="s">
        <v>109</v>
      </c>
      <c r="E280" s="34">
        <v>48</v>
      </c>
      <c r="F280" s="34" t="s">
        <v>79</v>
      </c>
      <c r="G280" s="34" t="s">
        <v>152</v>
      </c>
      <c r="H280" s="34" t="s">
        <v>151</v>
      </c>
      <c r="I280" s="34" t="s">
        <v>82</v>
      </c>
      <c r="J280" s="34" t="s">
        <v>89</v>
      </c>
      <c r="K280" s="34" t="s">
        <v>325</v>
      </c>
      <c r="L280" s="34" t="s">
        <v>178</v>
      </c>
      <c r="M280" s="34" t="s">
        <v>477</v>
      </c>
      <c r="N280" s="116">
        <v>0.22916666666666666</v>
      </c>
      <c r="O280" s="116">
        <v>0.24305555555555555</v>
      </c>
      <c r="P280" s="116" t="s">
        <v>57</v>
      </c>
      <c r="Q280" s="116">
        <v>0.66666666666666663</v>
      </c>
      <c r="R280" s="116" t="s">
        <v>68</v>
      </c>
      <c r="S280" s="116">
        <v>0.6875</v>
      </c>
      <c r="T280" s="34" t="s">
        <v>28</v>
      </c>
      <c r="U280" s="34" t="s">
        <v>48</v>
      </c>
      <c r="V280" s="34" t="s">
        <v>43</v>
      </c>
      <c r="W280" s="34" t="s">
        <v>326</v>
      </c>
      <c r="X280" s="34" t="s">
        <v>326</v>
      </c>
      <c r="Y280" s="34" t="s">
        <v>326</v>
      </c>
      <c r="Z280" s="34" t="s">
        <v>27</v>
      </c>
      <c r="AA280" s="34" t="s">
        <v>42</v>
      </c>
      <c r="AB280" s="95">
        <v>2.9323843416370106</v>
      </c>
      <c r="AC280" s="34" t="s">
        <v>28</v>
      </c>
      <c r="AD280" s="34" t="s">
        <v>43</v>
      </c>
      <c r="AE280" s="95">
        <v>0</v>
      </c>
      <c r="AF280" s="96">
        <v>10.166666666666664</v>
      </c>
      <c r="AG280" s="97">
        <v>0</v>
      </c>
      <c r="AH280" s="96">
        <v>0</v>
      </c>
      <c r="AI280" s="97" t="s">
        <v>326</v>
      </c>
      <c r="AJ280" s="96">
        <v>25.000000000000028</v>
      </c>
      <c r="AK280" s="96">
        <v>73.309608540925353</v>
      </c>
      <c r="AL280" s="96" t="s">
        <v>94</v>
      </c>
      <c r="AM280" s="95">
        <v>5.8647686832740211</v>
      </c>
      <c r="AN280" s="95">
        <v>0</v>
      </c>
      <c r="AO280" s="98" t="s">
        <v>326</v>
      </c>
      <c r="AP280" s="98">
        <v>0</v>
      </c>
      <c r="AQ280" s="98" t="s">
        <v>326</v>
      </c>
      <c r="AR280" s="98">
        <v>10.112500000000011</v>
      </c>
      <c r="AS280" s="98">
        <v>29.653736654804302</v>
      </c>
      <c r="AT280" s="99" t="s">
        <v>101</v>
      </c>
      <c r="AU280" s="98">
        <v>1161.496546538463</v>
      </c>
      <c r="AV280" s="98">
        <v>3405.9542859348521</v>
      </c>
      <c r="AW280" s="98">
        <v>152.46538461538478</v>
      </c>
      <c r="AX280" s="98">
        <v>447.08710648781869</v>
      </c>
      <c r="AY280" s="98">
        <v>8.5069444444444535</v>
      </c>
      <c r="AZ280" s="98">
        <v>24.945630684064874</v>
      </c>
      <c r="BA280" s="100">
        <v>3342739.726027397</v>
      </c>
      <c r="BB280" s="100">
        <v>9802197.6307707299</v>
      </c>
      <c r="BC280" s="101">
        <v>0.13928082191780822</v>
      </c>
      <c r="BD280" s="101">
        <v>0.40842490128211378</v>
      </c>
      <c r="BE280" s="96">
        <v>0</v>
      </c>
      <c r="BF280" s="96">
        <v>0</v>
      </c>
      <c r="BG280" s="95">
        <v>2.9323843416370106</v>
      </c>
      <c r="BH280" s="95">
        <v>2.9323843416370106</v>
      </c>
      <c r="BI280" s="96" t="s">
        <v>326</v>
      </c>
      <c r="BZ280"/>
      <c r="CA280"/>
      <c r="CB280"/>
      <c r="CC280"/>
      <c r="CD280" s="34"/>
      <c r="CE280" s="13" t="s">
        <v>225</v>
      </c>
      <c r="CF280" s="13" t="s">
        <v>224</v>
      </c>
      <c r="CG280" s="17">
        <f t="shared" si="25"/>
        <v>0</v>
      </c>
      <c r="CH280" s="17">
        <f t="shared" si="26"/>
        <v>0</v>
      </c>
      <c r="CI280" s="17">
        <f t="shared" si="27"/>
        <v>0</v>
      </c>
      <c r="CJ280" s="17">
        <f t="shared" si="28"/>
        <v>0</v>
      </c>
      <c r="CK280" s="34"/>
      <c r="CO280" s="34"/>
      <c r="CP280" s="34"/>
      <c r="CQ280" s="34"/>
    </row>
    <row r="281" spans="2:95" x14ac:dyDescent="0.25">
      <c r="B281" s="34">
        <v>310</v>
      </c>
      <c r="C281" s="34">
        <v>2025</v>
      </c>
      <c r="D281" s="34" t="s">
        <v>109</v>
      </c>
      <c r="E281" s="34">
        <v>56</v>
      </c>
      <c r="F281" s="34" t="s">
        <v>80</v>
      </c>
      <c r="G281" s="34" t="s">
        <v>153</v>
      </c>
      <c r="H281" s="34" t="s">
        <v>151</v>
      </c>
      <c r="I281" s="34" t="s">
        <v>83</v>
      </c>
      <c r="J281" s="34" t="s">
        <v>89</v>
      </c>
      <c r="K281" s="34" t="s">
        <v>327</v>
      </c>
      <c r="L281" s="34" t="s">
        <v>170</v>
      </c>
      <c r="M281" s="34" t="s">
        <v>477</v>
      </c>
      <c r="N281" s="116">
        <v>0.20833333333333334</v>
      </c>
      <c r="O281" s="116">
        <v>0.22916666666666666</v>
      </c>
      <c r="P281" s="116" t="s">
        <v>57</v>
      </c>
      <c r="Q281" s="116">
        <v>0.66666666666666663</v>
      </c>
      <c r="R281" s="116" t="s">
        <v>68</v>
      </c>
      <c r="S281" s="116">
        <v>0.70833333333333337</v>
      </c>
      <c r="T281" s="34" t="s">
        <v>28</v>
      </c>
      <c r="U281" s="34" t="s">
        <v>48</v>
      </c>
      <c r="V281" s="34" t="s">
        <v>43</v>
      </c>
      <c r="W281" s="34" t="s">
        <v>326</v>
      </c>
      <c r="X281" s="34" t="s">
        <v>326</v>
      </c>
      <c r="Y281" s="34" t="s">
        <v>326</v>
      </c>
      <c r="Z281" s="34" t="s">
        <v>28</v>
      </c>
      <c r="AA281" s="34" t="s">
        <v>43</v>
      </c>
      <c r="AB281" s="95">
        <v>0</v>
      </c>
      <c r="AC281" s="34" t="s">
        <v>28</v>
      </c>
      <c r="AD281" s="34" t="s">
        <v>43</v>
      </c>
      <c r="AE281" s="95">
        <v>0</v>
      </c>
      <c r="AF281" s="96">
        <v>10.5</v>
      </c>
      <c r="AG281" s="97">
        <v>0</v>
      </c>
      <c r="AH281" s="96">
        <v>0</v>
      </c>
      <c r="AI281" s="97" t="s">
        <v>326</v>
      </c>
      <c r="AJ281" s="96">
        <v>45.000000000000043</v>
      </c>
      <c r="AK281" s="96">
        <v>131.9572953736656</v>
      </c>
      <c r="AL281" s="96" t="s">
        <v>95</v>
      </c>
      <c r="AM281" s="95">
        <v>5.8647686832740211</v>
      </c>
      <c r="AN281" s="95">
        <v>0</v>
      </c>
      <c r="AO281" s="98" t="s">
        <v>326</v>
      </c>
      <c r="AP281" s="98">
        <v>0</v>
      </c>
      <c r="AQ281" s="98" t="s">
        <v>326</v>
      </c>
      <c r="AR281" s="98">
        <v>13.641667499999997</v>
      </c>
      <c r="AS281" s="98">
        <v>40.002612170818495</v>
      </c>
      <c r="AT281" s="99" t="s">
        <v>101</v>
      </c>
      <c r="AU281" s="98">
        <v>1566.8479298171535</v>
      </c>
      <c r="AV281" s="98">
        <v>4594.6003351221862</v>
      </c>
      <c r="AW281" s="98">
        <v>205.67437153846151</v>
      </c>
      <c r="AX281" s="98">
        <v>603.11630657541741</v>
      </c>
      <c r="AY281" s="98">
        <v>15.312500000000014</v>
      </c>
      <c r="AZ281" s="98">
        <v>44.902135231316763</v>
      </c>
      <c r="BA281" s="100">
        <v>1209101.1780821919</v>
      </c>
      <c r="BB281" s="100">
        <v>3545549.3620630819</v>
      </c>
      <c r="BC281" s="101">
        <v>5.0379215753424661E-2</v>
      </c>
      <c r="BD281" s="101">
        <v>0.14773122341929509</v>
      </c>
      <c r="BE281" s="96">
        <v>0</v>
      </c>
      <c r="BF281" s="96">
        <v>0</v>
      </c>
      <c r="BG281" s="95">
        <v>2.9323843416370106</v>
      </c>
      <c r="BH281" s="95">
        <v>2.9323843416370106</v>
      </c>
      <c r="BI281" s="96" t="s">
        <v>326</v>
      </c>
      <c r="BZ281"/>
      <c r="CA281"/>
      <c r="CB281"/>
      <c r="CC281"/>
      <c r="CD281" s="34"/>
      <c r="CE281" s="34"/>
      <c r="CF281" s="34"/>
      <c r="CG281" s="34"/>
      <c r="CH281" s="34"/>
      <c r="CI281" s="34"/>
      <c r="CJ281" s="34"/>
      <c r="CK281" s="34"/>
      <c r="CO281" s="34"/>
      <c r="CP281" s="34"/>
      <c r="CQ281" s="34"/>
    </row>
    <row r="282" spans="2:95" x14ac:dyDescent="0.25">
      <c r="B282" s="34">
        <v>311</v>
      </c>
      <c r="C282" s="34">
        <v>2025</v>
      </c>
      <c r="D282" s="34" t="s">
        <v>109</v>
      </c>
      <c r="E282" s="34">
        <v>67</v>
      </c>
      <c r="F282" s="34" t="s">
        <v>81</v>
      </c>
      <c r="G282" s="34" t="s">
        <v>152</v>
      </c>
      <c r="H282" s="34" t="s">
        <v>151</v>
      </c>
      <c r="I282" s="34" t="s">
        <v>85</v>
      </c>
      <c r="J282" s="34" t="s">
        <v>92</v>
      </c>
      <c r="K282" s="34" t="s">
        <v>325</v>
      </c>
      <c r="L282" s="34" t="s">
        <v>171</v>
      </c>
      <c r="M282" s="34" t="s">
        <v>475</v>
      </c>
      <c r="N282" s="116">
        <v>0.26041666666666669</v>
      </c>
      <c r="O282" s="116">
        <v>0.29166666666666669</v>
      </c>
      <c r="P282" s="116" t="s">
        <v>59</v>
      </c>
      <c r="Q282" s="116">
        <v>0.70833333333333337</v>
      </c>
      <c r="R282" s="116" t="s">
        <v>69</v>
      </c>
      <c r="S282" s="116">
        <v>0.72916666666666663</v>
      </c>
      <c r="T282" s="34" t="s">
        <v>149</v>
      </c>
      <c r="U282" s="34" t="s">
        <v>326</v>
      </c>
      <c r="V282" s="34" t="s">
        <v>149</v>
      </c>
      <c r="W282" s="34" t="s">
        <v>326</v>
      </c>
      <c r="X282" s="34" t="s">
        <v>326</v>
      </c>
      <c r="Y282" s="34" t="s">
        <v>326</v>
      </c>
      <c r="Z282" s="34" t="s">
        <v>149</v>
      </c>
      <c r="AA282" s="34" t="s">
        <v>149</v>
      </c>
      <c r="AB282" s="95">
        <v>0</v>
      </c>
      <c r="AC282" s="34" t="s">
        <v>24</v>
      </c>
      <c r="AD282" s="34" t="s">
        <v>42</v>
      </c>
      <c r="AE282" s="95">
        <v>2.9323843416370106</v>
      </c>
      <c r="AF282" s="96">
        <v>10</v>
      </c>
      <c r="AG282" s="97">
        <v>0</v>
      </c>
      <c r="AH282" s="96">
        <v>0</v>
      </c>
      <c r="AI282" s="97" t="s">
        <v>326</v>
      </c>
      <c r="AJ282" s="96">
        <v>37.499999999999943</v>
      </c>
      <c r="AK282" s="96">
        <v>109.96441281138773</v>
      </c>
      <c r="AL282" s="96" t="s">
        <v>95</v>
      </c>
      <c r="AM282" s="95">
        <v>5.8647686832740211</v>
      </c>
      <c r="AN282" s="95">
        <v>0</v>
      </c>
      <c r="AO282" s="98" t="s">
        <v>326</v>
      </c>
      <c r="AP282" s="98">
        <v>0</v>
      </c>
      <c r="AQ282" s="98" t="s">
        <v>326</v>
      </c>
      <c r="AR282" s="98">
        <v>2.1249999999999969</v>
      </c>
      <c r="AS282" s="98">
        <v>6.2313167259786386</v>
      </c>
      <c r="AT282" s="99" t="s">
        <v>98</v>
      </c>
      <c r="AU282" s="98">
        <v>0</v>
      </c>
      <c r="AV282" s="98">
        <v>0</v>
      </c>
      <c r="AW282" s="98">
        <v>0</v>
      </c>
      <c r="AX282" s="98">
        <v>0</v>
      </c>
      <c r="AY282" s="98">
        <v>12.760416666666645</v>
      </c>
      <c r="AZ282" s="98">
        <v>37.418446026097207</v>
      </c>
      <c r="BA282" s="100">
        <v>0</v>
      </c>
      <c r="BB282" s="100">
        <v>0</v>
      </c>
      <c r="BC282" s="101">
        <v>0</v>
      </c>
      <c r="BD282" s="101">
        <v>0</v>
      </c>
      <c r="BE282" s="96">
        <v>74.999999999999886</v>
      </c>
      <c r="BF282" s="96">
        <v>219.92882562277546</v>
      </c>
      <c r="BG282" s="95">
        <v>0</v>
      </c>
      <c r="BH282" s="95">
        <v>2.9323843416370106</v>
      </c>
      <c r="BI282" s="96" t="s">
        <v>326</v>
      </c>
      <c r="BZ282" s="42" t="s">
        <v>226</v>
      </c>
      <c r="CA282" t="s">
        <v>221</v>
      </c>
      <c r="CB282" t="s">
        <v>307</v>
      </c>
      <c r="CC282" t="s">
        <v>220</v>
      </c>
      <c r="CD282" s="35"/>
      <c r="CE282" s="15" t="str">
        <f t="shared" ref="CE282:CE301" si="29">CE261</f>
        <v>Leyenda</v>
      </c>
      <c r="CF282" s="15" t="s">
        <v>203</v>
      </c>
      <c r="CG282" s="15" t="s">
        <v>18</v>
      </c>
      <c r="CH282" s="15" t="s">
        <v>19</v>
      </c>
      <c r="CI282" s="15" t="s">
        <v>20</v>
      </c>
      <c r="CJ282" s="35"/>
      <c r="CK282" s="35"/>
      <c r="CL282" s="35"/>
      <c r="CM282" s="35"/>
      <c r="CN282" s="35"/>
      <c r="CO282" s="34"/>
      <c r="CP282" s="34"/>
      <c r="CQ282" s="34"/>
    </row>
    <row r="283" spans="2:95" x14ac:dyDescent="0.25">
      <c r="B283" s="34">
        <v>313</v>
      </c>
      <c r="C283" s="34">
        <v>2025</v>
      </c>
      <c r="D283" s="34" t="s">
        <v>109</v>
      </c>
      <c r="E283" s="34">
        <v>42</v>
      </c>
      <c r="F283" s="34" t="s">
        <v>79</v>
      </c>
      <c r="G283" s="34" t="s">
        <v>152</v>
      </c>
      <c r="H283" s="34" t="s">
        <v>151</v>
      </c>
      <c r="I283" s="34" t="s">
        <v>84</v>
      </c>
      <c r="J283" s="34" t="s">
        <v>89</v>
      </c>
      <c r="K283" s="34" t="s">
        <v>325</v>
      </c>
      <c r="L283" s="34" t="s">
        <v>168</v>
      </c>
      <c r="M283" s="34" t="s">
        <v>475</v>
      </c>
      <c r="N283" s="116">
        <v>0.22916666666666666</v>
      </c>
      <c r="O283" s="116">
        <v>0.29166666666666669</v>
      </c>
      <c r="P283" s="116" t="s">
        <v>59</v>
      </c>
      <c r="Q283" s="116">
        <v>0.6875</v>
      </c>
      <c r="R283" s="116" t="s">
        <v>68</v>
      </c>
      <c r="S283" s="116">
        <v>0.77083333333333337</v>
      </c>
      <c r="T283" s="34" t="s">
        <v>27</v>
      </c>
      <c r="U283" s="34" t="s">
        <v>326</v>
      </c>
      <c r="V283" s="34" t="s">
        <v>42</v>
      </c>
      <c r="W283" s="34" t="s">
        <v>326</v>
      </c>
      <c r="X283" s="34" t="s">
        <v>326</v>
      </c>
      <c r="Y283" s="34" t="s">
        <v>326</v>
      </c>
      <c r="Z283" s="34" t="s">
        <v>27</v>
      </c>
      <c r="AA283" s="34" t="s">
        <v>42</v>
      </c>
      <c r="AB283" s="95">
        <v>0</v>
      </c>
      <c r="AC283" s="34" t="s">
        <v>27</v>
      </c>
      <c r="AD283" s="34" t="s">
        <v>42</v>
      </c>
      <c r="AE283" s="95">
        <v>0</v>
      </c>
      <c r="AF283" s="96">
        <v>9.5</v>
      </c>
      <c r="AG283" s="97">
        <v>0</v>
      </c>
      <c r="AH283" s="96">
        <v>0</v>
      </c>
      <c r="AI283" s="97" t="s">
        <v>326</v>
      </c>
      <c r="AJ283" s="96">
        <v>105.00000000000006</v>
      </c>
      <c r="AK283" s="96">
        <v>307.90035587188629</v>
      </c>
      <c r="AL283" s="96" t="s">
        <v>96</v>
      </c>
      <c r="AM283" s="95">
        <v>5.8647686832740211</v>
      </c>
      <c r="AN283" s="95">
        <v>0</v>
      </c>
      <c r="AO283" s="98" t="s">
        <v>326</v>
      </c>
      <c r="AP283" s="98">
        <v>0</v>
      </c>
      <c r="AQ283" s="98" t="s">
        <v>326</v>
      </c>
      <c r="AR283" s="98">
        <v>14.4</v>
      </c>
      <c r="AS283" s="98">
        <v>42.226334519572951</v>
      </c>
      <c r="AT283" s="99" t="s">
        <v>101</v>
      </c>
      <c r="AU283" s="98">
        <v>138.37940869565216</v>
      </c>
      <c r="AV283" s="98">
        <v>405.78161126411879</v>
      </c>
      <c r="AW283" s="98">
        <v>17.043478260869566</v>
      </c>
      <c r="AX283" s="98">
        <v>49.978028779204706</v>
      </c>
      <c r="AY283" s="98">
        <v>35.729166666666686</v>
      </c>
      <c r="AZ283" s="98">
        <v>104.77164887307241</v>
      </c>
      <c r="BA283" s="100">
        <v>627200</v>
      </c>
      <c r="BB283" s="100">
        <v>1839191.4590747331</v>
      </c>
      <c r="BC283" s="101">
        <v>2.6133333333333335E-2</v>
      </c>
      <c r="BD283" s="101">
        <v>7.6632977461447219E-2</v>
      </c>
      <c r="BE283" s="96">
        <v>0</v>
      </c>
      <c r="BF283" s="96">
        <v>0</v>
      </c>
      <c r="BG283" s="95">
        <v>2.9323843416370106</v>
      </c>
      <c r="BH283" s="95">
        <v>2.9323843416370106</v>
      </c>
      <c r="BI283" s="96" t="s">
        <v>326</v>
      </c>
      <c r="BZ283" t="s">
        <v>149</v>
      </c>
      <c r="CA283" s="44">
        <v>5.8647686832740211</v>
      </c>
      <c r="CB283" s="44">
        <v>14.661921708185053</v>
      </c>
      <c r="CC283" s="44">
        <v>8.7971530249110312</v>
      </c>
      <c r="CD283" s="34"/>
      <c r="CE283" s="13" t="str">
        <f t="shared" si="29"/>
        <v>Transmilenio</v>
      </c>
      <c r="CF283" s="13" t="str">
        <f t="shared" ref="CF283:CF301" si="30">CF262</f>
        <v>Transmilenio</v>
      </c>
      <c r="CG283" s="17">
        <f t="shared" ref="CG283:CG301" si="31">IFERROR(GETPIVOTDATA("Suma de Pasado_Cambia",$BZ$282,"Modo_Anterior",CF283),0)</f>
        <v>76.241992882562243</v>
      </c>
      <c r="CH283" s="17">
        <f t="shared" ref="CH283:CH301" si="32">CH262-IFERROR(GETPIVOTDATA("Suma de Pasado_Cambia",$BZ$261,"Modo_Principal",CF283),0)</f>
        <v>143.68683274021328</v>
      </c>
      <c r="CI283" s="17">
        <f>CH262-CH283</f>
        <v>26.391459074733092</v>
      </c>
      <c r="CJ283" s="34"/>
      <c r="CK283" s="34"/>
      <c r="CL283" s="34"/>
      <c r="CM283" s="34"/>
      <c r="CN283" s="34"/>
      <c r="CO283" s="34"/>
      <c r="CP283" s="35"/>
      <c r="CQ283" s="35"/>
    </row>
    <row r="284" spans="2:95" x14ac:dyDescent="0.25">
      <c r="BZ284" t="s">
        <v>31</v>
      </c>
      <c r="CA284" s="44">
        <v>0</v>
      </c>
      <c r="CB284" s="44">
        <v>2.9323843416370106</v>
      </c>
      <c r="CC284" s="44">
        <v>0</v>
      </c>
      <c r="CD284" s="34"/>
      <c r="CE284" s="13" t="str">
        <f t="shared" si="29"/>
        <v>Teletrabajo</v>
      </c>
      <c r="CF284" s="13" t="str">
        <f t="shared" si="30"/>
        <v>Trabajo desde el lugar de residencia, o teletrabajo</v>
      </c>
      <c r="CG284" s="17">
        <f t="shared" si="31"/>
        <v>11.729537366548042</v>
      </c>
      <c r="CH284" s="17">
        <f t="shared" si="32"/>
        <v>0</v>
      </c>
      <c r="CI284" s="17">
        <f t="shared" ref="CI284:CI301" si="33">CH263-CH284</f>
        <v>11.729537366548042</v>
      </c>
      <c r="CJ284" s="34"/>
      <c r="CK284" s="34"/>
      <c r="CL284" s="34"/>
      <c r="CM284" s="34"/>
      <c r="CN284" s="34"/>
      <c r="CO284" s="34"/>
      <c r="CP284" s="34"/>
      <c r="CQ284" s="34"/>
    </row>
    <row r="285" spans="2:95" x14ac:dyDescent="0.25">
      <c r="BZ285" t="s">
        <v>26</v>
      </c>
      <c r="CA285" s="44">
        <v>20.526690391459073</v>
      </c>
      <c r="CB285" s="44">
        <v>38.120996441281136</v>
      </c>
      <c r="CC285" s="44">
        <v>8.7971530249110312</v>
      </c>
      <c r="CD285" s="34"/>
      <c r="CE285" s="13" t="str">
        <f t="shared" si="29"/>
        <v>Bicicleta</v>
      </c>
      <c r="CF285" s="13" t="str">
        <f t="shared" si="30"/>
        <v>Bicicleta</v>
      </c>
      <c r="CG285" s="17">
        <f t="shared" si="31"/>
        <v>20.526690391459073</v>
      </c>
      <c r="CH285" s="17">
        <f t="shared" si="32"/>
        <v>99.701067615658218</v>
      </c>
      <c r="CI285" s="17">
        <f t="shared" si="33"/>
        <v>23.459074733096088</v>
      </c>
      <c r="CJ285" s="34"/>
      <c r="CK285" s="34"/>
      <c r="CL285" s="34"/>
      <c r="CM285" s="34"/>
      <c r="CN285" s="34"/>
      <c r="CO285" s="34"/>
      <c r="CP285" s="34"/>
      <c r="CQ285" s="34"/>
    </row>
    <row r="286" spans="2:95" x14ac:dyDescent="0.25">
      <c r="BZ286" t="s">
        <v>30</v>
      </c>
      <c r="CA286" s="44">
        <v>5.8647686832740211</v>
      </c>
      <c r="CB286" s="44">
        <v>5.8647686832740211</v>
      </c>
      <c r="CC286" s="44">
        <v>0</v>
      </c>
      <c r="CD286" s="34"/>
      <c r="CE286" s="13" t="str">
        <f t="shared" si="29"/>
        <v>SITP</v>
      </c>
      <c r="CF286" s="13" t="str">
        <f t="shared" si="30"/>
        <v>SITP - Zonal</v>
      </c>
      <c r="CG286" s="17">
        <f t="shared" si="31"/>
        <v>26.391459074733095</v>
      </c>
      <c r="CH286" s="17">
        <f t="shared" si="32"/>
        <v>131.9572953736652</v>
      </c>
      <c r="CI286" s="17">
        <f t="shared" si="33"/>
        <v>52.782918149466184</v>
      </c>
      <c r="CJ286" s="34"/>
      <c r="CK286" s="34"/>
      <c r="CL286" s="34"/>
      <c r="CM286" s="34"/>
      <c r="CN286" s="34"/>
      <c r="CO286" s="34"/>
      <c r="CP286" s="34"/>
      <c r="CQ286" s="34"/>
    </row>
    <row r="287" spans="2:95" x14ac:dyDescent="0.25">
      <c r="BZ287" t="s">
        <v>32</v>
      </c>
      <c r="CA287" s="44">
        <v>20.526690391459073</v>
      </c>
      <c r="CB287" s="44">
        <v>120.2277580071173</v>
      </c>
      <c r="CC287" s="44">
        <v>20.526690391459073</v>
      </c>
      <c r="CD287" s="34"/>
      <c r="CE287" s="13" t="str">
        <f t="shared" si="29"/>
        <v>Automóvil conductor</v>
      </c>
      <c r="CF287" s="13" t="str">
        <f t="shared" si="30"/>
        <v>Automóvil, camioneta o campero como conductor</v>
      </c>
      <c r="CG287" s="17">
        <f t="shared" si="31"/>
        <v>20.526690391459073</v>
      </c>
      <c r="CH287" s="17">
        <f t="shared" si="32"/>
        <v>17.594306049822062</v>
      </c>
      <c r="CI287" s="17">
        <f t="shared" si="33"/>
        <v>5.864768683274022</v>
      </c>
      <c r="CJ287" s="34"/>
      <c r="CK287" s="34"/>
      <c r="CL287" s="34"/>
      <c r="CM287" s="34"/>
      <c r="CN287" s="34"/>
      <c r="CO287" s="35"/>
      <c r="CP287" s="34"/>
      <c r="CQ287" s="34"/>
    </row>
    <row r="288" spans="2:95" x14ac:dyDescent="0.25">
      <c r="BZ288" t="s">
        <v>33</v>
      </c>
      <c r="CA288" s="44">
        <v>2.9323843416370106</v>
      </c>
      <c r="CB288" s="44">
        <v>14.661921708185053</v>
      </c>
      <c r="CC288" s="44">
        <v>5.8647686832740211</v>
      </c>
      <c r="CD288" s="34"/>
      <c r="CE288" s="13" t="str">
        <f t="shared" si="29"/>
        <v>Motocicleta conductor</v>
      </c>
      <c r="CF288" s="13" t="str">
        <f t="shared" si="30"/>
        <v>Motocicleta como conductor</v>
      </c>
      <c r="CG288" s="17">
        <f t="shared" si="31"/>
        <v>26.391459074733095</v>
      </c>
      <c r="CH288" s="17">
        <f t="shared" si="32"/>
        <v>161.28113879003524</v>
      </c>
      <c r="CI288" s="17">
        <f t="shared" si="33"/>
        <v>43.985765124555172</v>
      </c>
      <c r="CJ288" s="34"/>
      <c r="CK288" s="34"/>
      <c r="CL288" s="34"/>
      <c r="CM288" s="34"/>
      <c r="CN288" s="34"/>
      <c r="CO288" s="34"/>
      <c r="CP288" s="34"/>
      <c r="CQ288" s="34"/>
    </row>
    <row r="289" spans="78:95" x14ac:dyDescent="0.25">
      <c r="BZ289" t="s">
        <v>28</v>
      </c>
      <c r="CA289" s="44">
        <v>26.391459074733095</v>
      </c>
      <c r="CB289" s="44">
        <v>187.67259786476839</v>
      </c>
      <c r="CC289" s="44">
        <v>38.120996441281136</v>
      </c>
      <c r="CD289" s="34"/>
      <c r="CE289" s="13" t="str">
        <f t="shared" si="29"/>
        <v>Ruta institucional</v>
      </c>
      <c r="CF289" s="13" t="str">
        <f t="shared" si="30"/>
        <v>Ruta institucional</v>
      </c>
      <c r="CG289" s="17">
        <f t="shared" si="31"/>
        <v>8.7971530249110312</v>
      </c>
      <c r="CH289" s="17">
        <f t="shared" si="32"/>
        <v>8.7971530249110312</v>
      </c>
      <c r="CI289" s="17">
        <f t="shared" si="33"/>
        <v>2.932384341637011</v>
      </c>
      <c r="CJ289" s="34"/>
      <c r="CK289" s="34"/>
      <c r="CL289" s="34"/>
      <c r="CM289" s="34"/>
      <c r="CN289" s="34"/>
      <c r="CO289" s="34"/>
      <c r="CP289" s="34"/>
      <c r="CQ289" s="34"/>
    </row>
    <row r="290" spans="78:95" x14ac:dyDescent="0.25">
      <c r="BZ290" t="s">
        <v>27</v>
      </c>
      <c r="CA290" s="44">
        <v>26.391459074733095</v>
      </c>
      <c r="CB290" s="44">
        <v>158.34875444839835</v>
      </c>
      <c r="CC290" s="44">
        <v>29.323843416370106</v>
      </c>
      <c r="CD290" s="34"/>
      <c r="CE290" s="13" t="str">
        <f t="shared" si="29"/>
        <v>Vehiculo institucional</v>
      </c>
      <c r="CF290" s="13" t="str">
        <f t="shared" si="30"/>
        <v>Vehículo institucional</v>
      </c>
      <c r="CG290" s="17">
        <f t="shared" si="31"/>
        <v>0</v>
      </c>
      <c r="CH290" s="17">
        <f t="shared" si="32"/>
        <v>5.8647686832740202</v>
      </c>
      <c r="CI290" s="17">
        <f t="shared" si="33"/>
        <v>2.932384341637011</v>
      </c>
      <c r="CJ290" s="34"/>
      <c r="CK290" s="34"/>
      <c r="CL290" s="34"/>
      <c r="CM290" s="34"/>
      <c r="CN290" s="34"/>
      <c r="CO290" s="34"/>
      <c r="CP290" s="34"/>
      <c r="CQ290" s="34"/>
    </row>
    <row r="291" spans="78:95" x14ac:dyDescent="0.25">
      <c r="BZ291" t="s">
        <v>29</v>
      </c>
      <c r="CA291" s="44">
        <v>0</v>
      </c>
      <c r="CB291" s="44">
        <v>11.729537366548042</v>
      </c>
      <c r="CC291" s="44">
        <v>2.9323843416370106</v>
      </c>
      <c r="CD291" s="34"/>
      <c r="CE291" s="13" t="str">
        <f t="shared" si="29"/>
        <v>Taxi</v>
      </c>
      <c r="CF291" s="13" t="str">
        <f t="shared" si="30"/>
        <v>Taxi</v>
      </c>
      <c r="CG291" s="17">
        <f t="shared" si="31"/>
        <v>0</v>
      </c>
      <c r="CH291" s="17">
        <f t="shared" si="32"/>
        <v>11.729537366548042</v>
      </c>
      <c r="CI291" s="17">
        <f t="shared" si="33"/>
        <v>2.932384341637011</v>
      </c>
      <c r="CJ291" s="34"/>
      <c r="CK291" s="34"/>
      <c r="CL291" s="34"/>
      <c r="CM291" s="34"/>
      <c r="CN291" s="34"/>
      <c r="CO291" s="34"/>
      <c r="CP291" s="34"/>
      <c r="CQ291" s="34"/>
    </row>
    <row r="292" spans="78:95" x14ac:dyDescent="0.25">
      <c r="BZ292" t="s">
        <v>35</v>
      </c>
      <c r="CA292" s="44">
        <v>11.729537366548042</v>
      </c>
      <c r="CB292" s="44">
        <v>11.729537366548042</v>
      </c>
      <c r="CC292" s="44">
        <v>11.729537366548042</v>
      </c>
      <c r="CD292" s="34"/>
      <c r="CE292" s="13" t="str">
        <f t="shared" si="29"/>
        <v>A pie</v>
      </c>
      <c r="CF292" s="13" t="str">
        <f t="shared" si="30"/>
        <v>A pie o silla de ruedas</v>
      </c>
      <c r="CG292" s="17">
        <f t="shared" si="31"/>
        <v>5.8647686832740211</v>
      </c>
      <c r="CH292" s="17">
        <f t="shared" si="32"/>
        <v>8.7971530249110312</v>
      </c>
      <c r="CI292" s="17">
        <f t="shared" si="33"/>
        <v>2.932384341637011</v>
      </c>
      <c r="CJ292" s="34"/>
      <c r="CK292" s="34"/>
      <c r="CL292" s="34"/>
      <c r="CM292" s="34"/>
      <c r="CN292" s="34"/>
      <c r="CO292" s="34"/>
      <c r="CP292" s="34"/>
      <c r="CQ292" s="34"/>
    </row>
    <row r="293" spans="78:95" x14ac:dyDescent="0.25">
      <c r="BZ293" t="s">
        <v>24</v>
      </c>
      <c r="CA293" s="44">
        <v>76.241992882562243</v>
      </c>
      <c r="CB293" s="44">
        <v>219.92882562277543</v>
      </c>
      <c r="CC293" s="44">
        <v>82.106761565836251</v>
      </c>
      <c r="CD293" s="34"/>
      <c r="CE293" s="13" t="str">
        <f t="shared" si="29"/>
        <v>Bus intermunicipal</v>
      </c>
      <c r="CF293" s="13" t="str">
        <f t="shared" si="30"/>
        <v>Bus Intermunicipal</v>
      </c>
      <c r="CG293" s="17">
        <f t="shared" si="31"/>
        <v>2.9323843416370106</v>
      </c>
      <c r="CH293" s="17">
        <f t="shared" si="32"/>
        <v>11.729537366548042</v>
      </c>
      <c r="CI293" s="17">
        <f t="shared" si="33"/>
        <v>2.932384341637011</v>
      </c>
      <c r="CJ293" s="34"/>
      <c r="CK293" s="34"/>
      <c r="CL293" s="34"/>
      <c r="CM293" s="34"/>
      <c r="CN293" s="34"/>
      <c r="CO293" s="34"/>
      <c r="CP293" s="34"/>
      <c r="CQ293" s="34"/>
    </row>
    <row r="294" spans="78:95" x14ac:dyDescent="0.25">
      <c r="BZ294" t="s">
        <v>40</v>
      </c>
      <c r="CA294" s="44">
        <v>2.9323843416370106</v>
      </c>
      <c r="CB294" s="44">
        <v>14.661921708185053</v>
      </c>
      <c r="CC294" s="44">
        <v>2.9323843416370106</v>
      </c>
      <c r="CD294" s="34"/>
      <c r="CE294" s="13" t="str">
        <f t="shared" si="29"/>
        <v>Automóvil pasajero</v>
      </c>
      <c r="CF294" s="13" t="str">
        <f t="shared" si="30"/>
        <v>Automóvil, camioneta o campero como pasajero</v>
      </c>
      <c r="CG294" s="17">
        <f t="shared" si="31"/>
        <v>5.8647686832740211</v>
      </c>
      <c r="CH294" s="17">
        <f t="shared" si="32"/>
        <v>0</v>
      </c>
      <c r="CI294" s="17">
        <f t="shared" si="33"/>
        <v>14.661921708185053</v>
      </c>
      <c r="CJ294" s="34"/>
      <c r="CK294" s="34"/>
      <c r="CL294" s="34"/>
      <c r="CM294" s="34"/>
      <c r="CN294" s="34"/>
      <c r="CO294" s="34"/>
      <c r="CP294" s="34"/>
      <c r="CQ294" s="34"/>
    </row>
    <row r="295" spans="78:95" x14ac:dyDescent="0.25">
      <c r="BZ295" t="s">
        <v>474</v>
      </c>
      <c r="CA295" s="44">
        <v>0</v>
      </c>
      <c r="CB295" s="44">
        <v>5.8647686832740211</v>
      </c>
      <c r="CC295" s="44">
        <v>0</v>
      </c>
      <c r="CD295" s="34"/>
      <c r="CE295" s="13" t="str">
        <f t="shared" si="29"/>
        <v>TPC</v>
      </c>
      <c r="CF295" s="13" t="str">
        <f t="shared" si="30"/>
        <v>Transporte Público Colectivo (TPC), ejecutivos</v>
      </c>
      <c r="CG295" s="17">
        <f t="shared" si="31"/>
        <v>2.9323843416370106</v>
      </c>
      <c r="CH295" s="17">
        <f t="shared" si="32"/>
        <v>11.72953736654804</v>
      </c>
      <c r="CI295" s="17">
        <f t="shared" si="33"/>
        <v>5.864768683274022</v>
      </c>
      <c r="CJ295" s="34"/>
      <c r="CK295" s="34"/>
      <c r="CL295" s="34"/>
      <c r="CM295" s="34"/>
      <c r="CN295" s="34"/>
      <c r="CO295" s="34"/>
      <c r="CP295" s="34"/>
      <c r="CQ295" s="34"/>
    </row>
    <row r="296" spans="78:95" x14ac:dyDescent="0.25">
      <c r="BZ296" t="s">
        <v>472</v>
      </c>
      <c r="CA296" s="44">
        <v>8.7971530249110312</v>
      </c>
      <c r="CB296" s="44">
        <v>17.594306049822062</v>
      </c>
      <c r="CC296" s="44">
        <v>11.729537366548042</v>
      </c>
      <c r="CD296" s="35"/>
      <c r="CE296" s="13" t="str">
        <f t="shared" si="29"/>
        <v>Patineta</v>
      </c>
      <c r="CF296" s="13" t="str">
        <f t="shared" si="30"/>
        <v>Patineta</v>
      </c>
      <c r="CG296" s="17">
        <f t="shared" si="31"/>
        <v>0</v>
      </c>
      <c r="CH296" s="17">
        <f t="shared" si="32"/>
        <v>0</v>
      </c>
      <c r="CI296" s="17">
        <f t="shared" si="33"/>
        <v>2.9323843416370106</v>
      </c>
      <c r="CJ296" s="35"/>
      <c r="CK296" s="35"/>
      <c r="CL296" s="34"/>
      <c r="CM296" s="34"/>
      <c r="CN296" s="34"/>
      <c r="CO296" s="34"/>
      <c r="CP296" s="34"/>
      <c r="CQ296" s="34"/>
    </row>
    <row r="297" spans="78:95" x14ac:dyDescent="0.25">
      <c r="BZ297" t="s">
        <v>198</v>
      </c>
      <c r="CA297" s="44">
        <v>208.19928825622773</v>
      </c>
      <c r="CB297" s="44">
        <v>823.99999999999909</v>
      </c>
      <c r="CC297" s="44">
        <v>222.86120996441275</v>
      </c>
      <c r="CD297" s="34"/>
      <c r="CE297" s="13" t="str">
        <f t="shared" si="29"/>
        <v>Motocicleta pasajero</v>
      </c>
      <c r="CF297" s="13" t="str">
        <f t="shared" si="30"/>
        <v>Motocicleta como pasajero</v>
      </c>
      <c r="CG297" s="17">
        <f t="shared" si="31"/>
        <v>0</v>
      </c>
      <c r="CH297" s="17">
        <f t="shared" si="32"/>
        <v>0</v>
      </c>
      <c r="CI297" s="17">
        <f t="shared" si="33"/>
        <v>5.8647686832740211</v>
      </c>
      <c r="CJ297" s="34"/>
      <c r="CK297" s="34"/>
      <c r="CL297" s="34"/>
      <c r="CM297" s="34"/>
      <c r="CN297" s="34"/>
      <c r="CO297" s="34"/>
      <c r="CP297" s="34"/>
      <c r="CQ297" s="34"/>
    </row>
    <row r="298" spans="78:95" x14ac:dyDescent="0.25">
      <c r="BZ298"/>
      <c r="CA298"/>
      <c r="CB298"/>
      <c r="CC298"/>
      <c r="CD298" s="34"/>
      <c r="CE298" s="13" t="str">
        <f t="shared" si="29"/>
        <v>Alimentador</v>
      </c>
      <c r="CF298" s="13" t="str">
        <f t="shared" si="30"/>
        <v>Alimentador</v>
      </c>
      <c r="CG298" s="17">
        <f t="shared" si="31"/>
        <v>0</v>
      </c>
      <c r="CH298" s="17">
        <f t="shared" si="32"/>
        <v>2.9323843416370106</v>
      </c>
      <c r="CI298" s="17">
        <f t="shared" si="33"/>
        <v>0</v>
      </c>
      <c r="CJ298" s="34"/>
      <c r="CK298" s="34"/>
      <c r="CL298" s="34"/>
      <c r="CM298" s="34"/>
      <c r="CN298" s="34"/>
      <c r="CO298" s="34"/>
      <c r="CP298" s="34"/>
      <c r="CQ298" s="34"/>
    </row>
    <row r="299" spans="78:95" x14ac:dyDescent="0.25">
      <c r="BZ299"/>
      <c r="CA299"/>
      <c r="CB299"/>
      <c r="CC299"/>
      <c r="CD299" s="34"/>
      <c r="CE299" s="13" t="str">
        <f t="shared" si="29"/>
        <v>Transmicable</v>
      </c>
      <c r="CF299" s="13" t="str">
        <f t="shared" si="30"/>
        <v>Transmicable</v>
      </c>
      <c r="CG299" s="17">
        <f t="shared" si="31"/>
        <v>0</v>
      </c>
      <c r="CH299" s="17">
        <f t="shared" si="32"/>
        <v>0</v>
      </c>
      <c r="CI299" s="17">
        <f t="shared" si="33"/>
        <v>0</v>
      </c>
      <c r="CJ299" s="34"/>
      <c r="CK299" s="34"/>
      <c r="CL299" s="34"/>
      <c r="CM299" s="34"/>
      <c r="CN299" s="34"/>
      <c r="CO299" s="34"/>
      <c r="CP299" s="34"/>
      <c r="CQ299" s="34"/>
    </row>
    <row r="300" spans="78:95" x14ac:dyDescent="0.25">
      <c r="BZ300"/>
      <c r="CA300"/>
      <c r="CB300"/>
      <c r="CC300"/>
      <c r="CD300" s="34"/>
      <c r="CE300" s="13" t="str">
        <f t="shared" si="29"/>
        <v>Bicitaxi</v>
      </c>
      <c r="CF300" s="13" t="str">
        <f t="shared" si="30"/>
        <v>Bicitaxi</v>
      </c>
      <c r="CG300" s="17">
        <f t="shared" si="31"/>
        <v>0</v>
      </c>
      <c r="CH300" s="17">
        <f t="shared" si="32"/>
        <v>0</v>
      </c>
      <c r="CI300" s="17">
        <f t="shared" si="33"/>
        <v>0</v>
      </c>
      <c r="CJ300" s="34"/>
      <c r="CK300" s="34"/>
      <c r="CL300" s="34"/>
      <c r="CM300" s="34"/>
      <c r="CN300" s="34"/>
      <c r="CO300" s="34"/>
      <c r="CP300" s="34"/>
      <c r="CQ300" s="34"/>
    </row>
    <row r="301" spans="78:95" x14ac:dyDescent="0.25">
      <c r="BZ301"/>
      <c r="CA301"/>
      <c r="CB301"/>
      <c r="CC301"/>
      <c r="CD301" s="34"/>
      <c r="CE301" s="13" t="str">
        <f t="shared" si="29"/>
        <v>Provisional</v>
      </c>
      <c r="CF301" s="13" t="str">
        <f t="shared" si="30"/>
        <v>SITP - Provisional</v>
      </c>
      <c r="CG301" s="17">
        <f t="shared" si="31"/>
        <v>0</v>
      </c>
      <c r="CH301" s="17">
        <f t="shared" si="32"/>
        <v>0</v>
      </c>
      <c r="CI301" s="17">
        <f t="shared" si="33"/>
        <v>0</v>
      </c>
      <c r="CJ301" s="34"/>
      <c r="CK301" s="34"/>
      <c r="CL301" s="34"/>
      <c r="CM301" s="34"/>
      <c r="CN301" s="34"/>
      <c r="CO301" s="34"/>
      <c r="CP301" s="34"/>
      <c r="CQ301" s="34"/>
    </row>
    <row r="302" spans="78:95" x14ac:dyDescent="0.25">
      <c r="BZ302"/>
      <c r="CA302"/>
      <c r="CB302"/>
      <c r="CC302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5"/>
      <c r="CQ302" s="35"/>
    </row>
    <row r="303" spans="78:95" ht="25.5" x14ac:dyDescent="0.25">
      <c r="BZ303"/>
      <c r="CA303"/>
      <c r="CB303"/>
      <c r="CC303"/>
      <c r="CD303" s="34"/>
      <c r="CE303" s="34"/>
      <c r="CF303" s="34"/>
      <c r="CG303" s="18" t="s">
        <v>219</v>
      </c>
      <c r="CH303" s="18" t="s">
        <v>19</v>
      </c>
      <c r="CI303" s="18" t="s">
        <v>20</v>
      </c>
      <c r="CJ303" s="34"/>
      <c r="CK303" s="34"/>
      <c r="CL303" s="34"/>
      <c r="CM303" s="34"/>
      <c r="CN303" s="34"/>
      <c r="CO303" s="34"/>
      <c r="CP303" s="34"/>
      <c r="CQ303" s="34"/>
    </row>
    <row r="304" spans="78:95" x14ac:dyDescent="0.25">
      <c r="BZ304"/>
      <c r="CA304"/>
      <c r="CB304"/>
      <c r="CC304"/>
      <c r="CD304" s="34"/>
      <c r="CE304" s="34"/>
      <c r="CF304" s="34"/>
      <c r="CG304" s="17">
        <f>SUM(CG283:CG301)</f>
        <v>208.1992882562277</v>
      </c>
      <c r="CH304" s="17">
        <f>SUM(CH283:CH301)</f>
        <v>615.80071174377122</v>
      </c>
      <c r="CI304" s="17">
        <f>SUM(CI283:CI301)</f>
        <v>208.19928825622773</v>
      </c>
      <c r="CJ304" s="34"/>
      <c r="CK304" s="34"/>
      <c r="CL304" s="34"/>
      <c r="CM304" s="34"/>
      <c r="CN304" s="34"/>
      <c r="CO304" s="34"/>
      <c r="CP304" s="34"/>
      <c r="CQ304" s="34"/>
    </row>
    <row r="305" spans="78:95" x14ac:dyDescent="0.25">
      <c r="BZ305"/>
      <c r="CA305"/>
      <c r="CB305"/>
      <c r="CC30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4"/>
      <c r="CP305" s="34"/>
      <c r="CQ305" s="34"/>
    </row>
    <row r="306" spans="78:95" x14ac:dyDescent="0.25">
      <c r="BZ306" s="42" t="s">
        <v>222</v>
      </c>
      <c r="CA306" t="s">
        <v>221</v>
      </c>
      <c r="CB306" t="s">
        <v>307</v>
      </c>
      <c r="CC306" t="s">
        <v>220</v>
      </c>
      <c r="CD306" s="35"/>
      <c r="CE306" s="16" t="str">
        <f t="shared" ref="CE306:CE325" si="34">CE261</f>
        <v>Leyenda</v>
      </c>
      <c r="CF306" s="15" t="s">
        <v>203</v>
      </c>
      <c r="CG306" s="15" t="s">
        <v>218</v>
      </c>
      <c r="CH306" s="15" t="s">
        <v>217</v>
      </c>
      <c r="CI306" s="15" t="s">
        <v>216</v>
      </c>
      <c r="CJ306" s="35"/>
      <c r="CK306" s="35"/>
      <c r="CL306" s="35"/>
      <c r="CM306" s="35"/>
      <c r="CN306" s="35"/>
      <c r="CO306" s="35"/>
      <c r="CP306" s="35"/>
      <c r="CQ306" s="35"/>
    </row>
    <row r="307" spans="78:95" x14ac:dyDescent="0.25">
      <c r="BZ307" t="s">
        <v>149</v>
      </c>
      <c r="CA307" s="44">
        <v>0</v>
      </c>
      <c r="CB307" s="44">
        <v>2.9323843416370106</v>
      </c>
      <c r="CC307" s="44">
        <v>0</v>
      </c>
      <c r="CD307" s="35"/>
      <c r="CE307" s="14" t="str">
        <f t="shared" si="34"/>
        <v>Transmilenio</v>
      </c>
      <c r="CF307" s="14" t="str">
        <f t="shared" ref="CF307:CF325" si="35">CF262</f>
        <v>Transmilenio</v>
      </c>
      <c r="CG307" s="48">
        <f t="shared" ref="CG307:CG325" si="36">IFERROR(GETPIVOTDATA("Suma de Futuro_Cambia",$BZ$261,"Modo_Principal",CF307),0)</f>
        <v>38.120996441281136</v>
      </c>
      <c r="CH307" s="48">
        <f>CH262-CG307</f>
        <v>131.95729537366523</v>
      </c>
      <c r="CI307" s="48">
        <f t="shared" ref="CI307:CI325" si="37">IFERROR(GETPIVOTDATA("Suma de Futuro_Cambia",$BZ$306,"Modo_Futuro",CF307),0)</f>
        <v>43.985765124555158</v>
      </c>
      <c r="CJ307" s="35"/>
      <c r="CK307" s="35"/>
      <c r="CL307" s="35"/>
      <c r="CM307" s="35"/>
      <c r="CN307" s="35"/>
      <c r="CO307" s="34"/>
      <c r="CP307" s="34"/>
      <c r="CQ307" s="34"/>
    </row>
    <row r="308" spans="78:95" x14ac:dyDescent="0.25">
      <c r="BZ308" t="s">
        <v>31</v>
      </c>
      <c r="CA308" s="44">
        <v>0</v>
      </c>
      <c r="CB308" s="44">
        <v>5.8647686832740211</v>
      </c>
      <c r="CC308" s="44">
        <v>2.9323843416370106</v>
      </c>
      <c r="CD308" s="34"/>
      <c r="CE308" s="13" t="str">
        <f t="shared" si="34"/>
        <v>Teletrabajo</v>
      </c>
      <c r="CF308" s="13" t="str">
        <f t="shared" si="35"/>
        <v>Trabajo desde el lugar de residencia, o teletrabajo</v>
      </c>
      <c r="CG308" s="17">
        <f t="shared" si="36"/>
        <v>11.729537366548042</v>
      </c>
      <c r="CH308" s="17">
        <f t="shared" ref="CH308:CH325" si="38">CH263-CG308</f>
        <v>0</v>
      </c>
      <c r="CI308" s="17">
        <f t="shared" si="37"/>
        <v>8.7971530249110312</v>
      </c>
      <c r="CJ308" s="34"/>
      <c r="CK308" s="34"/>
      <c r="CL308" s="34"/>
      <c r="CM308" s="34"/>
      <c r="CN308" s="34"/>
      <c r="CO308" s="34"/>
      <c r="CP308" s="34"/>
      <c r="CQ308" s="34"/>
    </row>
    <row r="309" spans="78:95" x14ac:dyDescent="0.25">
      <c r="BZ309" t="s">
        <v>26</v>
      </c>
      <c r="CA309" s="44">
        <v>32.256227758007114</v>
      </c>
      <c r="CB309" s="44">
        <v>67.444839857651232</v>
      </c>
      <c r="CC309" s="44">
        <v>46.918149466192169</v>
      </c>
      <c r="CD309" s="34"/>
      <c r="CE309" s="13" t="str">
        <f t="shared" si="34"/>
        <v>Bicicleta</v>
      </c>
      <c r="CF309" s="13" t="str">
        <f t="shared" si="35"/>
        <v>Bicicleta</v>
      </c>
      <c r="CG309" s="17">
        <f t="shared" si="36"/>
        <v>17.594306049822062</v>
      </c>
      <c r="CH309" s="17">
        <f t="shared" si="38"/>
        <v>105.56583629893224</v>
      </c>
      <c r="CI309" s="17">
        <f t="shared" si="37"/>
        <v>17.594306049822062</v>
      </c>
      <c r="CJ309" s="34"/>
      <c r="CK309" s="34"/>
      <c r="CL309" s="34"/>
      <c r="CM309" s="34"/>
      <c r="CN309" s="34"/>
      <c r="CO309" s="34"/>
      <c r="CP309" s="34"/>
      <c r="CQ309" s="34"/>
    </row>
    <row r="310" spans="78:95" x14ac:dyDescent="0.25">
      <c r="BZ310" t="s">
        <v>30</v>
      </c>
      <c r="CA310" s="44">
        <v>5.8647686832740211</v>
      </c>
      <c r="CB310" s="44">
        <v>5.8647686832740211</v>
      </c>
      <c r="CC310" s="44">
        <v>5.8647686832740211</v>
      </c>
      <c r="CD310" s="34"/>
      <c r="CE310" s="13" t="str">
        <f t="shared" si="34"/>
        <v>SITP</v>
      </c>
      <c r="CF310" s="13" t="str">
        <f t="shared" si="35"/>
        <v>SITP - Zonal</v>
      </c>
      <c r="CG310" s="17">
        <f t="shared" si="36"/>
        <v>64.512455516014228</v>
      </c>
      <c r="CH310" s="17">
        <f t="shared" si="38"/>
        <v>120.22775800711716</v>
      </c>
      <c r="CI310" s="17">
        <f t="shared" si="37"/>
        <v>8.7971530249110312</v>
      </c>
      <c r="CJ310" s="34"/>
      <c r="CK310" s="34"/>
      <c r="CL310" s="34"/>
      <c r="CM310" s="34"/>
      <c r="CN310" s="34"/>
      <c r="CO310" s="35"/>
      <c r="CP310" s="34"/>
      <c r="CQ310" s="34"/>
    </row>
    <row r="311" spans="78:95" x14ac:dyDescent="0.25">
      <c r="BZ311" t="s">
        <v>32</v>
      </c>
      <c r="CA311" s="44">
        <v>17.594306049822062</v>
      </c>
      <c r="CB311" s="44">
        <v>123.16014234875431</v>
      </c>
      <c r="CC311" s="44">
        <v>17.594306049822062</v>
      </c>
      <c r="CD311" s="34"/>
      <c r="CE311" s="13" t="str">
        <f t="shared" si="34"/>
        <v>Automóvil conductor</v>
      </c>
      <c r="CF311" s="13" t="str">
        <f t="shared" si="35"/>
        <v>Automóvil, camioneta o campero como conductor</v>
      </c>
      <c r="CG311" s="17">
        <f t="shared" si="36"/>
        <v>2.9323843416370106</v>
      </c>
      <c r="CH311" s="17">
        <f t="shared" si="38"/>
        <v>20.526690391459073</v>
      </c>
      <c r="CI311" s="17">
        <f t="shared" si="37"/>
        <v>46.918149466192169</v>
      </c>
      <c r="CJ311" s="34"/>
      <c r="CK311" s="34"/>
      <c r="CL311" s="34"/>
      <c r="CM311" s="34"/>
      <c r="CN311" s="34"/>
      <c r="CO311" s="34"/>
      <c r="CP311" s="34"/>
      <c r="CQ311" s="34"/>
    </row>
    <row r="312" spans="78:95" x14ac:dyDescent="0.25">
      <c r="BZ312" t="s">
        <v>33</v>
      </c>
      <c r="CA312" s="44">
        <v>0</v>
      </c>
      <c r="CB312" s="44">
        <v>8.7971530249110312</v>
      </c>
      <c r="CC312" s="44">
        <v>0</v>
      </c>
      <c r="CD312" s="34"/>
      <c r="CE312" s="13" t="str">
        <f t="shared" si="34"/>
        <v>Motocicleta conductor</v>
      </c>
      <c r="CF312" s="13" t="str">
        <f t="shared" si="35"/>
        <v>Motocicleta como conductor</v>
      </c>
      <c r="CG312" s="17">
        <f t="shared" si="36"/>
        <v>32.256227758007114</v>
      </c>
      <c r="CH312" s="17">
        <f t="shared" si="38"/>
        <v>173.01067615658332</v>
      </c>
      <c r="CI312" s="17">
        <f t="shared" si="37"/>
        <v>67.444839857651232</v>
      </c>
      <c r="CJ312" s="34"/>
      <c r="CK312" s="34"/>
      <c r="CL312" s="34"/>
      <c r="CM312" s="34"/>
      <c r="CN312" s="34"/>
      <c r="CO312" s="34"/>
      <c r="CP312" s="34"/>
      <c r="CQ312" s="34"/>
    </row>
    <row r="313" spans="78:95" x14ac:dyDescent="0.25">
      <c r="BZ313" t="s">
        <v>28</v>
      </c>
      <c r="CA313" s="44">
        <v>73.30960854092524</v>
      </c>
      <c r="CB313" s="44">
        <v>240.45551601423446</v>
      </c>
      <c r="CC313" s="44">
        <v>67.444839857651232</v>
      </c>
      <c r="CD313" s="34"/>
      <c r="CE313" s="13" t="str">
        <f t="shared" si="34"/>
        <v>Ruta institucional</v>
      </c>
      <c r="CF313" s="13" t="str">
        <f t="shared" si="35"/>
        <v>Ruta institucional</v>
      </c>
      <c r="CG313" s="17">
        <f t="shared" si="36"/>
        <v>8.7971530249110312</v>
      </c>
      <c r="CH313" s="17">
        <f t="shared" si="38"/>
        <v>2.932384341637011</v>
      </c>
      <c r="CI313" s="17">
        <f t="shared" si="37"/>
        <v>2.9323843416370106</v>
      </c>
      <c r="CJ313" s="34"/>
      <c r="CK313" s="34"/>
      <c r="CL313" s="34"/>
      <c r="CM313" s="34"/>
      <c r="CN313" s="34"/>
      <c r="CO313" s="34"/>
      <c r="CP313" s="35"/>
      <c r="CQ313" s="35"/>
    </row>
    <row r="314" spans="78:95" x14ac:dyDescent="0.25">
      <c r="BZ314" t="s">
        <v>34</v>
      </c>
      <c r="CA314" s="44">
        <v>2.9323843416370106</v>
      </c>
      <c r="CB314" s="44">
        <v>5.8647686832740211</v>
      </c>
      <c r="CC314" s="44">
        <v>2.9323843416370106</v>
      </c>
      <c r="CD314" s="34"/>
      <c r="CE314" s="13" t="str">
        <f t="shared" si="34"/>
        <v>Vehiculo institucional</v>
      </c>
      <c r="CF314" s="13" t="str">
        <f t="shared" si="35"/>
        <v>Vehículo institucional</v>
      </c>
      <c r="CG314" s="17">
        <f t="shared" si="36"/>
        <v>2.9323843416370106</v>
      </c>
      <c r="CH314" s="17">
        <f t="shared" si="38"/>
        <v>5.8647686832740202</v>
      </c>
      <c r="CI314" s="17">
        <f t="shared" si="37"/>
        <v>2.9323843416370106</v>
      </c>
      <c r="CJ314" s="34"/>
      <c r="CK314" s="34"/>
      <c r="CL314" s="34"/>
      <c r="CM314" s="34"/>
      <c r="CN314" s="34"/>
      <c r="CO314" s="34"/>
      <c r="CP314" s="34"/>
      <c r="CQ314" s="34"/>
    </row>
    <row r="315" spans="78:95" x14ac:dyDescent="0.25">
      <c r="BZ315" t="s">
        <v>37</v>
      </c>
      <c r="CA315" s="44">
        <v>0</v>
      </c>
      <c r="CB315" s="44">
        <v>5.8647686832740211</v>
      </c>
      <c r="CC315" s="44">
        <v>5.8647686832740211</v>
      </c>
      <c r="CD315" s="34"/>
      <c r="CE315" s="13" t="str">
        <f t="shared" si="34"/>
        <v>Taxi</v>
      </c>
      <c r="CF315" s="13" t="str">
        <f t="shared" si="35"/>
        <v>Taxi</v>
      </c>
      <c r="CG315" s="17">
        <f t="shared" si="36"/>
        <v>2.9323843416370106</v>
      </c>
      <c r="CH315" s="17">
        <f t="shared" si="38"/>
        <v>11.729537366548042</v>
      </c>
      <c r="CI315" s="17">
        <f t="shared" si="37"/>
        <v>0</v>
      </c>
      <c r="CJ315" s="34"/>
      <c r="CK315" s="34"/>
      <c r="CL315" s="34"/>
      <c r="CM315" s="34"/>
      <c r="CN315" s="34"/>
      <c r="CO315" s="34"/>
      <c r="CP315" s="34"/>
      <c r="CQ315" s="34"/>
    </row>
    <row r="316" spans="78:95" x14ac:dyDescent="0.25">
      <c r="BZ316" t="s">
        <v>472</v>
      </c>
      <c r="CA316" s="44">
        <v>2.9323843416370106</v>
      </c>
      <c r="CB316" s="44">
        <v>5.8647686832740211</v>
      </c>
      <c r="CC316" s="44">
        <v>2.9323843416370106</v>
      </c>
      <c r="CD316" s="34"/>
      <c r="CE316" s="13" t="str">
        <f t="shared" si="34"/>
        <v>A pie</v>
      </c>
      <c r="CF316" s="13" t="str">
        <f t="shared" si="35"/>
        <v>A pie o silla de ruedas</v>
      </c>
      <c r="CG316" s="17">
        <f t="shared" si="36"/>
        <v>8.7971530249110312</v>
      </c>
      <c r="CH316" s="17">
        <f t="shared" si="38"/>
        <v>2.932384341637011</v>
      </c>
      <c r="CI316" s="17">
        <f t="shared" si="37"/>
        <v>0</v>
      </c>
      <c r="CJ316" s="34"/>
      <c r="CK316" s="34"/>
      <c r="CL316" s="34"/>
      <c r="CM316" s="34"/>
      <c r="CN316" s="34"/>
      <c r="CO316" s="34"/>
      <c r="CP316" s="34"/>
      <c r="CQ316" s="34"/>
    </row>
    <row r="317" spans="78:95" x14ac:dyDescent="0.25">
      <c r="BZ317" t="s">
        <v>27</v>
      </c>
      <c r="CA317" s="44">
        <v>14.661921708185053</v>
      </c>
      <c r="CB317" s="44">
        <v>129.02491103202831</v>
      </c>
      <c r="CC317" s="44">
        <v>8.7971530249110312</v>
      </c>
      <c r="CD317" s="34"/>
      <c r="CE317" s="13" t="str">
        <f t="shared" si="34"/>
        <v>Bus intermunicipal</v>
      </c>
      <c r="CF317" s="13" t="str">
        <f t="shared" si="35"/>
        <v>Bus Intermunicipal</v>
      </c>
      <c r="CG317" s="17">
        <f t="shared" si="36"/>
        <v>5.8647686832740211</v>
      </c>
      <c r="CH317" s="17">
        <f t="shared" si="38"/>
        <v>8.797153024911033</v>
      </c>
      <c r="CI317" s="17">
        <f t="shared" si="37"/>
        <v>0</v>
      </c>
      <c r="CJ317" s="34"/>
      <c r="CK317" s="34"/>
      <c r="CL317" s="34"/>
      <c r="CM317" s="34"/>
      <c r="CN317" s="34"/>
      <c r="CO317" s="35"/>
      <c r="CP317" s="34"/>
      <c r="CQ317" s="34"/>
    </row>
    <row r="318" spans="78:95" x14ac:dyDescent="0.25">
      <c r="BZ318" t="s">
        <v>29</v>
      </c>
      <c r="CA318" s="44">
        <v>2.9323843416370106</v>
      </c>
      <c r="CB318" s="44">
        <v>11.729537366548042</v>
      </c>
      <c r="CC318" s="44">
        <v>0</v>
      </c>
      <c r="CD318" s="34"/>
      <c r="CE318" s="13" t="str">
        <f t="shared" si="34"/>
        <v>Automóvil pasajero</v>
      </c>
      <c r="CF318" s="13" t="str">
        <f t="shared" si="35"/>
        <v>Automóvil, camioneta o campero como pasajero</v>
      </c>
      <c r="CG318" s="17">
        <f t="shared" si="36"/>
        <v>14.661921708185053</v>
      </c>
      <c r="CH318" s="17">
        <f t="shared" si="38"/>
        <v>0</v>
      </c>
      <c r="CI318" s="17">
        <f t="shared" si="37"/>
        <v>5.8647686832740211</v>
      </c>
      <c r="CJ318" s="34"/>
      <c r="CK318" s="34"/>
      <c r="CL318" s="34"/>
      <c r="CM318" s="34"/>
      <c r="CN318" s="34"/>
      <c r="CO318" s="34"/>
      <c r="CP318" s="34"/>
      <c r="CQ318" s="34"/>
    </row>
    <row r="319" spans="78:95" x14ac:dyDescent="0.25">
      <c r="BZ319" t="s">
        <v>35</v>
      </c>
      <c r="CA319" s="44">
        <v>8.7971530249110312</v>
      </c>
      <c r="CB319" s="44">
        <v>8.7971530249110312</v>
      </c>
      <c r="CC319" s="44">
        <v>8.7971530249110312</v>
      </c>
      <c r="CD319" s="34"/>
      <c r="CE319" s="13" t="str">
        <f t="shared" si="34"/>
        <v>TPC</v>
      </c>
      <c r="CF319" s="13" t="str">
        <f t="shared" si="35"/>
        <v>Transporte Público Colectivo (TPC), ejecutivos</v>
      </c>
      <c r="CG319" s="17">
        <f t="shared" si="36"/>
        <v>5.8647686832740211</v>
      </c>
      <c r="CH319" s="17">
        <f t="shared" si="38"/>
        <v>11.72953736654804</v>
      </c>
      <c r="CI319" s="17">
        <f t="shared" si="37"/>
        <v>2.9323843416370106</v>
      </c>
      <c r="CJ319" s="34"/>
      <c r="CK319" s="34"/>
      <c r="CL319" s="34"/>
      <c r="CM319" s="34"/>
      <c r="CN319" s="34"/>
      <c r="CO319" s="34"/>
      <c r="CP319" s="34"/>
      <c r="CQ319" s="34"/>
    </row>
    <row r="320" spans="78:95" x14ac:dyDescent="0.25">
      <c r="BZ320" t="s">
        <v>39</v>
      </c>
      <c r="CA320" s="44">
        <v>2.9323843416370106</v>
      </c>
      <c r="CB320" s="44">
        <v>2.9323843416370106</v>
      </c>
      <c r="CC320" s="44">
        <v>2.9323843416370106</v>
      </c>
      <c r="CD320" s="34"/>
      <c r="CE320" s="13" t="str">
        <f t="shared" si="34"/>
        <v>Patineta</v>
      </c>
      <c r="CF320" s="13" t="str">
        <f t="shared" si="35"/>
        <v>Patineta</v>
      </c>
      <c r="CG320" s="17">
        <f t="shared" si="36"/>
        <v>2.9323843416370106</v>
      </c>
      <c r="CH320" s="17">
        <f t="shared" si="38"/>
        <v>0</v>
      </c>
      <c r="CI320" s="17">
        <f t="shared" si="37"/>
        <v>5.8647686832740211</v>
      </c>
      <c r="CJ320" s="34"/>
      <c r="CK320" s="34"/>
      <c r="CL320" s="34"/>
      <c r="CM320" s="34"/>
      <c r="CN320" s="34"/>
      <c r="CO320" s="34"/>
      <c r="CP320" s="34"/>
      <c r="CQ320" s="34"/>
    </row>
    <row r="321" spans="78:95" x14ac:dyDescent="0.25">
      <c r="BZ321" t="s">
        <v>24</v>
      </c>
      <c r="CA321" s="44">
        <v>41.053380782918147</v>
      </c>
      <c r="CB321" s="44">
        <v>175.94306049822038</v>
      </c>
      <c r="CC321" s="44">
        <v>43.985765124555158</v>
      </c>
      <c r="CD321" s="34"/>
      <c r="CE321" s="13" t="str">
        <f t="shared" si="34"/>
        <v>Motocicleta pasajero</v>
      </c>
      <c r="CF321" s="13" t="str">
        <f t="shared" si="35"/>
        <v>Motocicleta como pasajero</v>
      </c>
      <c r="CG321" s="17">
        <f t="shared" si="36"/>
        <v>2.9323843416370106</v>
      </c>
      <c r="CH321" s="17">
        <f t="shared" si="38"/>
        <v>2.9323843416370106</v>
      </c>
      <c r="CI321" s="17">
        <f t="shared" si="37"/>
        <v>2.9323843416370106</v>
      </c>
      <c r="CJ321" s="34"/>
      <c r="CK321" s="34"/>
      <c r="CL321" s="34"/>
      <c r="CM321" s="34"/>
      <c r="CN321" s="34"/>
      <c r="CO321" s="34"/>
      <c r="CP321" s="34"/>
      <c r="CQ321" s="34"/>
    </row>
    <row r="322" spans="78:95" x14ac:dyDescent="0.25">
      <c r="BZ322" t="s">
        <v>40</v>
      </c>
      <c r="CA322" s="44">
        <v>0</v>
      </c>
      <c r="CB322" s="44">
        <v>14.661921708185053</v>
      </c>
      <c r="CC322" s="44">
        <v>2.9323843416370106</v>
      </c>
      <c r="CD322" s="34"/>
      <c r="CE322" s="13" t="str">
        <f t="shared" si="34"/>
        <v>Alimentador</v>
      </c>
      <c r="CF322" s="13" t="str">
        <f t="shared" si="35"/>
        <v>Alimentador</v>
      </c>
      <c r="CG322" s="17">
        <f t="shared" si="36"/>
        <v>0</v>
      </c>
      <c r="CH322" s="17">
        <f t="shared" si="38"/>
        <v>2.9323843416370106</v>
      </c>
      <c r="CI322" s="17">
        <f t="shared" si="37"/>
        <v>2.9323843416370106</v>
      </c>
      <c r="CJ322" s="34"/>
      <c r="CK322" s="34"/>
      <c r="CL322" s="34"/>
      <c r="CM322" s="34"/>
      <c r="CN322" s="34"/>
      <c r="CO322" s="34"/>
      <c r="CP322" s="34"/>
      <c r="CQ322" s="34"/>
    </row>
    <row r="323" spans="78:95" x14ac:dyDescent="0.25">
      <c r="BZ323" t="s">
        <v>474</v>
      </c>
      <c r="CA323" s="44">
        <v>2.9323843416370106</v>
      </c>
      <c r="CB323" s="44">
        <v>8.7971530249110312</v>
      </c>
      <c r="CC323" s="44">
        <v>2.9323843416370106</v>
      </c>
      <c r="CD323" s="34"/>
      <c r="CE323" s="13" t="str">
        <f t="shared" si="34"/>
        <v>Transmicable</v>
      </c>
      <c r="CF323" s="13" t="str">
        <f t="shared" si="35"/>
        <v>Transmicable</v>
      </c>
      <c r="CG323" s="17">
        <f t="shared" si="36"/>
        <v>0</v>
      </c>
      <c r="CH323" s="17">
        <f t="shared" si="38"/>
        <v>0</v>
      </c>
      <c r="CI323" s="17">
        <f t="shared" si="37"/>
        <v>2.9323843416370106</v>
      </c>
      <c r="CJ323" s="34"/>
      <c r="CK323" s="34"/>
      <c r="CL323" s="34"/>
      <c r="CM323" s="34"/>
      <c r="CN323" s="34"/>
      <c r="CO323" s="34"/>
      <c r="CP323" s="34"/>
      <c r="CQ323" s="34"/>
    </row>
    <row r="324" spans="78:95" x14ac:dyDescent="0.25">
      <c r="BZ324" t="s">
        <v>198</v>
      </c>
      <c r="CA324" s="44">
        <v>208.1992882562277</v>
      </c>
      <c r="CB324" s="44">
        <v>823.99999999999898</v>
      </c>
      <c r="CC324" s="44">
        <v>222.86120996441275</v>
      </c>
      <c r="CD324" s="34"/>
      <c r="CE324" s="13" t="str">
        <f t="shared" si="34"/>
        <v>Bicitaxi</v>
      </c>
      <c r="CF324" s="13" t="str">
        <f t="shared" si="35"/>
        <v>Bicitaxi</v>
      </c>
      <c r="CG324" s="17">
        <f t="shared" si="36"/>
        <v>0</v>
      </c>
      <c r="CH324" s="17">
        <f t="shared" si="38"/>
        <v>0</v>
      </c>
      <c r="CI324" s="17">
        <f t="shared" si="37"/>
        <v>0</v>
      </c>
      <c r="CJ324" s="34"/>
      <c r="CK324" s="34"/>
      <c r="CM324" s="34"/>
      <c r="CN324" s="34"/>
      <c r="CO324" s="34"/>
      <c r="CP324" s="35"/>
      <c r="CQ324" s="35"/>
    </row>
    <row r="325" spans="78:95" x14ac:dyDescent="0.25">
      <c r="BZ325" s="34"/>
      <c r="CA325" s="34"/>
      <c r="CB325" s="34"/>
      <c r="CC325" s="34"/>
      <c r="CD325" s="34"/>
      <c r="CE325" s="13" t="str">
        <f t="shared" si="34"/>
        <v>Provisional</v>
      </c>
      <c r="CF325" s="13" t="str">
        <f t="shared" si="35"/>
        <v>SITP - Provisional</v>
      </c>
      <c r="CG325" s="17">
        <f t="shared" si="36"/>
        <v>0</v>
      </c>
      <c r="CH325" s="17">
        <f t="shared" si="38"/>
        <v>0</v>
      </c>
      <c r="CI325" s="17">
        <f t="shared" si="37"/>
        <v>0</v>
      </c>
      <c r="CJ325" s="34"/>
      <c r="CK325" s="34"/>
      <c r="CM325" s="34"/>
      <c r="CN325" s="34"/>
      <c r="CO325" s="34"/>
      <c r="CP325" s="34"/>
      <c r="CQ325" s="34"/>
    </row>
    <row r="326" spans="78:95" x14ac:dyDescent="0.25"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M326" s="34"/>
      <c r="CN326" s="34"/>
      <c r="CO326" s="34"/>
      <c r="CP326" s="34"/>
      <c r="CQ326" s="34"/>
    </row>
    <row r="327" spans="78:95" ht="25.5" x14ac:dyDescent="0.25">
      <c r="BZ327" s="34"/>
      <c r="CA327" s="34"/>
      <c r="CB327" s="34"/>
      <c r="CC327" s="34"/>
      <c r="CD327" s="34"/>
      <c r="CE327" s="34"/>
      <c r="CF327" s="34"/>
      <c r="CG327" s="18" t="s">
        <v>215</v>
      </c>
      <c r="CH327" s="18" t="s">
        <v>21</v>
      </c>
      <c r="CI327" s="18" t="s">
        <v>22</v>
      </c>
      <c r="CJ327" s="34"/>
      <c r="CK327" s="34"/>
      <c r="CM327" s="34"/>
      <c r="CN327" s="34"/>
      <c r="CO327" s="34"/>
      <c r="CP327" s="34"/>
      <c r="CQ327" s="34"/>
    </row>
    <row r="328" spans="78:95" x14ac:dyDescent="0.25">
      <c r="BZ328" s="33"/>
      <c r="CA328" s="33"/>
      <c r="CB328" s="34"/>
      <c r="CC328" s="34"/>
      <c r="CD328" s="34"/>
      <c r="CE328" s="34"/>
      <c r="CF328" s="34"/>
      <c r="CG328" s="17">
        <f>SUM(CG307:CG325)</f>
        <v>222.86120996441275</v>
      </c>
      <c r="CH328" s="17">
        <f>SUM(CH307:CH325)</f>
        <v>601.13879003558611</v>
      </c>
      <c r="CI328" s="17">
        <f>SUM(CI307:CI325)</f>
        <v>222.86120996441272</v>
      </c>
      <c r="CJ328" s="34"/>
      <c r="CK328" s="34"/>
      <c r="CM328" s="34"/>
      <c r="CN328" s="34"/>
      <c r="CO328" s="35"/>
      <c r="CP328" s="34"/>
      <c r="CQ328" s="34"/>
    </row>
    <row r="329" spans="78:95" x14ac:dyDescent="0.25">
      <c r="BZ329" s="42" t="s">
        <v>214</v>
      </c>
      <c r="CA329" t="s">
        <v>321</v>
      </c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M329" s="34"/>
      <c r="CN329" s="34"/>
      <c r="CO329" s="34"/>
      <c r="CP329" s="34"/>
      <c r="CQ329" s="34"/>
    </row>
    <row r="330" spans="78:95" x14ac:dyDescent="0.25">
      <c r="BZ330"/>
      <c r="CA330"/>
      <c r="CB330"/>
      <c r="CC330" s="34"/>
      <c r="CD330" s="34"/>
      <c r="CE330" s="34"/>
      <c r="CF330" s="34"/>
      <c r="CG330" s="34"/>
      <c r="CH330" s="34"/>
      <c r="CI330" s="34"/>
      <c r="CJ330" s="35"/>
      <c r="CK330" s="35"/>
      <c r="CM330" s="34"/>
      <c r="CN330" s="34"/>
      <c r="CO330" s="34"/>
      <c r="CP330" s="34"/>
      <c r="CQ330" s="34"/>
    </row>
    <row r="331" spans="78:95" ht="25.5" x14ac:dyDescent="0.25">
      <c r="BZ331" s="42" t="s">
        <v>204</v>
      </c>
      <c r="CA331" s="42" t="s">
        <v>213</v>
      </c>
      <c r="CB331" t="s">
        <v>307</v>
      </c>
      <c r="CC331"/>
      <c r="CD331" s="35"/>
      <c r="CE331" s="19" t="s">
        <v>46</v>
      </c>
      <c r="CF331" s="18" t="s">
        <v>32</v>
      </c>
      <c r="CG331" s="18" t="s">
        <v>37</v>
      </c>
      <c r="CH331" s="18" t="s">
        <v>28</v>
      </c>
      <c r="CI331" s="18" t="s">
        <v>26</v>
      </c>
      <c r="CJ331" s="35"/>
      <c r="CK331" s="35"/>
      <c r="CL331" s="49"/>
      <c r="CM331" s="35"/>
      <c r="CN331" s="35"/>
      <c r="CO331" s="34"/>
      <c r="CP331" s="34"/>
      <c r="CQ331" s="34"/>
    </row>
    <row r="332" spans="78:95" x14ac:dyDescent="0.25">
      <c r="BZ332" t="s">
        <v>27</v>
      </c>
      <c r="CA332"/>
      <c r="CB332" s="44">
        <v>184.74021352313139</v>
      </c>
      <c r="CC332"/>
      <c r="CD332" s="34"/>
      <c r="CE332" s="13" t="s">
        <v>47</v>
      </c>
      <c r="CF332" s="17">
        <f t="shared" ref="CF332:CI336" si="39">IFERROR(GETPIVOTDATA("Colaboradores",$BZ$331,"Modo_Principal",CF$331,"Energetico_Principal",$CE332),0)</f>
        <v>117.2953736654803</v>
      </c>
      <c r="CG332" s="17">
        <f t="shared" si="39"/>
        <v>0</v>
      </c>
      <c r="CH332" s="17">
        <f t="shared" si="39"/>
        <v>0</v>
      </c>
      <c r="CI332" s="17">
        <f t="shared" si="39"/>
        <v>0</v>
      </c>
      <c r="CJ332" s="34"/>
      <c r="CK332" s="34"/>
      <c r="CM332" s="34"/>
      <c r="CN332" s="34"/>
      <c r="CO332" s="34"/>
      <c r="CP332" s="34"/>
      <c r="CQ332" s="34"/>
    </row>
    <row r="333" spans="78:95" x14ac:dyDescent="0.25">
      <c r="BZ333"/>
      <c r="CA333"/>
      <c r="CB333" s="44">
        <v>184.74021352313139</v>
      </c>
      <c r="CC333"/>
      <c r="CD333" s="34"/>
      <c r="CE333" s="13" t="s">
        <v>51</v>
      </c>
      <c r="CF333" s="17">
        <f t="shared" si="39"/>
        <v>2.9323843416370106</v>
      </c>
      <c r="CG333" s="17">
        <f t="shared" si="39"/>
        <v>2.9323843416370106</v>
      </c>
      <c r="CH333" s="17">
        <f t="shared" si="39"/>
        <v>2.9323843416370106</v>
      </c>
      <c r="CI333" s="17">
        <f t="shared" si="39"/>
        <v>2.9323843416370106</v>
      </c>
      <c r="CJ333" s="34"/>
      <c r="CK333" s="34"/>
      <c r="CM333" s="34"/>
      <c r="CN333" s="34"/>
      <c r="CO333" s="34"/>
      <c r="CP333" s="35"/>
      <c r="CQ333" s="35"/>
    </row>
    <row r="334" spans="78:95" x14ac:dyDescent="0.25">
      <c r="BZ334" t="s">
        <v>32</v>
      </c>
      <c r="CA334"/>
      <c r="CB334" s="44">
        <v>123.16014234875432</v>
      </c>
      <c r="CC334"/>
      <c r="CD334" s="34"/>
      <c r="CE334" s="13" t="s">
        <v>48</v>
      </c>
      <c r="CF334" s="17">
        <f t="shared" si="39"/>
        <v>2.9323843416370106</v>
      </c>
      <c r="CG334" s="17">
        <f t="shared" si="39"/>
        <v>0</v>
      </c>
      <c r="CH334" s="17">
        <f t="shared" si="39"/>
        <v>202.33451957295341</v>
      </c>
      <c r="CI334" s="17">
        <f t="shared" si="39"/>
        <v>17.594306049822062</v>
      </c>
      <c r="CJ334" s="34"/>
      <c r="CK334" s="34"/>
      <c r="CM334" s="34"/>
      <c r="CN334" s="34"/>
      <c r="CO334" s="34"/>
      <c r="CP334" s="34"/>
      <c r="CQ334" s="34"/>
    </row>
    <row r="335" spans="78:95" x14ac:dyDescent="0.25">
      <c r="BZ335"/>
      <c r="CA335" t="s">
        <v>51</v>
      </c>
      <c r="CB335" s="44">
        <v>2.9323843416370106</v>
      </c>
      <c r="CC335"/>
      <c r="CD335" s="34"/>
      <c r="CE335" s="13" t="s">
        <v>49</v>
      </c>
      <c r="CF335" s="17">
        <f t="shared" si="39"/>
        <v>0</v>
      </c>
      <c r="CG335" s="17">
        <f t="shared" si="39"/>
        <v>0</v>
      </c>
      <c r="CH335" s="17">
        <f t="shared" si="39"/>
        <v>0</v>
      </c>
      <c r="CI335" s="17">
        <f t="shared" si="39"/>
        <v>0</v>
      </c>
      <c r="CJ335" s="34"/>
      <c r="CK335" s="34"/>
      <c r="CM335" s="34"/>
      <c r="CN335" s="34"/>
      <c r="CO335" s="34"/>
      <c r="CP335" s="34"/>
      <c r="CQ335" s="34"/>
    </row>
    <row r="336" spans="78:95" x14ac:dyDescent="0.25">
      <c r="BZ336"/>
      <c r="CA336" t="s">
        <v>48</v>
      </c>
      <c r="CB336" s="44">
        <v>2.9323843416370106</v>
      </c>
      <c r="CC336"/>
      <c r="CD336" s="34"/>
      <c r="CE336" s="13" t="s">
        <v>50</v>
      </c>
      <c r="CF336" s="17">
        <f t="shared" si="39"/>
        <v>0</v>
      </c>
      <c r="CG336" s="17">
        <f t="shared" si="39"/>
        <v>0</v>
      </c>
      <c r="CH336" s="17">
        <f t="shared" si="39"/>
        <v>0</v>
      </c>
      <c r="CI336" s="17">
        <f t="shared" si="39"/>
        <v>2.9323843416370106</v>
      </c>
      <c r="CJ336" s="34"/>
      <c r="CK336" s="34"/>
      <c r="CM336" s="34"/>
      <c r="CN336" s="34"/>
      <c r="CO336" s="34"/>
      <c r="CP336" s="34"/>
      <c r="CQ336" s="34"/>
    </row>
    <row r="337" spans="78:95" x14ac:dyDescent="0.25">
      <c r="BZ337"/>
      <c r="CA337" t="s">
        <v>47</v>
      </c>
      <c r="CB337" s="44">
        <v>117.2953736654803</v>
      </c>
      <c r="CC337"/>
      <c r="CD337" s="34"/>
      <c r="CE337" s="34"/>
      <c r="CF337" s="34"/>
      <c r="CG337" s="34"/>
      <c r="CH337" s="34"/>
      <c r="CI337" s="34"/>
      <c r="CJ337" s="34"/>
      <c r="CK337" s="34"/>
      <c r="CM337" s="34"/>
      <c r="CN337" s="34"/>
      <c r="CO337" s="35"/>
      <c r="CP337" s="34"/>
      <c r="CQ337" s="34"/>
    </row>
    <row r="338" spans="78:95" x14ac:dyDescent="0.25">
      <c r="BZ338" t="s">
        <v>24</v>
      </c>
      <c r="CA338"/>
      <c r="CB338" s="44">
        <v>170.07829181494637</v>
      </c>
      <c r="CC338"/>
      <c r="CD338" s="34"/>
      <c r="CE338" s="34"/>
      <c r="CF338" s="34"/>
      <c r="CG338" s="34"/>
      <c r="CH338" s="34"/>
      <c r="CI338" s="34"/>
      <c r="CJ338" s="34"/>
      <c r="CK338" s="34"/>
      <c r="CM338" s="34"/>
      <c r="CN338" s="34"/>
      <c r="CO338" s="34"/>
      <c r="CP338" s="34"/>
      <c r="CQ338" s="34"/>
    </row>
    <row r="339" spans="78:95" x14ac:dyDescent="0.25">
      <c r="BZ339"/>
      <c r="CA339"/>
      <c r="CB339" s="44">
        <v>170.07829181494637</v>
      </c>
      <c r="CC339"/>
      <c r="CD339" s="34"/>
      <c r="CE339" s="34"/>
      <c r="CF339" s="34"/>
      <c r="CG339" s="34"/>
      <c r="CH339" s="34"/>
      <c r="CI339" s="34"/>
      <c r="CJ339" s="34"/>
      <c r="CK339" s="34"/>
      <c r="CM339" s="34"/>
      <c r="CN339" s="34"/>
      <c r="CO339" s="34"/>
      <c r="CP339" s="34"/>
      <c r="CQ339" s="34"/>
    </row>
    <row r="340" spans="78:95" x14ac:dyDescent="0.25">
      <c r="BZ340" t="s">
        <v>28</v>
      </c>
      <c r="CA340"/>
      <c r="CB340" s="44">
        <v>205.26690391459042</v>
      </c>
      <c r="CC340"/>
      <c r="CD340" s="34"/>
      <c r="CE340" s="34"/>
      <c r="CF340" s="34"/>
      <c r="CG340" s="34"/>
      <c r="CH340" s="34"/>
      <c r="CI340" s="34"/>
      <c r="CJ340" s="34"/>
      <c r="CK340" s="34"/>
      <c r="CM340" s="35"/>
      <c r="CN340" s="35"/>
      <c r="CO340" s="34"/>
      <c r="CP340" s="34"/>
      <c r="CQ340" s="34"/>
    </row>
    <row r="341" spans="78:95" x14ac:dyDescent="0.25">
      <c r="BZ341"/>
      <c r="CA341" t="s">
        <v>51</v>
      </c>
      <c r="CB341" s="44">
        <v>2.9323843416370106</v>
      </c>
      <c r="CC341"/>
      <c r="CD341" s="34"/>
      <c r="CE341" s="34"/>
      <c r="CF341" s="34"/>
      <c r="CG341" s="34"/>
      <c r="CH341" s="34"/>
      <c r="CI341" s="34"/>
      <c r="CJ341" s="34"/>
      <c r="CK341" s="34"/>
      <c r="CM341" s="34"/>
      <c r="CN341" s="34"/>
      <c r="CO341" s="34"/>
      <c r="CP341" s="34"/>
      <c r="CQ341" s="34"/>
    </row>
    <row r="342" spans="78:95" x14ac:dyDescent="0.25">
      <c r="BZ342"/>
      <c r="CA342" t="s">
        <v>48</v>
      </c>
      <c r="CB342" s="44">
        <v>202.33451957295341</v>
      </c>
      <c r="CC342"/>
      <c r="CD342" s="34"/>
      <c r="CE342" s="34"/>
      <c r="CF342" s="34"/>
      <c r="CG342" s="34"/>
      <c r="CH342" s="34"/>
      <c r="CI342" s="34"/>
      <c r="CJ342" s="34"/>
      <c r="CK342" s="34"/>
      <c r="CM342" s="34"/>
      <c r="CN342" s="34"/>
      <c r="CO342" s="34"/>
      <c r="CP342" s="34"/>
      <c r="CQ342" s="34"/>
    </row>
    <row r="343" spans="78:95" x14ac:dyDescent="0.25">
      <c r="BZ343" t="s">
        <v>26</v>
      </c>
      <c r="CA343"/>
      <c r="CB343" s="44">
        <v>23.459074733096084</v>
      </c>
      <c r="CC343"/>
      <c r="CD343" s="34"/>
      <c r="CE343" s="34"/>
      <c r="CF343" s="34"/>
      <c r="CG343" s="34"/>
      <c r="CH343" s="34"/>
      <c r="CI343" s="34"/>
      <c r="CJ343" s="34"/>
      <c r="CK343" s="34"/>
      <c r="CM343" s="34"/>
      <c r="CN343" s="34"/>
      <c r="CO343" s="34"/>
      <c r="CP343" s="34"/>
      <c r="CQ343" s="34"/>
    </row>
    <row r="344" spans="78:95" x14ac:dyDescent="0.25">
      <c r="BZ344"/>
      <c r="CA344" t="s">
        <v>51</v>
      </c>
      <c r="CB344" s="44">
        <v>2.9323843416370106</v>
      </c>
      <c r="CC344"/>
      <c r="CD344" s="34"/>
      <c r="CE344" s="34"/>
      <c r="CF344" s="34"/>
      <c r="CG344" s="34"/>
      <c r="CH344" s="34"/>
      <c r="CI344" s="34"/>
      <c r="CJ344" s="34"/>
      <c r="CK344" s="34"/>
      <c r="CM344" s="34"/>
      <c r="CN344" s="34"/>
      <c r="CO344" s="34"/>
      <c r="CP344" s="34"/>
      <c r="CQ344" s="34"/>
    </row>
    <row r="345" spans="78:95" x14ac:dyDescent="0.25">
      <c r="BZ345"/>
      <c r="CA345" t="s">
        <v>48</v>
      </c>
      <c r="CB345" s="44">
        <v>17.594306049822062</v>
      </c>
      <c r="CC345"/>
      <c r="CD345" s="34"/>
      <c r="CE345" s="34"/>
      <c r="CF345" s="34"/>
      <c r="CG345" s="34"/>
      <c r="CH345" s="34"/>
      <c r="CI345" s="34"/>
      <c r="CJ345" s="34"/>
      <c r="CK345" s="34"/>
      <c r="CM345" s="34"/>
      <c r="CN345" s="34"/>
      <c r="CO345" s="34"/>
      <c r="CP345" s="34"/>
      <c r="CQ345" s="34"/>
    </row>
    <row r="346" spans="78:95" x14ac:dyDescent="0.25">
      <c r="BZ346"/>
      <c r="CA346" t="s">
        <v>50</v>
      </c>
      <c r="CB346" s="44">
        <v>2.9323843416370106</v>
      </c>
      <c r="CC346"/>
      <c r="CD346" s="34"/>
      <c r="CE346" s="34"/>
      <c r="CF346" s="34"/>
      <c r="CG346" s="34"/>
      <c r="CH346" s="34"/>
      <c r="CI346" s="34"/>
      <c r="CJ346" s="34"/>
      <c r="CK346" s="34"/>
      <c r="CM346" s="34"/>
      <c r="CN346" s="34"/>
      <c r="CO346" s="34"/>
      <c r="CP346" s="34"/>
      <c r="CQ346" s="34"/>
    </row>
    <row r="347" spans="78:95" x14ac:dyDescent="0.25">
      <c r="BZ347" t="s">
        <v>33</v>
      </c>
      <c r="CA347"/>
      <c r="CB347" s="44">
        <v>14.661921708185053</v>
      </c>
      <c r="CJ347" s="34"/>
      <c r="CK347" s="34"/>
      <c r="CM347" s="34"/>
      <c r="CN347" s="34"/>
      <c r="CO347" s="34"/>
      <c r="CP347" s="34"/>
      <c r="CQ347" s="34"/>
    </row>
    <row r="348" spans="78:95" x14ac:dyDescent="0.25">
      <c r="BZ348"/>
      <c r="CA348"/>
      <c r="CB348" s="44">
        <v>14.661921708185053</v>
      </c>
      <c r="CJ348" s="34"/>
      <c r="CK348" s="34"/>
      <c r="CM348" s="34"/>
      <c r="CN348" s="34"/>
      <c r="CO348" s="34"/>
      <c r="CP348" s="34"/>
      <c r="CQ348" s="34"/>
    </row>
    <row r="349" spans="78:95" x14ac:dyDescent="0.25">
      <c r="BZ349" t="s">
        <v>149</v>
      </c>
      <c r="CA349"/>
      <c r="CB349" s="44">
        <v>11.729537366548042</v>
      </c>
      <c r="CJ349" s="34"/>
      <c r="CK349" s="34"/>
      <c r="CM349" s="34"/>
      <c r="CN349" s="34"/>
      <c r="CO349" s="34"/>
      <c r="CP349" s="34"/>
      <c r="CQ349" s="34"/>
    </row>
    <row r="350" spans="78:95" x14ac:dyDescent="0.25">
      <c r="BZ350"/>
      <c r="CA350"/>
      <c r="CB350" s="44">
        <v>11.729537366548042</v>
      </c>
      <c r="CJ350" s="35"/>
      <c r="CK350" s="35"/>
      <c r="CL350" s="49"/>
      <c r="CM350" s="35"/>
      <c r="CN350" s="35"/>
      <c r="CO350" s="34"/>
      <c r="CP350" s="34"/>
      <c r="CQ350" s="34"/>
    </row>
    <row r="351" spans="78:95" x14ac:dyDescent="0.25">
      <c r="BZ351" t="s">
        <v>30</v>
      </c>
      <c r="CA351"/>
      <c r="CB351" s="44">
        <v>14.661921708185053</v>
      </c>
      <c r="CJ351" s="34"/>
      <c r="CK351" s="34"/>
      <c r="CM351" s="34"/>
      <c r="CN351" s="34"/>
      <c r="CO351" s="34"/>
      <c r="CP351" s="34"/>
      <c r="CQ351" s="34"/>
    </row>
    <row r="352" spans="78:95" x14ac:dyDescent="0.25">
      <c r="BZ352"/>
      <c r="CA352" t="s">
        <v>48</v>
      </c>
      <c r="CB352" s="44">
        <v>14.661921708185053</v>
      </c>
      <c r="CJ352" s="34"/>
      <c r="CK352" s="34"/>
      <c r="CM352" s="34"/>
      <c r="CN352" s="34"/>
      <c r="CO352" s="34"/>
      <c r="CP352" s="34"/>
      <c r="CQ352" s="34"/>
    </row>
    <row r="353" spans="78:95" x14ac:dyDescent="0.25">
      <c r="BZ353" t="s">
        <v>29</v>
      </c>
      <c r="CA353"/>
      <c r="CB353" s="44">
        <v>14.661921708185053</v>
      </c>
      <c r="CJ353" s="34"/>
      <c r="CK353" s="34"/>
      <c r="CM353" s="34"/>
      <c r="CN353" s="34"/>
      <c r="CO353" s="34"/>
      <c r="CP353" s="34"/>
      <c r="CQ353" s="34"/>
    </row>
    <row r="354" spans="78:95" x14ac:dyDescent="0.25">
      <c r="BZ354"/>
      <c r="CA354"/>
      <c r="CB354" s="44">
        <v>14.661921708185053</v>
      </c>
      <c r="CJ354" s="35"/>
      <c r="CK354" s="35"/>
      <c r="CL354" s="49"/>
      <c r="CM354" s="35"/>
      <c r="CN354" s="35"/>
      <c r="CO354" s="34"/>
      <c r="CP354" s="34"/>
      <c r="CQ354" s="34"/>
    </row>
    <row r="355" spans="78:95" x14ac:dyDescent="0.25">
      <c r="BZ355" t="s">
        <v>40</v>
      </c>
      <c r="CA355"/>
      <c r="CB355" s="44">
        <v>17.594306049822062</v>
      </c>
      <c r="CJ355" s="34"/>
      <c r="CK355" s="34"/>
      <c r="CM355" s="34"/>
      <c r="CN355" s="34"/>
      <c r="CO355" s="34"/>
      <c r="CP355" s="34"/>
      <c r="CQ355" s="34"/>
    </row>
    <row r="356" spans="78:95" x14ac:dyDescent="0.25">
      <c r="BZ356"/>
      <c r="CA356"/>
      <c r="CB356" s="44">
        <v>17.594306049822062</v>
      </c>
      <c r="CJ356" s="34"/>
      <c r="CK356" s="34"/>
      <c r="CM356" s="34"/>
      <c r="CN356" s="34"/>
      <c r="CO356" s="34"/>
      <c r="CP356" s="34"/>
      <c r="CQ356" s="34"/>
    </row>
    <row r="357" spans="78:95" x14ac:dyDescent="0.25">
      <c r="BZ357" t="s">
        <v>34</v>
      </c>
      <c r="CA357"/>
      <c r="CB357" s="44">
        <v>5.8647686832740211</v>
      </c>
      <c r="CJ357" s="34"/>
      <c r="CK357" s="34"/>
      <c r="CM357" s="34"/>
      <c r="CN357" s="34"/>
      <c r="CO357" s="34"/>
      <c r="CP357" s="34"/>
      <c r="CQ357" s="34"/>
    </row>
    <row r="358" spans="78:95" x14ac:dyDescent="0.25">
      <c r="BZ358"/>
      <c r="CA358" t="s">
        <v>48</v>
      </c>
      <c r="CB358" s="44">
        <v>5.8647686832740211</v>
      </c>
      <c r="CJ358" s="34"/>
      <c r="CK358" s="34"/>
      <c r="CM358" s="34"/>
      <c r="CN358" s="34"/>
      <c r="CO358" s="34"/>
      <c r="CP358" s="34"/>
      <c r="CQ358" s="34"/>
    </row>
    <row r="359" spans="78:95" x14ac:dyDescent="0.25">
      <c r="BZ359" t="s">
        <v>37</v>
      </c>
      <c r="CA359"/>
      <c r="CB359" s="44">
        <v>2.9323843416370106</v>
      </c>
      <c r="CJ359" s="34"/>
      <c r="CK359" s="34"/>
      <c r="CM359" s="35"/>
      <c r="CN359" s="35"/>
      <c r="CO359" s="34"/>
      <c r="CP359" s="34"/>
      <c r="CQ359" s="34"/>
    </row>
    <row r="360" spans="78:95" x14ac:dyDescent="0.25">
      <c r="BZ360"/>
      <c r="CA360" t="s">
        <v>51</v>
      </c>
      <c r="CB360" s="44">
        <v>2.9323843416370106</v>
      </c>
      <c r="CJ360" s="34"/>
      <c r="CK360" s="34"/>
      <c r="CM360" s="34"/>
      <c r="CN360" s="34"/>
      <c r="CO360" s="34"/>
      <c r="CP360" s="34"/>
      <c r="CQ360" s="34"/>
    </row>
    <row r="361" spans="78:95" x14ac:dyDescent="0.25">
      <c r="BZ361" t="s">
        <v>474</v>
      </c>
      <c r="CA361"/>
      <c r="CB361" s="44">
        <v>8.7971530249110312</v>
      </c>
      <c r="CJ361" s="35"/>
      <c r="CK361" s="35"/>
      <c r="CL361" s="49"/>
      <c r="CM361" s="35"/>
      <c r="CN361" s="35"/>
      <c r="CO361" s="34"/>
      <c r="CP361" s="34"/>
      <c r="CQ361" s="34"/>
    </row>
    <row r="362" spans="78:95" x14ac:dyDescent="0.25">
      <c r="BZ362"/>
      <c r="CA362"/>
      <c r="CB362" s="44">
        <v>8.7971530249110312</v>
      </c>
      <c r="CJ362" s="34"/>
      <c r="CK362" s="34"/>
      <c r="CM362" s="34"/>
      <c r="CN362" s="34"/>
      <c r="CO362" s="34"/>
      <c r="CP362" s="34"/>
      <c r="CQ362" s="34"/>
    </row>
    <row r="363" spans="78:95" x14ac:dyDescent="0.25">
      <c r="BZ363" t="s">
        <v>35</v>
      </c>
      <c r="CA363"/>
      <c r="CB363" s="44">
        <v>11.729537366548042</v>
      </c>
      <c r="CJ363" s="34"/>
      <c r="CK363" s="34"/>
      <c r="CM363" s="34"/>
      <c r="CN363" s="34"/>
      <c r="CO363" s="34"/>
      <c r="CP363" s="34"/>
      <c r="CQ363" s="34"/>
    </row>
    <row r="364" spans="78:95" x14ac:dyDescent="0.25">
      <c r="BZ364"/>
      <c r="CA364"/>
      <c r="CB364" s="44">
        <v>11.729537366548042</v>
      </c>
      <c r="CJ364" s="34"/>
      <c r="CK364" s="34"/>
      <c r="CM364" s="34"/>
      <c r="CN364" s="34"/>
      <c r="CO364" s="34"/>
      <c r="CP364" s="34"/>
      <c r="CQ364" s="34"/>
    </row>
    <row r="365" spans="78:95" x14ac:dyDescent="0.25">
      <c r="BZ365" t="s">
        <v>472</v>
      </c>
      <c r="CA365"/>
      <c r="CB365" s="44">
        <v>11.729537366548042</v>
      </c>
      <c r="CJ365" s="34"/>
      <c r="CK365" s="34"/>
      <c r="CM365" s="34"/>
      <c r="CN365" s="34"/>
      <c r="CO365" s="34"/>
      <c r="CP365" s="34"/>
      <c r="CQ365" s="34"/>
    </row>
    <row r="366" spans="78:95" x14ac:dyDescent="0.25">
      <c r="BZ366"/>
      <c r="CA366"/>
      <c r="CB366" s="44">
        <v>11.729537366548042</v>
      </c>
      <c r="CJ366" s="34"/>
      <c r="CK366" s="34"/>
      <c r="CM366" s="34"/>
      <c r="CN366" s="34"/>
      <c r="CO366" s="34"/>
      <c r="CP366" s="34"/>
      <c r="CQ366" s="34"/>
    </row>
    <row r="367" spans="78:95" x14ac:dyDescent="0.25">
      <c r="BZ367" t="s">
        <v>31</v>
      </c>
      <c r="CA367"/>
      <c r="CB367" s="44">
        <v>2.9323843416370106</v>
      </c>
      <c r="CJ367" s="34"/>
      <c r="CK367" s="34"/>
      <c r="CM367" s="34"/>
      <c r="CN367" s="34"/>
      <c r="CO367" s="34"/>
      <c r="CP367" s="34"/>
      <c r="CQ367" s="34"/>
    </row>
    <row r="368" spans="78:95" x14ac:dyDescent="0.25">
      <c r="BZ368"/>
      <c r="CA368"/>
      <c r="CB368" s="44">
        <v>2.9323843416370106</v>
      </c>
      <c r="CJ368" s="34"/>
      <c r="CK368" s="34"/>
      <c r="CM368" s="34"/>
      <c r="CN368" s="34"/>
      <c r="CO368" s="34"/>
      <c r="CP368" s="34"/>
      <c r="CQ368" s="34"/>
    </row>
    <row r="369" spans="78:95" x14ac:dyDescent="0.25">
      <c r="BZ369" t="s">
        <v>198</v>
      </c>
      <c r="CA369"/>
      <c r="CB369" s="44">
        <v>823.99999999999909</v>
      </c>
      <c r="CJ369" s="34"/>
      <c r="CK369" s="34"/>
      <c r="CM369" s="34"/>
      <c r="CN369" s="34"/>
      <c r="CO369" s="34"/>
      <c r="CP369" s="34"/>
      <c r="CQ369" s="34"/>
    </row>
    <row r="370" spans="78:95" x14ac:dyDescent="0.25">
      <c r="CJ370" s="34"/>
      <c r="CK370" s="34"/>
      <c r="CM370" s="34"/>
      <c r="CN370" s="34"/>
      <c r="CO370" s="34"/>
      <c r="CP370" s="34"/>
      <c r="CQ370" s="34"/>
    </row>
    <row r="371" spans="78:95" x14ac:dyDescent="0.25">
      <c r="CJ371" s="34"/>
      <c r="CK371" s="34"/>
      <c r="CM371" s="34"/>
      <c r="CN371" s="34"/>
      <c r="CO371" s="34"/>
      <c r="CP371" s="34"/>
      <c r="CQ371" s="34"/>
    </row>
    <row r="372" spans="78:95" x14ac:dyDescent="0.25">
      <c r="CJ372" s="35"/>
      <c r="CK372" s="35"/>
      <c r="CL372" s="49"/>
      <c r="CM372" s="35"/>
      <c r="CN372" s="35"/>
      <c r="CO372" s="34"/>
      <c r="CP372" s="34"/>
      <c r="CQ372" s="34"/>
    </row>
    <row r="373" spans="78:95" x14ac:dyDescent="0.25">
      <c r="CJ373" s="34"/>
      <c r="CK373" s="34"/>
      <c r="CM373" s="34"/>
      <c r="CN373" s="34"/>
      <c r="CO373" s="34"/>
      <c r="CP373" s="34"/>
      <c r="CQ373" s="34"/>
    </row>
    <row r="374" spans="78:95" x14ac:dyDescent="0.25">
      <c r="CJ374" s="34"/>
      <c r="CK374" s="34"/>
      <c r="CM374" s="34"/>
      <c r="CN374" s="34"/>
      <c r="CO374" s="34"/>
      <c r="CP374" s="34"/>
      <c r="CQ374" s="34"/>
    </row>
    <row r="375" spans="78:95" x14ac:dyDescent="0.25">
      <c r="CJ375" s="34"/>
      <c r="CK375" s="34"/>
      <c r="CM375" s="34"/>
      <c r="CN375" s="34"/>
      <c r="CO375" s="34"/>
      <c r="CP375" s="34"/>
      <c r="CQ375" s="34"/>
    </row>
    <row r="376" spans="78:95" x14ac:dyDescent="0.25">
      <c r="BZ376" s="42" t="s">
        <v>212</v>
      </c>
      <c r="CA376" t="s">
        <v>307</v>
      </c>
      <c r="CB376" s="34"/>
      <c r="CC376" s="34"/>
      <c r="CD376" s="34"/>
      <c r="CE376" s="18" t="s">
        <v>211</v>
      </c>
      <c r="CF376" s="18" t="s">
        <v>4</v>
      </c>
      <c r="CG376" s="34"/>
      <c r="CH376" s="34"/>
      <c r="CI376" s="34"/>
      <c r="CJ376" s="34"/>
      <c r="CK376" s="34"/>
      <c r="CM376" s="34"/>
      <c r="CN376" s="34"/>
      <c r="CO376" s="34"/>
      <c r="CP376" s="34"/>
      <c r="CQ376" s="34"/>
    </row>
    <row r="377" spans="78:95" x14ac:dyDescent="0.25">
      <c r="BZ377"/>
      <c r="CA377" s="44">
        <v>551.28825622775901</v>
      </c>
      <c r="CB377"/>
      <c r="CC377" s="34"/>
      <c r="CD377" s="34"/>
      <c r="CE377" s="17" t="s">
        <v>148</v>
      </c>
      <c r="CF377" s="17">
        <f>IFERROR(GETPIVOTDATA("Colaboradores",$BZ$376,"Rango Duracion auxiliar",CE377),0)</f>
        <v>82.106761565836251</v>
      </c>
      <c r="CG377" s="34"/>
      <c r="CH377" s="34"/>
      <c r="CI377" s="34"/>
      <c r="CJ377" s="34"/>
      <c r="CK377" s="34"/>
      <c r="CM377" s="34"/>
      <c r="CN377" s="34"/>
      <c r="CO377" s="34"/>
      <c r="CP377" s="34"/>
      <c r="CQ377" s="34"/>
    </row>
    <row r="378" spans="78:95" x14ac:dyDescent="0.25">
      <c r="BZ378" t="s">
        <v>103</v>
      </c>
      <c r="CA378" s="44">
        <v>155.41637010676135</v>
      </c>
      <c r="CB378"/>
      <c r="CC378" s="35"/>
      <c r="CD378" s="35"/>
      <c r="CE378" s="48" t="s">
        <v>103</v>
      </c>
      <c r="CF378" s="17">
        <f>IFERROR(GETPIVOTDATA("Colaboradores",$BZ$376,"Rango Duracion auxiliar",CE378),0)</f>
        <v>155.41637010676135</v>
      </c>
      <c r="CG378" s="34"/>
      <c r="CH378" s="34"/>
      <c r="CI378" s="34"/>
      <c r="CJ378" s="34"/>
      <c r="CK378" s="34"/>
      <c r="CM378" s="34"/>
      <c r="CN378" s="34"/>
      <c r="CO378" s="34"/>
      <c r="CP378" s="34"/>
      <c r="CQ378" s="34"/>
    </row>
    <row r="379" spans="78:95" x14ac:dyDescent="0.25">
      <c r="BZ379" t="s">
        <v>95</v>
      </c>
      <c r="CA379" s="44">
        <v>35.188612099644125</v>
      </c>
      <c r="CB379"/>
      <c r="CC379" s="34"/>
      <c r="CD379" s="34"/>
      <c r="CE379" s="17" t="s">
        <v>95</v>
      </c>
      <c r="CF379" s="17">
        <f>IFERROR(GETPIVOTDATA("Colaboradores",$BZ$376,"Rango Duracion auxiliar",CE379),0)</f>
        <v>35.188612099644125</v>
      </c>
      <c r="CG379" s="35"/>
      <c r="CH379" s="35"/>
      <c r="CI379" s="35"/>
      <c r="CJ379" s="34"/>
      <c r="CK379" s="34"/>
      <c r="CM379" s="34"/>
      <c r="CN379" s="34"/>
      <c r="CO379" s="34"/>
      <c r="CP379" s="34"/>
      <c r="CQ379" s="34"/>
    </row>
    <row r="380" spans="78:95" x14ac:dyDescent="0.25">
      <c r="BZ380" t="s">
        <v>148</v>
      </c>
      <c r="CA380" s="44">
        <v>82.106761565836251</v>
      </c>
      <c r="CB380"/>
      <c r="CC380" s="34"/>
      <c r="CD380" s="34"/>
      <c r="CE380" s="17" t="s">
        <v>104</v>
      </c>
      <c r="CF380" s="17">
        <f>IFERROR(GETPIVOTDATA("Colaboradores",$BZ$376,"Rango Duracion auxiliar",CE380),0)</f>
        <v>0</v>
      </c>
      <c r="CG380" s="34"/>
      <c r="CH380" s="34"/>
      <c r="CI380" s="34"/>
      <c r="CJ380" s="34"/>
      <c r="CK380" s="34"/>
      <c r="CM380" s="34"/>
      <c r="CN380" s="34"/>
      <c r="CO380" s="34"/>
      <c r="CP380" s="34"/>
      <c r="CQ380" s="34"/>
    </row>
    <row r="381" spans="78:95" x14ac:dyDescent="0.25">
      <c r="BZ381" t="s">
        <v>198</v>
      </c>
      <c r="CA381" s="44">
        <v>824.00000000000068</v>
      </c>
      <c r="CB381"/>
      <c r="CC381" s="34"/>
      <c r="CD381" s="34"/>
      <c r="CE381" s="17"/>
      <c r="CF381" s="17">
        <f>IFERROR(GETPIVOTDATA("Colaboradores",$BZ$376,"Rango Duracion auxiliar",""),0)</f>
        <v>551.28825622775901</v>
      </c>
      <c r="CJ381" s="49"/>
      <c r="CK381" s="49"/>
      <c r="CL381" s="49"/>
      <c r="CM381" s="35"/>
      <c r="CN381" s="35"/>
      <c r="CO381" s="34"/>
      <c r="CP381" s="34"/>
      <c r="CQ381" s="34"/>
    </row>
    <row r="382" spans="78:95" x14ac:dyDescent="0.25">
      <c r="BZ382"/>
      <c r="CA382"/>
      <c r="CB382"/>
      <c r="CC382" s="34"/>
      <c r="CD382" s="34"/>
      <c r="CE382" s="34"/>
      <c r="CF382" s="34"/>
      <c r="CM382" s="34"/>
      <c r="CN382" s="34"/>
      <c r="CO382" s="34"/>
      <c r="CP382" s="34"/>
      <c r="CQ382" s="34"/>
    </row>
    <row r="383" spans="78:95" x14ac:dyDescent="0.25">
      <c r="CB383"/>
      <c r="CC383" s="35"/>
      <c r="CD383" s="35"/>
      <c r="CG383" s="49"/>
      <c r="CH383" s="49"/>
      <c r="CI383" s="49"/>
      <c r="CM383" s="34"/>
      <c r="CN383" s="34"/>
      <c r="CO383" s="34"/>
      <c r="CP383" s="34"/>
      <c r="CQ383" s="34"/>
    </row>
    <row r="384" spans="78:95" x14ac:dyDescent="0.25">
      <c r="CM384" s="34"/>
      <c r="CN384" s="34"/>
      <c r="CO384" s="34"/>
      <c r="CP384" s="34"/>
      <c r="CQ384" s="34"/>
    </row>
    <row r="385" spans="77:95" x14ac:dyDescent="0.25">
      <c r="BZ385" s="42" t="s">
        <v>210</v>
      </c>
      <c r="CA385" t="s">
        <v>307</v>
      </c>
      <c r="CB385"/>
      <c r="CC385" s="34"/>
      <c r="CD385" s="34"/>
      <c r="CE385" s="15" t="s">
        <v>209</v>
      </c>
      <c r="CF385" s="15" t="s">
        <v>4</v>
      </c>
      <c r="CM385" s="34"/>
      <c r="CN385" s="34"/>
      <c r="CO385" s="34"/>
      <c r="CP385" s="34"/>
      <c r="CQ385" s="34"/>
    </row>
    <row r="386" spans="77:95" x14ac:dyDescent="0.25">
      <c r="BZ386" t="s">
        <v>95</v>
      </c>
      <c r="CA386" s="44">
        <v>170.07829181494637</v>
      </c>
      <c r="CB386"/>
      <c r="CC386" s="34"/>
      <c r="CD386" s="34"/>
      <c r="CE386" s="17" t="s">
        <v>94</v>
      </c>
      <c r="CF386" s="17">
        <f>IFERROR(GETPIVOTDATA("Colaboradores",$BZ$385,"Rango Duración Viaje",CE386),0)</f>
        <v>61.580071174377224</v>
      </c>
      <c r="CM386" s="34"/>
      <c r="CN386" s="34"/>
      <c r="CO386" s="34"/>
      <c r="CP386" s="34"/>
      <c r="CQ386" s="34"/>
    </row>
    <row r="387" spans="77:95" x14ac:dyDescent="0.25">
      <c r="BZ387" t="s">
        <v>96</v>
      </c>
      <c r="CA387" s="44">
        <v>436.92526690391549</v>
      </c>
      <c r="CB387"/>
      <c r="CC387" s="34"/>
      <c r="CD387" s="34"/>
      <c r="CE387" s="17" t="s">
        <v>95</v>
      </c>
      <c r="CF387" s="17">
        <f>IFERROR(GETPIVOTDATA("Colaboradores",$BZ$385,"Rango Duración Viaje",CE387),0)</f>
        <v>170.07829181494637</v>
      </c>
      <c r="CI387" s="34"/>
      <c r="CM387" s="34"/>
      <c r="CN387" s="34"/>
      <c r="CO387" s="34"/>
      <c r="CP387" s="34"/>
      <c r="CQ387" s="34"/>
    </row>
    <row r="388" spans="77:95" x14ac:dyDescent="0.25">
      <c r="BZ388" t="s">
        <v>97</v>
      </c>
      <c r="CA388" s="44">
        <v>155.41637010676135</v>
      </c>
      <c r="CB388"/>
      <c r="CC388" s="34"/>
      <c r="CD388" s="34"/>
      <c r="CE388" s="17" t="s">
        <v>96</v>
      </c>
      <c r="CF388" s="17">
        <f>IFERROR(GETPIVOTDATA("Colaboradores",$BZ$385,"Rango Duración Viaje",CE388),0)</f>
        <v>436.92526690391549</v>
      </c>
      <c r="CG388" s="34"/>
      <c r="CH388" s="34"/>
      <c r="CI388" s="34"/>
      <c r="CM388" s="34"/>
      <c r="CN388" s="34"/>
      <c r="CO388" s="34"/>
      <c r="CP388" s="34"/>
      <c r="CQ388" s="34"/>
    </row>
    <row r="389" spans="77:95" x14ac:dyDescent="0.25">
      <c r="BZ389" t="s">
        <v>94</v>
      </c>
      <c r="CA389" s="44">
        <v>61.580071174377224</v>
      </c>
      <c r="CB389"/>
      <c r="CC389" s="34"/>
      <c r="CD389" s="34"/>
      <c r="CE389" s="17" t="s">
        <v>97</v>
      </c>
      <c r="CF389" s="17">
        <f>IFERROR(GETPIVOTDATA("Colaboradores",$BZ$385,"Rango Duración Viaje",CE389),0)</f>
        <v>155.41637010676135</v>
      </c>
      <c r="CG389" s="34"/>
      <c r="CH389" s="34"/>
      <c r="CI389" s="34"/>
      <c r="CM389" s="34"/>
      <c r="CN389" s="34"/>
      <c r="CO389" s="34"/>
      <c r="CP389" s="34"/>
      <c r="CQ389" s="34"/>
    </row>
    <row r="390" spans="77:95" x14ac:dyDescent="0.25">
      <c r="BZ390" t="s">
        <v>198</v>
      </c>
      <c r="CA390" s="44">
        <v>824.00000000000045</v>
      </c>
      <c r="CB390"/>
      <c r="CC390" s="34"/>
      <c r="CD390" s="34"/>
      <c r="CE390" s="17"/>
      <c r="CF390" s="17">
        <f>IFERROR(GETPIVOTDATA("Colaboradores",$BZ$385,"Rango Duración Viaje",""),0)</f>
        <v>0</v>
      </c>
      <c r="CG390" s="34"/>
      <c r="CH390" s="34"/>
      <c r="CI390" s="35"/>
      <c r="CM390" s="34"/>
      <c r="CN390" s="34"/>
      <c r="CO390" s="34"/>
      <c r="CP390" s="34"/>
      <c r="CQ390" s="34"/>
    </row>
    <row r="391" spans="77:95" x14ac:dyDescent="0.25">
      <c r="BZ391"/>
      <c r="CA391"/>
      <c r="CB391"/>
      <c r="CC391" s="35"/>
      <c r="CD391" s="35"/>
      <c r="CE391" s="34"/>
      <c r="CF391" s="34"/>
      <c r="CG391" s="35"/>
      <c r="CH391" s="35"/>
      <c r="CI391" s="34"/>
      <c r="CM391" s="34"/>
      <c r="CN391" s="34"/>
      <c r="CO391" s="34"/>
      <c r="CP391" s="34"/>
      <c r="CQ391" s="34"/>
    </row>
    <row r="392" spans="77:95" x14ac:dyDescent="0.25">
      <c r="CB392"/>
      <c r="CC392" s="34"/>
      <c r="CD392" s="34"/>
      <c r="CG392" s="34"/>
      <c r="CH392" s="34"/>
      <c r="CI392" s="34"/>
      <c r="CM392" s="34"/>
      <c r="CN392" s="34"/>
      <c r="CO392" s="34"/>
      <c r="CP392" s="34"/>
      <c r="CQ392" s="34"/>
    </row>
    <row r="393" spans="77:95" x14ac:dyDescent="0.25">
      <c r="CI393" s="34"/>
      <c r="CM393" s="35"/>
      <c r="CN393" s="35"/>
      <c r="CO393" s="34"/>
      <c r="CP393" s="34"/>
      <c r="CQ393" s="34"/>
    </row>
    <row r="394" spans="77:95" x14ac:dyDescent="0.25">
      <c r="BZ394" s="42" t="s">
        <v>208</v>
      </c>
      <c r="CA394" t="s">
        <v>307</v>
      </c>
      <c r="CB394"/>
      <c r="CC394" s="34"/>
      <c r="CD394" s="34"/>
      <c r="CE394" s="15" t="s">
        <v>207</v>
      </c>
      <c r="CF394" s="15" t="s">
        <v>4</v>
      </c>
      <c r="CG394" s="34"/>
      <c r="CH394" s="34"/>
      <c r="CI394" s="34"/>
      <c r="CM394" s="34"/>
      <c r="CN394" s="34"/>
      <c r="CO394" s="34"/>
      <c r="CP394" s="34"/>
      <c r="CQ394" s="34"/>
    </row>
    <row r="395" spans="77:95" x14ac:dyDescent="0.25">
      <c r="BZ395"/>
      <c r="CA395" s="44">
        <v>551.28825622775901</v>
      </c>
      <c r="CB395"/>
      <c r="CC395" s="34"/>
      <c r="CD395" s="34"/>
      <c r="CE395" s="17" t="s">
        <v>105</v>
      </c>
      <c r="CF395" s="17">
        <f>IFERROR(GETPIVOTDATA("Colaboradores",$BZ$394,"Rango Distancia Auxiliar",CE395),0)</f>
        <v>5.8647686832740211</v>
      </c>
      <c r="CG395" s="34"/>
      <c r="CH395" s="34"/>
      <c r="CI395" s="34"/>
      <c r="CM395" s="34"/>
      <c r="CN395" s="34"/>
      <c r="CO395" s="34"/>
      <c r="CP395" s="34"/>
      <c r="CQ395" s="34"/>
    </row>
    <row r="396" spans="77:95" x14ac:dyDescent="0.25">
      <c r="BZ396" t="s">
        <v>106</v>
      </c>
      <c r="CA396" s="44">
        <v>58.647686832740213</v>
      </c>
      <c r="CB396"/>
      <c r="CC396" s="34"/>
      <c r="CD396" s="34"/>
      <c r="CE396" s="17" t="s">
        <v>106</v>
      </c>
      <c r="CF396" s="17">
        <f>IFERROR(GETPIVOTDATA("Colaboradores",$BZ$394,"Rango Distancia Auxiliar",CE396),0)</f>
        <v>58.647686832740213</v>
      </c>
      <c r="CG396" s="34"/>
      <c r="CH396" s="34"/>
      <c r="CI396" s="34"/>
      <c r="CM396" s="34"/>
      <c r="CN396" s="34"/>
      <c r="CO396" s="34"/>
      <c r="CP396" s="34"/>
      <c r="CQ396" s="34"/>
    </row>
    <row r="397" spans="77:95" x14ac:dyDescent="0.25">
      <c r="BY397" s="34"/>
      <c r="BZ397" t="s">
        <v>107</v>
      </c>
      <c r="CA397" s="44">
        <v>29.323843416370106</v>
      </c>
      <c r="CB397"/>
      <c r="CC397" s="34"/>
      <c r="CD397" s="34"/>
      <c r="CE397" s="17" t="s">
        <v>107</v>
      </c>
      <c r="CF397" s="17">
        <f>IFERROR(GETPIVOTDATA("Colaboradores",$BZ$394,"Rango Distancia Auxiliar",CE397),0)</f>
        <v>29.323843416370106</v>
      </c>
      <c r="CG397" s="34"/>
      <c r="CH397" s="34"/>
      <c r="CI397" s="34"/>
      <c r="CM397" s="34"/>
      <c r="CN397" s="34"/>
      <c r="CO397" s="34"/>
      <c r="CP397" s="34"/>
      <c r="CQ397" s="34"/>
    </row>
    <row r="398" spans="77:95" x14ac:dyDescent="0.25">
      <c r="BY398" s="34"/>
      <c r="BZ398" t="s">
        <v>99</v>
      </c>
      <c r="CA398" s="44">
        <v>85.039145907473255</v>
      </c>
      <c r="CB398"/>
      <c r="CC398" s="34"/>
      <c r="CD398" s="34"/>
      <c r="CE398" s="17" t="s">
        <v>99</v>
      </c>
      <c r="CF398" s="17">
        <f>IFERROR(GETPIVOTDATA("Colaboradores",$BZ$394,"Rango Distancia Auxiliar",CE398),0)</f>
        <v>85.039145907473255</v>
      </c>
      <c r="CG398" s="34"/>
      <c r="CH398" s="34"/>
      <c r="CI398" s="34"/>
      <c r="CM398" s="34"/>
      <c r="CN398" s="34"/>
      <c r="CO398" s="34"/>
      <c r="CP398" s="34"/>
      <c r="CQ398" s="34"/>
    </row>
    <row r="399" spans="77:95" x14ac:dyDescent="0.25">
      <c r="BY399" s="34"/>
      <c r="BZ399" t="s">
        <v>108</v>
      </c>
      <c r="CA399" s="44">
        <v>93.836298932384267</v>
      </c>
      <c r="CB399"/>
      <c r="CC399" s="34"/>
      <c r="CD399" s="34"/>
      <c r="CE399" s="17" t="s">
        <v>108</v>
      </c>
      <c r="CF399" s="17">
        <f>IFERROR(GETPIVOTDATA("Colaboradores",$BZ$394,"Rango Distancia Auxiliar",CE399),0)</f>
        <v>93.836298932384267</v>
      </c>
      <c r="CG399" s="34"/>
      <c r="CH399" s="34"/>
      <c r="CI399" s="34"/>
      <c r="CM399" s="34"/>
      <c r="CN399" s="34"/>
      <c r="CO399" s="34"/>
      <c r="CP399" s="34"/>
      <c r="CQ399" s="34"/>
    </row>
    <row r="400" spans="77:95" x14ac:dyDescent="0.25">
      <c r="BY400" s="34"/>
      <c r="BZ400" t="s">
        <v>105</v>
      </c>
      <c r="CA400" s="44">
        <v>5.8647686832740211</v>
      </c>
      <c r="CB400"/>
      <c r="CC400" s="34"/>
      <c r="CD400" s="34"/>
      <c r="CE400" s="17"/>
      <c r="CF400" s="17">
        <f>IFERROR(GETPIVOTDATA("Colaboradores",$BZ$394,"Rango Distancia Auxiliar",""),0)</f>
        <v>551.28825622775901</v>
      </c>
      <c r="CG400" s="34"/>
      <c r="CH400" s="34"/>
      <c r="CI400" s="34"/>
      <c r="CM400" s="34"/>
      <c r="CN400" s="34"/>
      <c r="CO400" s="34"/>
      <c r="CP400" s="34"/>
      <c r="CQ400" s="34"/>
    </row>
    <row r="401" spans="77:95" x14ac:dyDescent="0.25">
      <c r="BY401" s="34"/>
      <c r="BZ401" t="s">
        <v>198</v>
      </c>
      <c r="CA401" s="44">
        <v>824.00000000000091</v>
      </c>
      <c r="CB401"/>
      <c r="CC401" s="34"/>
      <c r="CD401" s="34"/>
      <c r="CE401" s="34"/>
      <c r="CF401" s="34"/>
      <c r="CG401" s="34"/>
      <c r="CH401" s="34"/>
      <c r="CI401" s="35"/>
      <c r="CM401" s="34"/>
      <c r="CN401" s="34"/>
      <c r="CO401" s="34"/>
      <c r="CP401" s="34"/>
      <c r="CQ401" s="34"/>
    </row>
    <row r="402" spans="77:95" x14ac:dyDescent="0.25">
      <c r="BY402" s="34"/>
      <c r="BZ402"/>
      <c r="CA402"/>
      <c r="CB402"/>
      <c r="CC402" s="34"/>
      <c r="CD402" s="34"/>
      <c r="CG402" s="34"/>
      <c r="CH402" s="34"/>
      <c r="CI402" s="34"/>
      <c r="CJ402" s="34"/>
      <c r="CM402" s="34"/>
      <c r="CN402" s="34"/>
      <c r="CO402" s="34"/>
      <c r="CP402" s="34"/>
      <c r="CQ402" s="34"/>
    </row>
    <row r="403" spans="77:95" x14ac:dyDescent="0.25">
      <c r="CI403" s="34"/>
      <c r="CM403" s="34"/>
      <c r="CN403" s="34"/>
      <c r="CO403" s="34"/>
      <c r="CP403" s="34"/>
      <c r="CQ403" s="34"/>
    </row>
    <row r="404" spans="77:95" x14ac:dyDescent="0.25">
      <c r="BZ404" s="42" t="s">
        <v>206</v>
      </c>
      <c r="CA404" t="s">
        <v>307</v>
      </c>
      <c r="CB404" s="42"/>
      <c r="CC404" s="35"/>
      <c r="CD404" s="35"/>
      <c r="CE404" s="15" t="s">
        <v>205</v>
      </c>
      <c r="CF404" s="15" t="s">
        <v>4</v>
      </c>
      <c r="CG404" s="35"/>
      <c r="CH404" s="35"/>
      <c r="CI404" s="34"/>
      <c r="CM404" s="34"/>
      <c r="CN404" s="34"/>
      <c r="CO404" s="34"/>
      <c r="CP404" s="34"/>
      <c r="CQ404" s="34"/>
    </row>
    <row r="405" spans="77:95" x14ac:dyDescent="0.25">
      <c r="BZ405" t="s">
        <v>101</v>
      </c>
      <c r="CA405" s="44">
        <v>316.69750889679716</v>
      </c>
      <c r="CB405"/>
      <c r="CC405" s="34"/>
      <c r="CD405" s="34"/>
      <c r="CE405" s="17" t="s">
        <v>98</v>
      </c>
      <c r="CF405" s="17">
        <f>IFERROR(GETPIVOTDATA("Colaboradores",$BZ$404,"Rango Distancia Viaje",CE405),0)</f>
        <v>20.526690391459073</v>
      </c>
      <c r="CG405" s="34"/>
      <c r="CH405" s="34"/>
      <c r="CI405" s="34"/>
      <c r="CM405" s="34"/>
      <c r="CN405" s="34"/>
      <c r="CO405" s="34"/>
      <c r="CP405" s="34"/>
      <c r="CQ405" s="34"/>
    </row>
    <row r="406" spans="77:95" x14ac:dyDescent="0.25">
      <c r="BZ406" t="s">
        <v>99</v>
      </c>
      <c r="CA406" s="44">
        <v>8.7971530249110312</v>
      </c>
      <c r="CB406"/>
      <c r="CC406" s="34"/>
      <c r="CD406" s="34"/>
      <c r="CE406" s="17" t="s">
        <v>99</v>
      </c>
      <c r="CF406" s="17">
        <f>IFERROR(GETPIVOTDATA("Colaboradores",$BZ$404,"Rango Distancia Viaje",CE406),0)</f>
        <v>8.7971530249110312</v>
      </c>
      <c r="CG406" s="34"/>
      <c r="CH406" s="34"/>
      <c r="CI406" s="34"/>
      <c r="CM406" s="34"/>
      <c r="CN406" s="34"/>
      <c r="CO406" s="34"/>
      <c r="CP406" s="34"/>
      <c r="CQ406" s="34"/>
    </row>
    <row r="407" spans="77:95" x14ac:dyDescent="0.25">
      <c r="BZ407" t="s">
        <v>100</v>
      </c>
      <c r="CA407" s="44">
        <v>158.34875444839835</v>
      </c>
      <c r="CB407"/>
      <c r="CE407" s="17" t="s">
        <v>100</v>
      </c>
      <c r="CF407" s="17">
        <f>IFERROR(GETPIVOTDATA("Colaboradores",$BZ$404,"Rango Distancia Viaje",CE407),0)</f>
        <v>158.34875444839835</v>
      </c>
      <c r="CG407" s="34"/>
      <c r="CH407" s="34"/>
      <c r="CI407" s="34"/>
      <c r="CM407" s="34"/>
      <c r="CN407" s="34"/>
      <c r="CO407" s="34"/>
      <c r="CP407" s="34"/>
      <c r="CQ407" s="34"/>
    </row>
    <row r="408" spans="77:95" x14ac:dyDescent="0.25">
      <c r="BZ408" t="s">
        <v>102</v>
      </c>
      <c r="CA408" s="44">
        <v>319.62989323843419</v>
      </c>
      <c r="CB408"/>
      <c r="CC408" s="34"/>
      <c r="CD408" s="34"/>
      <c r="CE408" s="17" t="s">
        <v>101</v>
      </c>
      <c r="CF408" s="17">
        <f>IFERROR(GETPIVOTDATA("Colaboradores",$BZ$404,"Rango Distancia Viaje",CE408),0)</f>
        <v>316.69750889679716</v>
      </c>
      <c r="CG408" s="34"/>
      <c r="CH408" s="34"/>
      <c r="CI408" s="34"/>
      <c r="CM408" s="34"/>
      <c r="CN408" s="34"/>
      <c r="CO408" s="34"/>
      <c r="CP408" s="34"/>
      <c r="CQ408" s="34"/>
    </row>
    <row r="409" spans="77:95" x14ac:dyDescent="0.25">
      <c r="BZ409" t="s">
        <v>98</v>
      </c>
      <c r="CA409" s="44">
        <v>20.526690391459073</v>
      </c>
      <c r="CB409"/>
      <c r="CE409" s="17" t="s">
        <v>102</v>
      </c>
      <c r="CF409" s="17">
        <f>IFERROR(GETPIVOTDATA("Colaboradores",$BZ$404,"Rango Distancia Viaje",CE409),0)</f>
        <v>319.62989323843419</v>
      </c>
      <c r="CG409" s="34"/>
      <c r="CH409" s="34"/>
      <c r="CI409" s="34"/>
      <c r="CM409" s="34"/>
      <c r="CN409" s="34"/>
      <c r="CO409" s="34"/>
      <c r="CP409" s="34"/>
      <c r="CQ409" s="34"/>
    </row>
    <row r="410" spans="77:95" x14ac:dyDescent="0.25">
      <c r="BZ410" t="s">
        <v>198</v>
      </c>
      <c r="CA410" s="44">
        <v>823.99999999999977</v>
      </c>
      <c r="CB410"/>
      <c r="CE410" s="17"/>
      <c r="CF410" s="17">
        <f>IFERROR(GETPIVOTDATA("Colaboradores",$BZ$404,"Rango Distancia Viaje",""),0)</f>
        <v>0</v>
      </c>
      <c r="CG410" s="34"/>
      <c r="CH410" s="34"/>
      <c r="CI410" s="49"/>
      <c r="CM410" s="34"/>
      <c r="CN410" s="34"/>
      <c r="CO410" s="34"/>
      <c r="CP410" s="34"/>
      <c r="CQ410" s="34"/>
    </row>
    <row r="411" spans="77:95" x14ac:dyDescent="0.25">
      <c r="BZ411"/>
      <c r="CA411"/>
      <c r="CB411"/>
      <c r="CG411" s="34"/>
      <c r="CH411" s="34"/>
      <c r="CM411" s="34"/>
      <c r="CN411" s="34"/>
      <c r="CO411" s="34"/>
      <c r="CP411" s="34"/>
      <c r="CQ411" s="34"/>
    </row>
    <row r="412" spans="77:95" x14ac:dyDescent="0.25">
      <c r="BZ412"/>
      <c r="CA412"/>
      <c r="CB412"/>
      <c r="CG412" s="34"/>
      <c r="CH412" s="34"/>
      <c r="CM412" s="34"/>
      <c r="CN412" s="34"/>
      <c r="CO412" s="34"/>
      <c r="CP412" s="34"/>
      <c r="CQ412" s="34"/>
    </row>
    <row r="413" spans="77:95" x14ac:dyDescent="0.25">
      <c r="CA413" s="49"/>
      <c r="CB413" s="49"/>
      <c r="CC413" s="49"/>
      <c r="CD413" s="49"/>
      <c r="CE413" s="49"/>
      <c r="CF413" s="49"/>
      <c r="CG413" s="49"/>
      <c r="CH413" s="49"/>
      <c r="CM413" s="34"/>
      <c r="CN413" s="34"/>
      <c r="CO413" s="34"/>
      <c r="CP413" s="34"/>
      <c r="CQ413" s="34"/>
    </row>
    <row r="414" spans="77:95" x14ac:dyDescent="0.25">
      <c r="BZ414" s="42" t="s">
        <v>204</v>
      </c>
      <c r="CA414" t="s">
        <v>307</v>
      </c>
      <c r="CB414" t="s">
        <v>309</v>
      </c>
      <c r="CC414" t="s">
        <v>318</v>
      </c>
      <c r="CE414" s="16" t="s">
        <v>237</v>
      </c>
      <c r="CF414" s="15" t="s">
        <v>203</v>
      </c>
      <c r="CG414" s="15" t="s">
        <v>201</v>
      </c>
      <c r="CH414" s="15" t="s">
        <v>199</v>
      </c>
      <c r="CM414" s="34"/>
      <c r="CN414" s="34"/>
      <c r="CO414" s="34"/>
      <c r="CP414" s="34"/>
      <c r="CQ414" s="34"/>
    </row>
    <row r="415" spans="77:95" x14ac:dyDescent="0.25">
      <c r="BZ415" t="s">
        <v>27</v>
      </c>
      <c r="CA415" s="44">
        <v>184.74021352313139</v>
      </c>
      <c r="CB415" s="44">
        <v>19273.096085409255</v>
      </c>
      <c r="CC415" s="44">
        <v>2464.5025848211576</v>
      </c>
      <c r="CE415" s="14" t="str">
        <f t="shared" ref="CE415:CF428" si="40">CE262</f>
        <v>Transmilenio</v>
      </c>
      <c r="CF415" s="13" t="str">
        <f t="shared" si="40"/>
        <v>Transmilenio</v>
      </c>
      <c r="CG415" s="12">
        <f t="shared" ref="CG415:CG428" si="41">IFERROR(GETPIVOTDATA("Suma de Dist_Prm_",$BZ$414,"Modo_Principal",CF415)/$CH262,0)</f>
        <v>19.177864017241408</v>
      </c>
      <c r="CH415" s="12">
        <f t="shared" ref="CH415:CH428" si="42">IFERROR(GETPIVOTDATA("Suma de Dur_Prm_",$BZ$414,"Modo_Principal",$CF415)/$CH262,0)</f>
        <v>114.88793103448295</v>
      </c>
      <c r="CJ415" s="34"/>
      <c r="CK415" s="34"/>
      <c r="CM415" s="34"/>
      <c r="CN415" s="34"/>
      <c r="CO415" s="34"/>
      <c r="CP415" s="34"/>
      <c r="CQ415" s="34"/>
    </row>
    <row r="416" spans="77:95" x14ac:dyDescent="0.25">
      <c r="BZ416" t="s">
        <v>32</v>
      </c>
      <c r="CA416" s="44">
        <v>123.16014234875431</v>
      </c>
      <c r="CB416" s="44">
        <v>8606.5480427046259</v>
      </c>
      <c r="CC416" s="44">
        <v>1579.2323029181491</v>
      </c>
      <c r="CE416" s="13" t="str">
        <f t="shared" si="40"/>
        <v>Teletrabajo</v>
      </c>
      <c r="CF416" s="13" t="str">
        <f t="shared" si="40"/>
        <v>Trabajo desde el lugar de residencia, o teletrabajo</v>
      </c>
      <c r="CG416" s="12">
        <f t="shared" si="41"/>
        <v>0</v>
      </c>
      <c r="CH416" s="12">
        <f t="shared" si="42"/>
        <v>0</v>
      </c>
      <c r="CJ416" s="34"/>
      <c r="CK416" s="34"/>
      <c r="CM416" s="34"/>
      <c r="CN416" s="34"/>
      <c r="CO416" s="34"/>
      <c r="CP416" s="34"/>
      <c r="CQ416" s="34"/>
    </row>
    <row r="417" spans="78:95" x14ac:dyDescent="0.25">
      <c r="BZ417" t="s">
        <v>24</v>
      </c>
      <c r="CA417" s="44">
        <v>170.07829181494637</v>
      </c>
      <c r="CB417" s="44">
        <v>19539.943060498223</v>
      </c>
      <c r="CC417" s="44">
        <v>3261.738352711744</v>
      </c>
      <c r="CE417" s="13" t="str">
        <f t="shared" si="40"/>
        <v>Bicicleta</v>
      </c>
      <c r="CF417" s="13" t="str">
        <f t="shared" si="40"/>
        <v>Bicicleta</v>
      </c>
      <c r="CG417" s="12">
        <f t="shared" si="41"/>
        <v>12.822592380952393</v>
      </c>
      <c r="CH417" s="12">
        <f t="shared" si="42"/>
        <v>69.880952380952465</v>
      </c>
      <c r="CJ417" s="34"/>
      <c r="CK417" s="34"/>
      <c r="CM417" s="34"/>
      <c r="CN417" s="34"/>
      <c r="CO417" s="34"/>
      <c r="CP417" s="34"/>
      <c r="CQ417" s="34"/>
    </row>
    <row r="418" spans="78:95" x14ac:dyDescent="0.25">
      <c r="BZ418" t="s">
        <v>28</v>
      </c>
      <c r="CA418" s="44">
        <v>205.26690391459042</v>
      </c>
      <c r="CB418" s="44">
        <v>13276.370106761564</v>
      </c>
      <c r="CC418" s="44">
        <v>3467.0607825234538</v>
      </c>
      <c r="CE418" s="13" t="str">
        <f t="shared" si="40"/>
        <v>SITP</v>
      </c>
      <c r="CF418" s="13" t="str">
        <f t="shared" si="40"/>
        <v>SITP - Zonal</v>
      </c>
      <c r="CG418" s="12">
        <f t="shared" si="41"/>
        <v>13.340368822906965</v>
      </c>
      <c r="CH418" s="12">
        <f t="shared" si="42"/>
        <v>104.32539682539701</v>
      </c>
      <c r="CJ418" s="34"/>
      <c r="CK418" s="34"/>
      <c r="CM418" s="34"/>
      <c r="CN418" s="34"/>
      <c r="CO418" s="34"/>
      <c r="CP418" s="34"/>
      <c r="CQ418" s="34"/>
    </row>
    <row r="419" spans="78:95" x14ac:dyDescent="0.25">
      <c r="BZ419" t="s">
        <v>26</v>
      </c>
      <c r="CA419" s="44">
        <v>23.459074733096084</v>
      </c>
      <c r="CB419" s="44">
        <v>2051.2028469750885</v>
      </c>
      <c r="CC419" s="44">
        <v>347.50219760854088</v>
      </c>
      <c r="CE419" s="13" t="str">
        <f t="shared" si="40"/>
        <v>Automóvil conductor</v>
      </c>
      <c r="CF419" s="13" t="str">
        <f t="shared" si="40"/>
        <v>Automóvil, camioneta o campero como conductor</v>
      </c>
      <c r="CG419" s="12">
        <f t="shared" si="41"/>
        <v>14.813124624999999</v>
      </c>
      <c r="CH419" s="12">
        <f t="shared" si="42"/>
        <v>87.437499999999986</v>
      </c>
      <c r="CJ419" s="34"/>
      <c r="CK419" s="34"/>
      <c r="CM419" s="34"/>
      <c r="CN419" s="34"/>
      <c r="CO419" s="34"/>
      <c r="CP419" s="34"/>
      <c r="CQ419" s="34"/>
    </row>
    <row r="420" spans="78:95" x14ac:dyDescent="0.25">
      <c r="BZ420" t="s">
        <v>33</v>
      </c>
      <c r="CA420" s="44">
        <v>14.661921708185053</v>
      </c>
      <c r="CB420" s="44">
        <v>2045.3380782918152</v>
      </c>
      <c r="CC420" s="44">
        <v>264.56993466192171</v>
      </c>
      <c r="CE420" s="13" t="str">
        <f t="shared" si="40"/>
        <v>Motocicleta conductor</v>
      </c>
      <c r="CF420" s="13" t="str">
        <f t="shared" si="40"/>
        <v>Motocicleta como conductor</v>
      </c>
      <c r="CG420" s="12">
        <f t="shared" si="41"/>
        <v>16.890500691558461</v>
      </c>
      <c r="CH420" s="12">
        <f t="shared" si="42"/>
        <v>64.67857142857153</v>
      </c>
      <c r="CJ420" s="34"/>
      <c r="CK420" s="34"/>
      <c r="CM420" s="34"/>
      <c r="CN420" s="34"/>
      <c r="CO420" s="34"/>
      <c r="CP420" s="34"/>
      <c r="CQ420" s="34"/>
    </row>
    <row r="421" spans="78:95" x14ac:dyDescent="0.25">
      <c r="BZ421" t="s">
        <v>149</v>
      </c>
      <c r="CA421" s="44">
        <v>11.729537366548042</v>
      </c>
      <c r="CB421" s="44">
        <v>498.50533807829174</v>
      </c>
      <c r="CC421" s="44">
        <v>28.248635824436533</v>
      </c>
      <c r="CE421" s="13" t="str">
        <f t="shared" si="40"/>
        <v>Ruta institucional</v>
      </c>
      <c r="CF421" s="13" t="str">
        <f t="shared" si="40"/>
        <v>Ruta institucional</v>
      </c>
      <c r="CG421" s="12">
        <f t="shared" si="41"/>
        <v>21.484207000000005</v>
      </c>
      <c r="CH421" s="12">
        <f t="shared" si="42"/>
        <v>88.125000000000028</v>
      </c>
      <c r="CM421" s="34"/>
      <c r="CN421" s="34"/>
      <c r="CO421" s="34"/>
      <c r="CP421" s="34"/>
      <c r="CQ421" s="34"/>
    </row>
    <row r="422" spans="78:95" x14ac:dyDescent="0.25">
      <c r="BZ422" t="s">
        <v>30</v>
      </c>
      <c r="CA422" s="44">
        <v>14.661921708185053</v>
      </c>
      <c r="CB422" s="44">
        <v>845.99288256227771</v>
      </c>
      <c r="CC422" s="44">
        <v>116.95325824911033</v>
      </c>
      <c r="CE422" s="13" t="str">
        <f t="shared" si="40"/>
        <v>Vehiculo institucional</v>
      </c>
      <c r="CF422" s="13" t="str">
        <f t="shared" si="40"/>
        <v>Vehículo institucional</v>
      </c>
      <c r="CG422" s="12">
        <f t="shared" si="41"/>
        <v>15.212159000000003</v>
      </c>
      <c r="CH422" s="12">
        <f t="shared" si="42"/>
        <v>93.333333333333329</v>
      </c>
      <c r="CM422" s="34"/>
      <c r="CN422" s="34"/>
      <c r="CO422" s="34"/>
      <c r="CP422" s="34"/>
      <c r="CQ422" s="34"/>
    </row>
    <row r="423" spans="78:95" x14ac:dyDescent="0.25">
      <c r="BZ423" t="s">
        <v>29</v>
      </c>
      <c r="CA423" s="44">
        <v>14.661921708185053</v>
      </c>
      <c r="CB423" s="44">
        <v>674.44839857651232</v>
      </c>
      <c r="CC423" s="44">
        <v>165.30147437722422</v>
      </c>
      <c r="CE423" s="13" t="str">
        <f t="shared" si="40"/>
        <v>Taxi</v>
      </c>
      <c r="CF423" s="13" t="str">
        <f t="shared" si="40"/>
        <v>Taxi</v>
      </c>
      <c r="CG423" s="12">
        <f t="shared" si="41"/>
        <v>11.274202500000001</v>
      </c>
      <c r="CH423" s="12">
        <f t="shared" si="42"/>
        <v>45.999999999999993</v>
      </c>
      <c r="CM423" s="34"/>
      <c r="CN423" s="34"/>
      <c r="CO423" s="34"/>
      <c r="CP423" s="34"/>
      <c r="CQ423" s="34"/>
    </row>
    <row r="424" spans="78:95" x14ac:dyDescent="0.25">
      <c r="BZ424" t="s">
        <v>40</v>
      </c>
      <c r="CA424" s="44">
        <v>17.594306049822062</v>
      </c>
      <c r="CB424" s="44">
        <v>1598.1494661921704</v>
      </c>
      <c r="CC424" s="44">
        <v>335.86412258782735</v>
      </c>
      <c r="CE424" s="13" t="str">
        <f t="shared" si="40"/>
        <v>A pie</v>
      </c>
      <c r="CF424" s="13" t="str">
        <f t="shared" si="40"/>
        <v>A pie o silla de ruedas</v>
      </c>
      <c r="CG424" s="12">
        <f t="shared" si="41"/>
        <v>2.4083333333333332</v>
      </c>
      <c r="CH424" s="12">
        <f t="shared" si="42"/>
        <v>42.499999999999993</v>
      </c>
      <c r="CM424" s="34"/>
      <c r="CN424" s="34"/>
      <c r="CO424" s="34"/>
      <c r="CP424" s="34"/>
      <c r="CQ424" s="34"/>
    </row>
    <row r="425" spans="78:95" x14ac:dyDescent="0.25">
      <c r="BZ425" t="s">
        <v>34</v>
      </c>
      <c r="CA425" s="44">
        <v>5.8647686832740211</v>
      </c>
      <c r="CB425" s="44">
        <v>344.55516014234865</v>
      </c>
      <c r="CC425" s="44">
        <v>96.643957238434169</v>
      </c>
      <c r="CE425" s="13" t="str">
        <f t="shared" si="40"/>
        <v>Bus intermunicipal</v>
      </c>
      <c r="CF425" s="13" t="str">
        <f t="shared" si="40"/>
        <v>Bus Intermunicipal</v>
      </c>
      <c r="CG425" s="12">
        <f t="shared" si="41"/>
        <v>18.044696999999999</v>
      </c>
      <c r="CH425" s="12">
        <f t="shared" si="42"/>
        <v>139.50000000000003</v>
      </c>
      <c r="CM425" s="34"/>
      <c r="CN425" s="34"/>
      <c r="CO425" s="34"/>
      <c r="CP425" s="34"/>
      <c r="CQ425" s="34"/>
    </row>
    <row r="426" spans="78:95" x14ac:dyDescent="0.25">
      <c r="BZ426" t="s">
        <v>37</v>
      </c>
      <c r="CA426" s="44">
        <v>2.9323843416370106</v>
      </c>
      <c r="CB426" s="44">
        <v>82.106761565836365</v>
      </c>
      <c r="CC426" s="44">
        <v>16.421352313167272</v>
      </c>
      <c r="CE426" s="13" t="str">
        <f t="shared" si="40"/>
        <v>Automóvil pasajero</v>
      </c>
      <c r="CF426" s="13" t="str">
        <f t="shared" si="40"/>
        <v>Automóvil, camioneta o campero como pasajero</v>
      </c>
      <c r="CG426" s="12">
        <f t="shared" si="41"/>
        <v>7.9766664000000009</v>
      </c>
      <c r="CH426" s="12">
        <f t="shared" si="42"/>
        <v>57.70000000000001</v>
      </c>
      <c r="CM426" s="34"/>
      <c r="CN426" s="34"/>
      <c r="CO426" s="34"/>
      <c r="CP426" s="34"/>
      <c r="CQ426" s="34"/>
    </row>
    <row r="427" spans="78:95" x14ac:dyDescent="0.25">
      <c r="BZ427" t="s">
        <v>474</v>
      </c>
      <c r="CA427" s="44">
        <v>8.7971530249110312</v>
      </c>
      <c r="CB427" s="44">
        <v>821.06761565836291</v>
      </c>
      <c r="CC427" s="44">
        <v>133.82369056227759</v>
      </c>
      <c r="CE427" s="13" t="str">
        <f t="shared" si="40"/>
        <v>TPC</v>
      </c>
      <c r="CF427" s="13" t="str">
        <f t="shared" si="40"/>
        <v>Transporte Público Colectivo (TPC), ejecutivos</v>
      </c>
      <c r="CG427" s="12">
        <f t="shared" si="41"/>
        <v>19.089364572649576</v>
      </c>
      <c r="CH427" s="12">
        <f t="shared" si="42"/>
        <v>90.833333333333314</v>
      </c>
      <c r="CM427" s="34"/>
      <c r="CN427" s="34"/>
      <c r="CO427" s="34"/>
      <c r="CP427" s="34"/>
      <c r="CQ427" s="34"/>
    </row>
    <row r="428" spans="78:95" x14ac:dyDescent="0.25">
      <c r="BZ428" t="s">
        <v>35</v>
      </c>
      <c r="CA428" s="44">
        <v>11.729537366548042</v>
      </c>
      <c r="CB428" s="44">
        <v>0</v>
      </c>
      <c r="CC428" s="44">
        <v>0</v>
      </c>
      <c r="CE428" s="13" t="str">
        <f t="shared" si="40"/>
        <v>Patineta</v>
      </c>
      <c r="CF428" s="13" t="str">
        <f t="shared" si="40"/>
        <v>Patineta</v>
      </c>
      <c r="CG428" s="12">
        <f t="shared" si="41"/>
        <v>5.6000000000000041</v>
      </c>
      <c r="CH428" s="12">
        <f t="shared" si="42"/>
        <v>28.000000000000025</v>
      </c>
      <c r="CM428" s="34"/>
      <c r="CN428" s="34"/>
      <c r="CO428" s="34"/>
      <c r="CP428" s="34"/>
      <c r="CQ428" s="34"/>
    </row>
    <row r="429" spans="78:95" x14ac:dyDescent="0.25">
      <c r="BZ429" t="s">
        <v>472</v>
      </c>
      <c r="CA429" s="44">
        <v>11.729537366548042</v>
      </c>
      <c r="CB429" s="44">
        <v>1033.6654804270465</v>
      </c>
      <c r="CC429" s="44">
        <v>251.99980879715307</v>
      </c>
      <c r="CD429" s="34"/>
      <c r="CE429" s="13" t="str">
        <f t="shared" ref="CE429:CF431" si="43">CE278</f>
        <v>Transmicable</v>
      </c>
      <c r="CF429" s="13" t="str">
        <f t="shared" si="43"/>
        <v>Transmicable</v>
      </c>
      <c r="CG429" s="12">
        <f>IFERROR(GETPIVOTDATA("Suma de Dist_Prm_",$BZ$414,"Modo_Principal",CF429)/$CH278,0)</f>
        <v>0</v>
      </c>
      <c r="CH429" s="12">
        <f>IFERROR(GETPIVOTDATA("Suma de Dur_Prm_",$BZ$414,"Modo_Principal",$CF429)/$CH278,0)</f>
        <v>0</v>
      </c>
      <c r="CM429" s="34"/>
      <c r="CN429" s="34"/>
      <c r="CO429" s="34"/>
      <c r="CP429" s="34"/>
      <c r="CQ429" s="34"/>
    </row>
    <row r="430" spans="78:95" x14ac:dyDescent="0.25">
      <c r="BZ430" t="s">
        <v>31</v>
      </c>
      <c r="CA430" s="44">
        <v>2.9323843416370106</v>
      </c>
      <c r="CB430" s="44">
        <v>373.87900355871881</v>
      </c>
      <c r="CC430" s="44">
        <v>16.218563274021349</v>
      </c>
      <c r="CD430" s="34"/>
      <c r="CE430" s="13" t="str">
        <f t="shared" si="43"/>
        <v>Bicitaxi</v>
      </c>
      <c r="CF430" s="13" t="str">
        <f t="shared" si="43"/>
        <v>Bicitaxi</v>
      </c>
      <c r="CG430" s="12">
        <f>IFERROR(GETPIVOTDATA("Suma de Dist_Prm_",$BZ$414,"Modo_Principal",CF430)/$CH279,0)</f>
        <v>0</v>
      </c>
      <c r="CH430" s="12">
        <f>IFERROR(GETPIVOTDATA("Suma de Dur_Prm_",$BZ$414,"Modo_Principal",$CF430)/$CH279,0)</f>
        <v>0</v>
      </c>
      <c r="CM430" s="34"/>
      <c r="CN430" s="34"/>
      <c r="CO430" s="34"/>
      <c r="CP430" s="34"/>
      <c r="CQ430" s="34"/>
    </row>
    <row r="431" spans="78:95" x14ac:dyDescent="0.25">
      <c r="BZ431" t="s">
        <v>198</v>
      </c>
      <c r="CA431" s="44">
        <v>823.99999999999909</v>
      </c>
      <c r="CB431" s="44">
        <v>71064.868327402146</v>
      </c>
      <c r="CC431" s="44">
        <v>12546.08101846862</v>
      </c>
      <c r="CD431" s="34"/>
      <c r="CE431" s="13" t="str">
        <f t="shared" si="43"/>
        <v>Provisional</v>
      </c>
      <c r="CF431" s="13" t="str">
        <f t="shared" si="43"/>
        <v>SITP - Provisional</v>
      </c>
      <c r="CG431" s="12">
        <f>IFERROR(GETPIVOTDATA("Suma de Dist_Prm_",$BZ$414,"Modo_Principal",CF431)/$CH280,0)</f>
        <v>0</v>
      </c>
      <c r="CH431" s="12">
        <f>IFERROR(GETPIVOTDATA("Suma de Dur_Prm_",$BZ$414,"Modo_Principal",$CF431)/$CH280,0)</f>
        <v>0</v>
      </c>
      <c r="CI431" s="34"/>
      <c r="CM431" s="34"/>
      <c r="CN431" s="34"/>
      <c r="CO431" s="34"/>
      <c r="CP431" s="34"/>
      <c r="CQ431" s="34"/>
    </row>
    <row r="432" spans="78:95" x14ac:dyDescent="0.25">
      <c r="CM432" s="34"/>
      <c r="CN432" s="34"/>
      <c r="CO432" s="34"/>
      <c r="CP432" s="34"/>
      <c r="CQ432" s="34"/>
    </row>
    <row r="433" spans="78:95" x14ac:dyDescent="0.25">
      <c r="CM433" s="34"/>
      <c r="CN433" s="34"/>
      <c r="CO433" s="34"/>
      <c r="CP433" s="34"/>
      <c r="CQ433" s="34"/>
    </row>
    <row r="434" spans="78:95" x14ac:dyDescent="0.25">
      <c r="BZ434" s="42" t="s">
        <v>204</v>
      </c>
      <c r="CA434" t="s">
        <v>311</v>
      </c>
      <c r="CB434" t="s">
        <v>312</v>
      </c>
      <c r="CC434" t="s">
        <v>314</v>
      </c>
      <c r="CE434" s="19" t="s">
        <v>237</v>
      </c>
      <c r="CF434" s="18" t="s">
        <v>203</v>
      </c>
      <c r="CG434" s="18" t="s">
        <v>468</v>
      </c>
      <c r="CH434" s="18" t="s">
        <v>469</v>
      </c>
      <c r="CI434" s="18" t="s">
        <v>470</v>
      </c>
      <c r="CM434" s="34"/>
      <c r="CN434" s="34"/>
      <c r="CO434" s="34"/>
      <c r="CP434" s="34"/>
      <c r="CQ434" s="34"/>
    </row>
    <row r="435" spans="78:95" x14ac:dyDescent="0.25">
      <c r="BZ435" t="s">
        <v>27</v>
      </c>
      <c r="CA435" s="44">
        <v>58556.152737380326</v>
      </c>
      <c r="CB435" s="44">
        <v>7213.3064765450172</v>
      </c>
      <c r="CC435" s="44">
        <v>393660827.27402139</v>
      </c>
      <c r="CE435" s="13" t="str">
        <f>CE415</f>
        <v>Transmilenio</v>
      </c>
      <c r="CF435" s="13" t="str">
        <f>CF415</f>
        <v>Transmilenio</v>
      </c>
      <c r="CG435" s="12">
        <f t="shared" ref="CG435:CG451" si="44">IFERROR(GETPIVOTDATA("Suma de Huella_Carbono",$BZ$434,"Modo_Principal",$CF435),0)</f>
        <v>25941.998230230554</v>
      </c>
      <c r="CH435" s="12">
        <f t="shared" ref="CH435:CH451" si="45">IFERROR(GETPIVOTDATA("Suma de Huella_Energetica",$BZ$434,"Modo_Principal",$CF435),0)</f>
        <v>3230.8641299446008</v>
      </c>
      <c r="CI435" s="12">
        <f t="shared" ref="CI435:CI451" si="46">IFERROR(GETPIVOTDATA("Suma de Huella_Economica",$BZ$434,"Modo_Principal",$CF435),0)</f>
        <v>373327128.82562292</v>
      </c>
      <c r="CM435" s="34"/>
      <c r="CN435" s="34"/>
      <c r="CO435" s="34"/>
      <c r="CP435" s="34"/>
      <c r="CQ435" s="34"/>
    </row>
    <row r="436" spans="78:95" x14ac:dyDescent="0.25">
      <c r="BZ436" t="s">
        <v>32</v>
      </c>
      <c r="CA436" s="44">
        <v>2178.9919860594573</v>
      </c>
      <c r="CB436" s="44">
        <v>281.71861448772438</v>
      </c>
      <c r="CC436" s="44">
        <v>75731964.57283999</v>
      </c>
      <c r="CE436" s="13" t="str">
        <f t="shared" ref="CE436:CF451" si="47">CE416</f>
        <v>Teletrabajo</v>
      </c>
      <c r="CF436" s="13" t="str">
        <f t="shared" si="47"/>
        <v>Trabajo desde el lugar de residencia, o teletrabajo</v>
      </c>
      <c r="CG436" s="12">
        <f t="shared" si="44"/>
        <v>0</v>
      </c>
      <c r="CH436" s="12">
        <f t="shared" si="45"/>
        <v>0</v>
      </c>
      <c r="CI436" s="12">
        <f t="shared" si="46"/>
        <v>0</v>
      </c>
      <c r="CM436" s="34"/>
      <c r="CN436" s="34"/>
      <c r="CO436" s="34"/>
      <c r="CP436" s="34"/>
      <c r="CQ436" s="34"/>
    </row>
    <row r="437" spans="78:95" x14ac:dyDescent="0.25">
      <c r="BZ437" t="s">
        <v>24</v>
      </c>
      <c r="CA437" s="44">
        <v>25941.998230230554</v>
      </c>
      <c r="CB437" s="44">
        <v>3230.8641299446008</v>
      </c>
      <c r="CC437" s="44">
        <v>373327128.82562292</v>
      </c>
      <c r="CE437" s="13" t="str">
        <f t="shared" si="47"/>
        <v>Bicicleta</v>
      </c>
      <c r="CF437" s="13" t="str">
        <f t="shared" si="47"/>
        <v>Bicicleta</v>
      </c>
      <c r="CG437" s="12">
        <f t="shared" si="44"/>
        <v>2178.9919860594573</v>
      </c>
      <c r="CH437" s="12">
        <f t="shared" si="45"/>
        <v>281.71861448772438</v>
      </c>
      <c r="CI437" s="12">
        <f t="shared" si="46"/>
        <v>75731964.57283999</v>
      </c>
      <c r="CM437" s="34"/>
      <c r="CN437" s="34"/>
      <c r="CO437" s="34"/>
      <c r="CP437" s="34"/>
      <c r="CQ437" s="34"/>
    </row>
    <row r="438" spans="78:95" x14ac:dyDescent="0.25">
      <c r="BZ438" t="s">
        <v>28</v>
      </c>
      <c r="CA438" s="44">
        <v>290981.47031158209</v>
      </c>
      <c r="CB438" s="44">
        <v>38186.997555865841</v>
      </c>
      <c r="CC438" s="44">
        <v>761293149.06623745</v>
      </c>
      <c r="CE438" s="13" t="str">
        <f t="shared" si="47"/>
        <v>SITP</v>
      </c>
      <c r="CF438" s="13" t="str">
        <f t="shared" si="47"/>
        <v>SITP - Zonal</v>
      </c>
      <c r="CG438" s="12">
        <f t="shared" si="44"/>
        <v>58556.152737380326</v>
      </c>
      <c r="CH438" s="12">
        <f t="shared" si="45"/>
        <v>7213.3064765450172</v>
      </c>
      <c r="CI438" s="12">
        <f t="shared" si="46"/>
        <v>393660827.27402139</v>
      </c>
      <c r="CM438" s="34"/>
      <c r="CN438" s="34"/>
      <c r="CO438" s="34"/>
      <c r="CP438" s="34"/>
      <c r="CQ438" s="34"/>
    </row>
    <row r="439" spans="78:95" x14ac:dyDescent="0.25">
      <c r="BZ439" t="s">
        <v>26</v>
      </c>
      <c r="CA439" s="44">
        <v>23087.11627829076</v>
      </c>
      <c r="CB439" s="44">
        <v>2460.5957086563017</v>
      </c>
      <c r="CC439" s="44">
        <v>139380820.48782074</v>
      </c>
      <c r="CE439" s="13" t="str">
        <f t="shared" si="47"/>
        <v>Automóvil conductor</v>
      </c>
      <c r="CF439" s="13" t="str">
        <f t="shared" si="47"/>
        <v>Automóvil, camioneta o campero como conductor</v>
      </c>
      <c r="CG439" s="12">
        <f t="shared" si="44"/>
        <v>23087.11627829076</v>
      </c>
      <c r="CH439" s="12">
        <f t="shared" si="45"/>
        <v>2460.5957086563017</v>
      </c>
      <c r="CI439" s="12">
        <f t="shared" si="46"/>
        <v>139380820.48782074</v>
      </c>
      <c r="CM439" s="34"/>
      <c r="CN439" s="34"/>
      <c r="CO439" s="34"/>
      <c r="CP439" s="34"/>
      <c r="CQ439" s="34"/>
    </row>
    <row r="440" spans="78:95" x14ac:dyDescent="0.25">
      <c r="BZ440" t="s">
        <v>33</v>
      </c>
      <c r="CA440" s="44">
        <v>3899.5180873108316</v>
      </c>
      <c r="CB440" s="44">
        <v>480.2835362241147</v>
      </c>
      <c r="CC440" s="44">
        <v>37444788.612099648</v>
      </c>
      <c r="CE440" s="13" t="str">
        <f t="shared" si="47"/>
        <v>Motocicleta conductor</v>
      </c>
      <c r="CF440" s="13" t="str">
        <f t="shared" si="47"/>
        <v>Motocicleta como conductor</v>
      </c>
      <c r="CG440" s="12">
        <f t="shared" si="44"/>
        <v>290981.47031158209</v>
      </c>
      <c r="CH440" s="12">
        <f t="shared" si="45"/>
        <v>38186.997555865841</v>
      </c>
      <c r="CI440" s="12">
        <f t="shared" si="46"/>
        <v>761293149.06623745</v>
      </c>
      <c r="CM440" s="34"/>
      <c r="CN440" s="34"/>
      <c r="CO440" s="34"/>
      <c r="CP440" s="34"/>
      <c r="CQ440" s="34"/>
    </row>
    <row r="441" spans="78:95" x14ac:dyDescent="0.25">
      <c r="BZ441" t="s">
        <v>149</v>
      </c>
      <c r="CA441" s="44">
        <v>0</v>
      </c>
      <c r="CB441" s="44">
        <v>0</v>
      </c>
      <c r="CC441" s="44">
        <v>0</v>
      </c>
      <c r="CE441" s="13" t="str">
        <f t="shared" si="47"/>
        <v>Ruta institucional</v>
      </c>
      <c r="CF441" s="13" t="str">
        <f t="shared" si="47"/>
        <v>Ruta institucional</v>
      </c>
      <c r="CG441" s="12">
        <f t="shared" si="44"/>
        <v>4240.8389521933641</v>
      </c>
      <c r="CH441" s="12">
        <f t="shared" si="45"/>
        <v>522.32226724226086</v>
      </c>
      <c r="CI441" s="12">
        <f t="shared" si="46"/>
        <v>13650249.110320283</v>
      </c>
      <c r="CM441" s="34"/>
      <c r="CN441" s="34"/>
      <c r="CO441" s="34"/>
      <c r="CP441" s="34"/>
      <c r="CQ441" s="34"/>
    </row>
    <row r="442" spans="78:95" x14ac:dyDescent="0.25">
      <c r="BZ442" t="s">
        <v>30</v>
      </c>
      <c r="CA442" s="44">
        <v>3877.3886141484309</v>
      </c>
      <c r="CB442" s="44">
        <v>508.00000435722541</v>
      </c>
      <c r="CC442" s="44">
        <v>61354277.580071166</v>
      </c>
      <c r="CE442" s="13" t="str">
        <f t="shared" si="47"/>
        <v>Vehiculo institucional</v>
      </c>
      <c r="CF442" s="13" t="str">
        <f t="shared" si="47"/>
        <v>Vehículo institucional</v>
      </c>
      <c r="CG442" s="12">
        <f t="shared" si="44"/>
        <v>5123.6920782351881</v>
      </c>
      <c r="CH442" s="12">
        <f t="shared" si="45"/>
        <v>670.14261293722461</v>
      </c>
      <c r="CI442" s="12">
        <f t="shared" si="46"/>
        <v>9627017.7935943045</v>
      </c>
      <c r="CM442" s="34"/>
      <c r="CN442" s="34"/>
      <c r="CO442" s="34"/>
      <c r="CP442" s="34"/>
      <c r="CQ442" s="34"/>
    </row>
    <row r="443" spans="78:95" x14ac:dyDescent="0.25">
      <c r="BZ443" t="s">
        <v>29</v>
      </c>
      <c r="CA443" s="44">
        <v>20793.644256427266</v>
      </c>
      <c r="CB443" s="44">
        <v>2729.505290876632</v>
      </c>
      <c r="CC443" s="44">
        <v>90666391.459074736</v>
      </c>
      <c r="CE443" s="13" t="str">
        <f t="shared" si="47"/>
        <v>Taxi</v>
      </c>
      <c r="CF443" s="13" t="str">
        <f t="shared" si="47"/>
        <v>Taxi</v>
      </c>
      <c r="CG443" s="12">
        <f t="shared" si="44"/>
        <v>20793.644256427266</v>
      </c>
      <c r="CH443" s="12">
        <f t="shared" si="45"/>
        <v>2729.505290876632</v>
      </c>
      <c r="CI443" s="12">
        <f t="shared" si="46"/>
        <v>90666391.459074736</v>
      </c>
      <c r="CM443" s="34"/>
      <c r="CN443" s="34"/>
      <c r="CO443" s="34"/>
      <c r="CP443" s="34"/>
      <c r="CQ443" s="34"/>
    </row>
    <row r="444" spans="78:95" x14ac:dyDescent="0.25">
      <c r="BZ444" t="s">
        <v>40</v>
      </c>
      <c r="CA444" s="44">
        <v>8074.5730060942933</v>
      </c>
      <c r="CB444" s="44">
        <v>1012.4391544713733</v>
      </c>
      <c r="CC444" s="44">
        <v>53767612.811387904</v>
      </c>
      <c r="CE444" s="13" t="str">
        <f t="shared" si="47"/>
        <v>A pie</v>
      </c>
      <c r="CF444" s="13" t="str">
        <f t="shared" si="47"/>
        <v>A pie o silla de ruedas</v>
      </c>
      <c r="CG444" s="12">
        <f t="shared" si="44"/>
        <v>0</v>
      </c>
      <c r="CH444" s="12">
        <f t="shared" si="45"/>
        <v>0</v>
      </c>
      <c r="CI444" s="12">
        <f t="shared" si="46"/>
        <v>0</v>
      </c>
      <c r="CM444" s="34"/>
      <c r="CN444" s="34"/>
      <c r="CO444" s="34"/>
      <c r="CP444" s="34"/>
      <c r="CQ444" s="34"/>
    </row>
    <row r="445" spans="78:95" x14ac:dyDescent="0.25">
      <c r="BZ445" t="s">
        <v>34</v>
      </c>
      <c r="CA445" s="44">
        <v>4552.87030815239</v>
      </c>
      <c r="CB445" s="44">
        <v>597.63855924080667</v>
      </c>
      <c r="CC445" s="44">
        <v>89229523.131672591</v>
      </c>
      <c r="CE445" s="13" t="str">
        <f t="shared" si="47"/>
        <v>Bus intermunicipal</v>
      </c>
      <c r="CF445" s="13" t="str">
        <f t="shared" si="47"/>
        <v>Bus Intermunicipal</v>
      </c>
      <c r="CG445" s="12">
        <f t="shared" si="44"/>
        <v>3899.5180873108316</v>
      </c>
      <c r="CH445" s="12">
        <f t="shared" si="45"/>
        <v>480.2835362241147</v>
      </c>
      <c r="CI445" s="12">
        <f t="shared" si="46"/>
        <v>37444788.612099648</v>
      </c>
      <c r="CM445" s="34"/>
      <c r="CN445" s="34"/>
      <c r="CO445" s="34"/>
      <c r="CP445" s="34"/>
      <c r="CQ445" s="34"/>
    </row>
    <row r="446" spans="78:95" x14ac:dyDescent="0.25">
      <c r="BZ446" t="s">
        <v>37</v>
      </c>
      <c r="CA446" s="44">
        <v>0</v>
      </c>
      <c r="CB446" s="44">
        <v>0</v>
      </c>
      <c r="CC446" s="44">
        <v>1056327.85713125</v>
      </c>
      <c r="CE446" s="13" t="str">
        <f t="shared" si="47"/>
        <v>Automóvil pasajero</v>
      </c>
      <c r="CF446" s="13" t="str">
        <f t="shared" si="47"/>
        <v>Automóvil, camioneta o campero como pasajero</v>
      </c>
      <c r="CG446" s="12">
        <f t="shared" si="44"/>
        <v>3877.3886141484309</v>
      </c>
      <c r="CH446" s="12">
        <f t="shared" si="45"/>
        <v>508.00000435722541</v>
      </c>
      <c r="CI446" s="12">
        <f t="shared" si="46"/>
        <v>61354277.580071166</v>
      </c>
      <c r="CM446" s="34"/>
      <c r="CN446" s="34"/>
      <c r="CO446" s="34"/>
      <c r="CP446" s="34"/>
      <c r="CQ446" s="34"/>
    </row>
    <row r="447" spans="78:95" x14ac:dyDescent="0.25">
      <c r="BZ447" t="s">
        <v>474</v>
      </c>
      <c r="CA447" s="44">
        <v>5123.6920782351881</v>
      </c>
      <c r="CB447" s="44">
        <v>670.14261293722461</v>
      </c>
      <c r="CC447" s="44">
        <v>9627017.7935943045</v>
      </c>
      <c r="CE447" s="13" t="str">
        <f t="shared" si="47"/>
        <v>TPC</v>
      </c>
      <c r="CF447" s="13" t="str">
        <f t="shared" si="47"/>
        <v>Transporte Público Colectivo (TPC), ejecutivos</v>
      </c>
      <c r="CG447" s="12">
        <f t="shared" si="44"/>
        <v>8074.5730060942933</v>
      </c>
      <c r="CH447" s="12">
        <f t="shared" si="45"/>
        <v>1012.4391544713733</v>
      </c>
      <c r="CI447" s="12">
        <f t="shared" si="46"/>
        <v>53767612.811387904</v>
      </c>
      <c r="CM447" s="34"/>
      <c r="CN447" s="34"/>
      <c r="CO447" s="34"/>
      <c r="CP447" s="34"/>
      <c r="CQ447" s="34"/>
    </row>
    <row r="448" spans="78:95" x14ac:dyDescent="0.25">
      <c r="BZ448" t="s">
        <v>35</v>
      </c>
      <c r="CA448" s="44">
        <v>0</v>
      </c>
      <c r="CB448" s="44">
        <v>0</v>
      </c>
      <c r="CC448" s="44">
        <v>0</v>
      </c>
      <c r="CE448" s="13" t="str">
        <f t="shared" si="47"/>
        <v>Patineta</v>
      </c>
      <c r="CF448" s="13" t="str">
        <f t="shared" si="47"/>
        <v>Patineta</v>
      </c>
      <c r="CG448" s="12">
        <f t="shared" si="44"/>
        <v>0</v>
      </c>
      <c r="CH448" s="12">
        <f t="shared" si="45"/>
        <v>0</v>
      </c>
      <c r="CI448" s="12">
        <f t="shared" si="46"/>
        <v>1056327.85713125</v>
      </c>
      <c r="CM448" s="34"/>
      <c r="CN448" s="34"/>
      <c r="CO448" s="34"/>
      <c r="CP448" s="34"/>
      <c r="CQ448" s="34"/>
    </row>
    <row r="449" spans="78:95" x14ac:dyDescent="0.25">
      <c r="BZ449" t="s">
        <v>472</v>
      </c>
      <c r="CA449" s="44">
        <v>4240.8389521933641</v>
      </c>
      <c r="CB449" s="44">
        <v>522.32226724226086</v>
      </c>
      <c r="CC449" s="44">
        <v>13650249.110320283</v>
      </c>
      <c r="CE449" s="13" t="str">
        <f t="shared" si="47"/>
        <v>Transmicable</v>
      </c>
      <c r="CF449" s="13" t="str">
        <f t="shared" si="47"/>
        <v>Transmicable</v>
      </c>
      <c r="CG449" s="12">
        <f t="shared" si="44"/>
        <v>0</v>
      </c>
      <c r="CH449" s="12">
        <f t="shared" si="45"/>
        <v>0</v>
      </c>
      <c r="CI449" s="12">
        <f t="shared" si="46"/>
        <v>0</v>
      </c>
      <c r="CM449" s="34"/>
      <c r="CN449" s="34"/>
      <c r="CO449" s="34"/>
      <c r="CP449" s="34"/>
      <c r="CQ449" s="34"/>
    </row>
    <row r="450" spans="78:95" x14ac:dyDescent="0.25">
      <c r="BZ450" t="s">
        <v>31</v>
      </c>
      <c r="CA450" s="44">
        <v>258.29595656916325</v>
      </c>
      <c r="CB450" s="44">
        <v>31.812981151980896</v>
      </c>
      <c r="CC450" s="44">
        <v>3678382.9181494662</v>
      </c>
      <c r="CE450" s="13" t="str">
        <f t="shared" si="47"/>
        <v>Bicitaxi</v>
      </c>
      <c r="CF450" s="13" t="str">
        <f t="shared" si="47"/>
        <v>Bicitaxi</v>
      </c>
      <c r="CG450" s="12">
        <f t="shared" si="44"/>
        <v>0</v>
      </c>
      <c r="CH450" s="12">
        <f t="shared" si="45"/>
        <v>0</v>
      </c>
      <c r="CI450" s="12">
        <f t="shared" si="46"/>
        <v>0</v>
      </c>
      <c r="CM450" s="34"/>
      <c r="CN450" s="34"/>
      <c r="CO450" s="34"/>
      <c r="CP450" s="34"/>
      <c r="CQ450" s="34"/>
    </row>
    <row r="451" spans="78:95" x14ac:dyDescent="0.25">
      <c r="BZ451" t="s">
        <v>198</v>
      </c>
      <c r="CA451" s="44">
        <v>451566.55080267414</v>
      </c>
      <c r="CB451" s="44">
        <v>57925.626892001099</v>
      </c>
      <c r="CC451" s="44">
        <v>2103868461.5000441</v>
      </c>
      <c r="CE451" s="13" t="str">
        <f t="shared" si="47"/>
        <v>Provisional</v>
      </c>
      <c r="CF451" s="13" t="str">
        <f t="shared" si="47"/>
        <v>SITP - Provisional</v>
      </c>
      <c r="CG451" s="12">
        <f t="shared" si="44"/>
        <v>0</v>
      </c>
      <c r="CH451" s="12">
        <f t="shared" si="45"/>
        <v>0</v>
      </c>
      <c r="CI451" s="12">
        <f t="shared" si="46"/>
        <v>0</v>
      </c>
      <c r="CM451" s="34"/>
      <c r="CN451" s="34"/>
      <c r="CO451" s="34"/>
      <c r="CP451" s="34"/>
      <c r="CQ451" s="34"/>
    </row>
    <row r="452" spans="78:95" x14ac:dyDescent="0.25">
      <c r="CM452" s="34"/>
      <c r="CN452" s="34"/>
      <c r="CO452" s="34"/>
      <c r="CP452" s="34"/>
      <c r="CQ452" s="34"/>
    </row>
    <row r="453" spans="78:95" x14ac:dyDescent="0.25">
      <c r="BZ453" s="42" t="s">
        <v>214</v>
      </c>
      <c r="CA453" t="s">
        <v>311</v>
      </c>
      <c r="CB453" t="s">
        <v>312</v>
      </c>
      <c r="CC453" t="s">
        <v>314</v>
      </c>
      <c r="CD453"/>
      <c r="CE453" s="19" t="s">
        <v>237</v>
      </c>
      <c r="CF453" s="18" t="s">
        <v>203</v>
      </c>
      <c r="CG453" s="18" t="s">
        <v>468</v>
      </c>
      <c r="CH453" s="18" t="s">
        <v>469</v>
      </c>
      <c r="CI453" s="18" t="s">
        <v>470</v>
      </c>
      <c r="CM453" s="35"/>
      <c r="CN453" s="35"/>
      <c r="CO453" s="34"/>
      <c r="CP453" s="34"/>
      <c r="CQ453" s="34"/>
    </row>
    <row r="454" spans="78:95" x14ac:dyDescent="0.25">
      <c r="BZ454" t="s">
        <v>149</v>
      </c>
      <c r="CA454" s="44">
        <v>0</v>
      </c>
      <c r="CB454" s="44">
        <v>0</v>
      </c>
      <c r="CC454" s="44">
        <v>0</v>
      </c>
      <c r="CD454"/>
      <c r="CE454" s="13" t="s">
        <v>42</v>
      </c>
      <c r="CF454" s="13" t="s">
        <v>42</v>
      </c>
      <c r="CG454" s="12">
        <f t="shared" ref="CG454:CG460" si="48">IFERROR(GETPIVOTDATA("Suma de Huella_Carbono",$BZ$453,"Modo_Principal_Grupo",$CF454),0)</f>
        <v>117524.18227401242</v>
      </c>
      <c r="CH454" s="12">
        <f t="shared" ref="CH454:CH460" si="49">IFERROR(GETPIVOTDATA("Suma de Huella_Energetica",$BZ$453,"Modo_Principal_Grupo",$CF454),0)</f>
        <v>14698.211569213727</v>
      </c>
      <c r="CI454" s="12">
        <f t="shared" ref="CI454:CI460" si="50">IFERROR(GETPIVOTDATA("Suma de Huella_Economica",$BZ$453,"Modo_Principal_Grupo",$CF454),0)</f>
        <v>952545131.90035617</v>
      </c>
      <c r="CM454" s="34"/>
      <c r="CN454" s="34"/>
      <c r="CO454" s="34"/>
      <c r="CP454" s="34"/>
      <c r="CQ454" s="34"/>
    </row>
    <row r="455" spans="78:95" x14ac:dyDescent="0.25">
      <c r="BZ455" t="s">
        <v>45</v>
      </c>
      <c r="CA455" s="44">
        <v>2178.9919860594573</v>
      </c>
      <c r="CB455" s="44">
        <v>281.71861448772438</v>
      </c>
      <c r="CC455" s="44">
        <v>76788292.429971233</v>
      </c>
      <c r="CD455"/>
      <c r="CE455" s="13" t="s">
        <v>2</v>
      </c>
      <c r="CF455" s="13" t="s">
        <v>2</v>
      </c>
      <c r="CG455" s="12">
        <f t="shared" si="48"/>
        <v>0</v>
      </c>
      <c r="CH455" s="12">
        <f t="shared" si="49"/>
        <v>0</v>
      </c>
      <c r="CI455" s="12">
        <f t="shared" si="50"/>
        <v>0</v>
      </c>
      <c r="CM455" s="34"/>
      <c r="CN455" s="34"/>
      <c r="CO455" s="34"/>
      <c r="CP455" s="34"/>
      <c r="CQ455" s="34"/>
    </row>
    <row r="456" spans="78:95" x14ac:dyDescent="0.25">
      <c r="BZ456" t="s">
        <v>43</v>
      </c>
      <c r="CA456" s="44">
        <v>314068.58658987278</v>
      </c>
      <c r="CB456" s="44">
        <v>40647.59326452214</v>
      </c>
      <c r="CC456" s="44">
        <v>900673969.55405807</v>
      </c>
      <c r="CD456"/>
      <c r="CE456" s="13" t="s">
        <v>43</v>
      </c>
      <c r="CF456" s="13" t="s">
        <v>43</v>
      </c>
      <c r="CG456" s="12">
        <f t="shared" si="48"/>
        <v>314068.58658987278</v>
      </c>
      <c r="CH456" s="12">
        <f t="shared" si="49"/>
        <v>40647.59326452214</v>
      </c>
      <c r="CI456" s="12">
        <f t="shared" si="50"/>
        <v>900673969.55405807</v>
      </c>
      <c r="CM456" s="34"/>
      <c r="CN456" s="34"/>
      <c r="CO456" s="34"/>
      <c r="CP456" s="34"/>
      <c r="CQ456" s="34"/>
    </row>
    <row r="457" spans="78:95" x14ac:dyDescent="0.25">
      <c r="BZ457" t="s">
        <v>44</v>
      </c>
      <c r="CA457" s="44">
        <v>8430.2589223008199</v>
      </c>
      <c r="CB457" s="44">
        <v>1105.6385635980321</v>
      </c>
      <c r="CC457" s="44">
        <v>150583800.71174374</v>
      </c>
      <c r="CD457"/>
      <c r="CE457" s="13" t="s">
        <v>41</v>
      </c>
      <c r="CF457" s="13" t="s">
        <v>41</v>
      </c>
      <c r="CG457" s="12">
        <f t="shared" si="48"/>
        <v>9364.5310304285504</v>
      </c>
      <c r="CH457" s="12">
        <f t="shared" si="49"/>
        <v>1192.4648801794856</v>
      </c>
      <c r="CI457" s="12">
        <f t="shared" si="50"/>
        <v>23277266.903914589</v>
      </c>
      <c r="CM457" s="35"/>
      <c r="CN457" s="35"/>
      <c r="CO457" s="34"/>
      <c r="CP457" s="34"/>
      <c r="CQ457" s="34"/>
    </row>
    <row r="458" spans="78:95" x14ac:dyDescent="0.25">
      <c r="BZ458" t="s">
        <v>2</v>
      </c>
      <c r="CA458" s="44">
        <v>0</v>
      </c>
      <c r="CB458" s="44">
        <v>0</v>
      </c>
      <c r="CC458" s="44">
        <v>0</v>
      </c>
      <c r="CD458"/>
      <c r="CE458" s="13" t="s">
        <v>45</v>
      </c>
      <c r="CF458" s="13" t="s">
        <v>45</v>
      </c>
      <c r="CG458" s="12">
        <f t="shared" si="48"/>
        <v>2178.9919860594573</v>
      </c>
      <c r="CH458" s="12">
        <f t="shared" si="49"/>
        <v>281.71861448772438</v>
      </c>
      <c r="CI458" s="12">
        <f t="shared" si="50"/>
        <v>76788292.429971233</v>
      </c>
      <c r="CM458" s="35"/>
      <c r="CN458" s="35"/>
      <c r="CO458" s="34"/>
      <c r="CP458" s="34"/>
      <c r="CQ458" s="34"/>
    </row>
    <row r="459" spans="78:95" x14ac:dyDescent="0.25">
      <c r="BZ459" t="s">
        <v>42</v>
      </c>
      <c r="CA459" s="44">
        <v>117524.18227401242</v>
      </c>
      <c r="CB459" s="44">
        <v>14698.211569213727</v>
      </c>
      <c r="CC459" s="44">
        <v>952545131.90035617</v>
      </c>
      <c r="CD459"/>
      <c r="CE459" s="13" t="s">
        <v>44</v>
      </c>
      <c r="CF459" s="13" t="s">
        <v>44</v>
      </c>
      <c r="CG459" s="12">
        <f t="shared" si="48"/>
        <v>8430.2589223008199</v>
      </c>
      <c r="CH459" s="12">
        <f t="shared" si="49"/>
        <v>1105.6385635980321</v>
      </c>
      <c r="CI459" s="12">
        <f t="shared" si="50"/>
        <v>150583800.71174374</v>
      </c>
      <c r="CM459" s="34"/>
      <c r="CN459" s="34"/>
      <c r="CO459" s="34"/>
      <c r="CP459" s="34"/>
      <c r="CQ459" s="34"/>
    </row>
    <row r="460" spans="78:95" x14ac:dyDescent="0.25">
      <c r="BZ460" t="s">
        <v>41</v>
      </c>
      <c r="CA460" s="44">
        <v>9364.5310304285504</v>
      </c>
      <c r="CB460" s="44">
        <v>1192.4648801794856</v>
      </c>
      <c r="CC460" s="44">
        <v>23277266.903914589</v>
      </c>
      <c r="CD460"/>
      <c r="CE460" s="13" t="s">
        <v>149</v>
      </c>
      <c r="CF460" s="13" t="s">
        <v>149</v>
      </c>
      <c r="CG460" s="12">
        <f t="shared" si="48"/>
        <v>0</v>
      </c>
      <c r="CH460" s="12">
        <f t="shared" si="49"/>
        <v>0</v>
      </c>
      <c r="CI460" s="12">
        <f t="shared" si="50"/>
        <v>0</v>
      </c>
      <c r="CM460" s="35"/>
      <c r="CN460" s="35"/>
      <c r="CO460" s="34"/>
      <c r="CP460" s="34"/>
      <c r="CQ460" s="34"/>
    </row>
    <row r="461" spans="78:95" x14ac:dyDescent="0.25">
      <c r="BZ461" t="s">
        <v>198</v>
      </c>
      <c r="CA461" s="44">
        <v>451566.55080267403</v>
      </c>
      <c r="CB461" s="44">
        <v>57925.626892001106</v>
      </c>
      <c r="CC461" s="44">
        <v>2103868461.5000441</v>
      </c>
      <c r="CD461"/>
      <c r="CE461"/>
      <c r="CF461"/>
      <c r="CG461"/>
      <c r="CH461"/>
      <c r="CI461"/>
      <c r="CM461" s="34"/>
      <c r="CN461" s="34"/>
      <c r="CO461" s="34"/>
      <c r="CP461" s="34"/>
      <c r="CQ461" s="34"/>
    </row>
    <row r="462" spans="78:95" x14ac:dyDescent="0.25">
      <c r="BZ462"/>
      <c r="CA462"/>
      <c r="CB462"/>
      <c r="CC462"/>
      <c r="CD462"/>
      <c r="CE462"/>
      <c r="CF462"/>
      <c r="CG462"/>
      <c r="CH462"/>
      <c r="CI462"/>
      <c r="CM462" s="34"/>
      <c r="CN462" s="34"/>
      <c r="CO462" s="34"/>
      <c r="CP462" s="34"/>
      <c r="CQ462" s="34"/>
    </row>
    <row r="463" spans="78:95" x14ac:dyDescent="0.25">
      <c r="BZ463"/>
      <c r="CA463"/>
      <c r="CB463"/>
      <c r="CC463"/>
      <c r="CD463"/>
      <c r="CE463"/>
      <c r="CF463"/>
      <c r="CG463"/>
      <c r="CH463"/>
      <c r="CI463"/>
      <c r="CM463" s="34"/>
      <c r="CN463" s="34"/>
      <c r="CO463" s="34"/>
      <c r="CP463" s="34"/>
      <c r="CQ463" s="34"/>
    </row>
    <row r="464" spans="78:95" x14ac:dyDescent="0.25">
      <c r="BZ464"/>
      <c r="CA464"/>
      <c r="CB464"/>
      <c r="CC464"/>
      <c r="CD464"/>
      <c r="CE464"/>
      <c r="CF464"/>
      <c r="CG464"/>
      <c r="CH464"/>
      <c r="CI464"/>
      <c r="CM464" s="34"/>
      <c r="CN464" s="34"/>
      <c r="CO464" s="34"/>
      <c r="CP464" s="34"/>
      <c r="CQ464" s="34"/>
    </row>
    <row r="465" spans="78:95" x14ac:dyDescent="0.25">
      <c r="BZ465"/>
      <c r="CA465"/>
      <c r="CB465"/>
      <c r="CC465"/>
      <c r="CD465"/>
      <c r="CE465"/>
      <c r="CF465"/>
      <c r="CG465"/>
      <c r="CH465"/>
      <c r="CI465"/>
      <c r="CM465" s="34"/>
      <c r="CN465" s="34"/>
      <c r="CO465" s="34"/>
      <c r="CP465" s="34"/>
      <c r="CQ465" s="34"/>
    </row>
    <row r="466" spans="78:95" x14ac:dyDescent="0.25">
      <c r="BZ466"/>
      <c r="CA466"/>
      <c r="CB466"/>
      <c r="CC466"/>
      <c r="CD466"/>
      <c r="CE466"/>
      <c r="CF466"/>
      <c r="CG466"/>
      <c r="CH466"/>
      <c r="CI466"/>
      <c r="CM466" s="34"/>
      <c r="CN466" s="34"/>
      <c r="CO466" s="34"/>
      <c r="CP466" s="34"/>
      <c r="CQ466" s="34"/>
    </row>
    <row r="467" spans="78:95" x14ac:dyDescent="0.25">
      <c r="BZ467"/>
      <c r="CA467"/>
      <c r="CB467"/>
      <c r="CC467"/>
      <c r="CD467"/>
      <c r="CE467"/>
      <c r="CF467"/>
      <c r="CG467"/>
      <c r="CH467"/>
      <c r="CI467"/>
      <c r="CM467" s="35"/>
      <c r="CN467" s="35"/>
      <c r="CO467" s="34"/>
      <c r="CP467" s="34"/>
      <c r="CQ467" s="34"/>
    </row>
    <row r="468" spans="78:95" x14ac:dyDescent="0.25">
      <c r="BZ468"/>
      <c r="CA468"/>
      <c r="CB468"/>
      <c r="CC468"/>
      <c r="CD468"/>
      <c r="CE468"/>
      <c r="CF468"/>
      <c r="CG468"/>
      <c r="CH468"/>
      <c r="CI468"/>
      <c r="CM468" s="34"/>
      <c r="CN468" s="34"/>
      <c r="CO468" s="34"/>
      <c r="CP468" s="34"/>
      <c r="CQ468" s="34"/>
    </row>
    <row r="469" spans="78:95" x14ac:dyDescent="0.25">
      <c r="BZ469"/>
      <c r="CA469"/>
      <c r="CB469"/>
      <c r="CC469"/>
      <c r="CD469"/>
      <c r="CE469"/>
      <c r="CF469"/>
      <c r="CG469"/>
      <c r="CH469"/>
      <c r="CI469"/>
      <c r="CM469" s="34"/>
      <c r="CN469" s="34"/>
      <c r="CO469" s="34"/>
      <c r="CP469" s="34"/>
      <c r="CQ469" s="34"/>
    </row>
    <row r="470" spans="78:95" x14ac:dyDescent="0.25">
      <c r="BZ470"/>
      <c r="CA470"/>
      <c r="CB470"/>
      <c r="CC470"/>
      <c r="CD470"/>
      <c r="CE470"/>
      <c r="CF470"/>
      <c r="CG470"/>
      <c r="CH470"/>
      <c r="CI470"/>
      <c r="CM470" s="34"/>
      <c r="CN470" s="34"/>
      <c r="CO470" s="34"/>
      <c r="CP470" s="34"/>
      <c r="CQ470" s="34"/>
    </row>
    <row r="471" spans="78:95" x14ac:dyDescent="0.25">
      <c r="BZ471"/>
      <c r="CA471"/>
      <c r="CB471"/>
      <c r="CC471"/>
      <c r="CD471"/>
      <c r="CE471"/>
      <c r="CF471"/>
      <c r="CG471"/>
      <c r="CH471"/>
      <c r="CI471"/>
      <c r="CM471" s="34"/>
      <c r="CN471" s="34"/>
      <c r="CO471" s="34"/>
      <c r="CP471" s="34"/>
      <c r="CQ471" s="34"/>
    </row>
    <row r="472" spans="78:95" x14ac:dyDescent="0.25">
      <c r="BZ472"/>
      <c r="CA472"/>
      <c r="CB472"/>
      <c r="CC472"/>
      <c r="CD472"/>
      <c r="CM472" s="34"/>
      <c r="CN472" s="34"/>
      <c r="CO472" s="34"/>
      <c r="CP472" s="34"/>
      <c r="CQ472" s="34"/>
    </row>
    <row r="473" spans="78:95" x14ac:dyDescent="0.25">
      <c r="BZ473"/>
      <c r="CA473"/>
      <c r="CB473"/>
      <c r="CC473"/>
      <c r="CD473"/>
      <c r="CM473" s="34"/>
      <c r="CN473" s="34"/>
      <c r="CO473" s="34"/>
      <c r="CP473" s="34"/>
      <c r="CQ473" s="34"/>
    </row>
    <row r="474" spans="78:95" x14ac:dyDescent="0.25">
      <c r="BZ474"/>
      <c r="CA474"/>
      <c r="CB474"/>
      <c r="CC474"/>
      <c r="CD474"/>
      <c r="CM474" s="34"/>
      <c r="CN474" s="34"/>
      <c r="CO474" s="34"/>
      <c r="CP474" s="34"/>
      <c r="CQ474" s="34"/>
    </row>
    <row r="475" spans="78:95" x14ac:dyDescent="0.25">
      <c r="BZ475"/>
      <c r="CA475"/>
      <c r="CB475"/>
      <c r="CC475"/>
      <c r="CD475"/>
      <c r="CM475" s="35"/>
      <c r="CN475" s="35"/>
      <c r="CO475" s="34"/>
      <c r="CP475" s="34"/>
      <c r="CQ475" s="34"/>
    </row>
    <row r="476" spans="78:95" x14ac:dyDescent="0.25">
      <c r="BZ476"/>
      <c r="CA476"/>
      <c r="CB476"/>
      <c r="CC476"/>
      <c r="CD476"/>
      <c r="CM476" s="34"/>
      <c r="CN476" s="34"/>
      <c r="CO476" s="34"/>
      <c r="CP476" s="34"/>
      <c r="CQ476" s="34"/>
    </row>
    <row r="477" spans="78:95" x14ac:dyDescent="0.25">
      <c r="BZ477"/>
      <c r="CA477"/>
      <c r="CB477"/>
      <c r="CC477"/>
      <c r="CD477"/>
      <c r="CM477" s="34"/>
      <c r="CN477" s="34"/>
      <c r="CO477" s="34"/>
      <c r="CP477" s="34"/>
      <c r="CQ477" s="34"/>
    </row>
    <row r="478" spans="78:95" x14ac:dyDescent="0.25">
      <c r="BZ478"/>
      <c r="CA478"/>
      <c r="CB478"/>
      <c r="CC478"/>
      <c r="CD478"/>
      <c r="CM478" s="34"/>
      <c r="CN478" s="34"/>
      <c r="CO478" s="34"/>
      <c r="CP478" s="34"/>
      <c r="CQ478" s="34"/>
    </row>
    <row r="479" spans="78:95" x14ac:dyDescent="0.25">
      <c r="BZ479"/>
      <c r="CA479"/>
      <c r="CB479"/>
      <c r="CC479"/>
      <c r="CD479"/>
      <c r="CM479" s="34"/>
      <c r="CN479" s="34"/>
      <c r="CO479" s="34"/>
      <c r="CP479" s="34"/>
      <c r="CQ479" s="34"/>
    </row>
    <row r="480" spans="78:95" x14ac:dyDescent="0.25">
      <c r="BZ480"/>
      <c r="CA480"/>
      <c r="CB480"/>
      <c r="CC480"/>
      <c r="CD480"/>
      <c r="CM480" s="34"/>
      <c r="CN480" s="34"/>
      <c r="CO480" s="34"/>
      <c r="CP480" s="34"/>
      <c r="CQ480" s="34"/>
    </row>
    <row r="481" spans="79:95" x14ac:dyDescent="0.25">
      <c r="CM481" s="34"/>
      <c r="CN481" s="34"/>
      <c r="CO481" s="34"/>
      <c r="CP481" s="34"/>
      <c r="CQ481" s="34"/>
    </row>
    <row r="482" spans="79:95" x14ac:dyDescent="0.25">
      <c r="CM482" s="34"/>
      <c r="CN482" s="34"/>
      <c r="CO482" s="34"/>
      <c r="CP482" s="34"/>
      <c r="CQ482" s="34"/>
    </row>
    <row r="483" spans="79:95" x14ac:dyDescent="0.25">
      <c r="CM483" s="34"/>
      <c r="CN483" s="34"/>
      <c r="CO483" s="34"/>
      <c r="CP483" s="34"/>
      <c r="CQ483" s="34"/>
    </row>
    <row r="484" spans="79:95" x14ac:dyDescent="0.25"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</row>
    <row r="485" spans="79:95" x14ac:dyDescent="0.25"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</row>
    <row r="486" spans="79:95" x14ac:dyDescent="0.25"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</row>
    <row r="487" spans="79:95" x14ac:dyDescent="0.25"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</row>
    <row r="488" spans="79:95" x14ac:dyDescent="0.25"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</row>
    <row r="489" spans="79:95" x14ac:dyDescent="0.25"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</row>
    <row r="490" spans="79:95" x14ac:dyDescent="0.25"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</row>
    <row r="491" spans="79:95" x14ac:dyDescent="0.25"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</row>
    <row r="492" spans="79:95" x14ac:dyDescent="0.25"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</row>
    <row r="493" spans="79:95" x14ac:dyDescent="0.25"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</row>
    <row r="494" spans="79:95" x14ac:dyDescent="0.25"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</row>
    <row r="495" spans="79:95" x14ac:dyDescent="0.25"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</row>
    <row r="496" spans="79:95" x14ac:dyDescent="0.25"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</row>
    <row r="497" spans="79:95" x14ac:dyDescent="0.25"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</row>
    <row r="498" spans="79:95" x14ac:dyDescent="0.25"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</row>
    <row r="499" spans="79:95" x14ac:dyDescent="0.25"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</row>
    <row r="500" spans="79:95" x14ac:dyDescent="0.25"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</row>
    <row r="501" spans="79:95" x14ac:dyDescent="0.25"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</row>
    <row r="502" spans="79:95" x14ac:dyDescent="0.25"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</row>
    <row r="503" spans="79:95" x14ac:dyDescent="0.25"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</row>
    <row r="504" spans="79:95" x14ac:dyDescent="0.25"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</row>
    <row r="505" spans="79:95" x14ac:dyDescent="0.25"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</row>
    <row r="506" spans="79:95" x14ac:dyDescent="0.25"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</row>
    <row r="507" spans="79:95" x14ac:dyDescent="0.25"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</row>
    <row r="508" spans="79:95" x14ac:dyDescent="0.25"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</row>
    <row r="509" spans="79:95" x14ac:dyDescent="0.25"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</row>
    <row r="510" spans="79:95" x14ac:dyDescent="0.25"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</row>
    <row r="511" spans="79:95" x14ac:dyDescent="0.25"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</row>
    <row r="512" spans="79:95" x14ac:dyDescent="0.25"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</row>
    <row r="513" spans="79:95" x14ac:dyDescent="0.25"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</row>
    <row r="514" spans="79:95" x14ac:dyDescent="0.25"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</row>
    <row r="515" spans="79:95" x14ac:dyDescent="0.25"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</row>
    <row r="516" spans="79:95" x14ac:dyDescent="0.25"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</row>
    <row r="517" spans="79:95" x14ac:dyDescent="0.25"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</row>
    <row r="518" spans="79:95" x14ac:dyDescent="0.25"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</row>
    <row r="519" spans="79:95" x14ac:dyDescent="0.25"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</row>
    <row r="520" spans="79:95" x14ac:dyDescent="0.25"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</row>
    <row r="521" spans="79:95" x14ac:dyDescent="0.25"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</row>
    <row r="522" spans="79:95" x14ac:dyDescent="0.25"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</row>
    <row r="523" spans="79:95" x14ac:dyDescent="0.25"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</row>
    <row r="524" spans="79:95" x14ac:dyDescent="0.25"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</row>
    <row r="525" spans="79:95" x14ac:dyDescent="0.25"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</row>
    <row r="526" spans="79:95" x14ac:dyDescent="0.25"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</row>
    <row r="527" spans="79:95" x14ac:dyDescent="0.25"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</row>
    <row r="528" spans="79:95" x14ac:dyDescent="0.25"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</row>
    <row r="529" spans="79:95" x14ac:dyDescent="0.25"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</row>
    <row r="530" spans="79:95" x14ac:dyDescent="0.25"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</row>
    <row r="531" spans="79:95" x14ac:dyDescent="0.25"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</row>
    <row r="532" spans="79:95" x14ac:dyDescent="0.25"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</row>
    <row r="533" spans="79:95" x14ac:dyDescent="0.25"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</row>
    <row r="534" spans="79:95" x14ac:dyDescent="0.25"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</row>
    <row r="535" spans="79:95" x14ac:dyDescent="0.25"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</row>
    <row r="536" spans="79:95" x14ac:dyDescent="0.25"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</row>
    <row r="537" spans="79:95" x14ac:dyDescent="0.25"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</row>
    <row r="538" spans="79:95" x14ac:dyDescent="0.25"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</row>
    <row r="539" spans="79:95" x14ac:dyDescent="0.25"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</row>
    <row r="540" spans="79:95" x14ac:dyDescent="0.25"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</row>
    <row r="541" spans="79:95" x14ac:dyDescent="0.25"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</row>
    <row r="542" spans="79:95" x14ac:dyDescent="0.25"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</row>
    <row r="543" spans="79:95" x14ac:dyDescent="0.25"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</row>
    <row r="544" spans="79:95" x14ac:dyDescent="0.25"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</row>
    <row r="545" spans="79:95" x14ac:dyDescent="0.25"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</row>
    <row r="546" spans="79:95" x14ac:dyDescent="0.25"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</row>
    <row r="547" spans="79:95" x14ac:dyDescent="0.25"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</row>
    <row r="548" spans="79:95" x14ac:dyDescent="0.25"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</row>
    <row r="549" spans="79:95" x14ac:dyDescent="0.25"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</row>
    <row r="550" spans="79:95" x14ac:dyDescent="0.25"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</row>
    <row r="551" spans="79:95" x14ac:dyDescent="0.25"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</row>
    <row r="552" spans="79:95" x14ac:dyDescent="0.25"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</row>
    <row r="553" spans="79:95" x14ac:dyDescent="0.25"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</row>
    <row r="554" spans="79:95" x14ac:dyDescent="0.25"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</row>
    <row r="555" spans="79:95" x14ac:dyDescent="0.25"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</row>
    <row r="556" spans="79:95" x14ac:dyDescent="0.25"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</row>
    <row r="557" spans="79:95" x14ac:dyDescent="0.25"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</row>
    <row r="558" spans="79:95" x14ac:dyDescent="0.25"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</row>
    <row r="559" spans="79:95" x14ac:dyDescent="0.25"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</row>
    <row r="560" spans="79:95" x14ac:dyDescent="0.25"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</row>
    <row r="561" spans="79:95" x14ac:dyDescent="0.25"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</row>
    <row r="562" spans="79:95" x14ac:dyDescent="0.25"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</row>
    <row r="563" spans="79:95" x14ac:dyDescent="0.25"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</row>
    <row r="564" spans="79:95" x14ac:dyDescent="0.25"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</row>
    <row r="565" spans="79:95" x14ac:dyDescent="0.25"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</row>
    <row r="566" spans="79:95" x14ac:dyDescent="0.25"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</row>
    <row r="567" spans="79:95" x14ac:dyDescent="0.25"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</row>
    <row r="568" spans="79:95" x14ac:dyDescent="0.25"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</row>
    <row r="569" spans="79:95" x14ac:dyDescent="0.25"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</row>
    <row r="570" spans="79:95" x14ac:dyDescent="0.25"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</row>
    <row r="571" spans="79:95" x14ac:dyDescent="0.25"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</row>
    <row r="572" spans="79:95" x14ac:dyDescent="0.25"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</row>
    <row r="573" spans="79:95" x14ac:dyDescent="0.25"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</row>
    <row r="574" spans="79:95" x14ac:dyDescent="0.25"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</row>
    <row r="575" spans="79:95" x14ac:dyDescent="0.25"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</row>
    <row r="576" spans="79:95" x14ac:dyDescent="0.25"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</row>
    <row r="577" spans="79:95" x14ac:dyDescent="0.25"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</row>
    <row r="578" spans="79:95" x14ac:dyDescent="0.25"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</row>
    <row r="579" spans="79:95" x14ac:dyDescent="0.25"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</row>
    <row r="580" spans="79:95" x14ac:dyDescent="0.25"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</row>
    <row r="581" spans="79:95" x14ac:dyDescent="0.25"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</row>
    <row r="582" spans="79:95" x14ac:dyDescent="0.25"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</row>
    <row r="583" spans="79:95" x14ac:dyDescent="0.25"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</row>
    <row r="584" spans="79:95" x14ac:dyDescent="0.25"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</row>
    <row r="585" spans="79:95" x14ac:dyDescent="0.25"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</row>
    <row r="586" spans="79:95" x14ac:dyDescent="0.25"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</row>
    <row r="587" spans="79:95" x14ac:dyDescent="0.25"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</row>
    <row r="588" spans="79:95" x14ac:dyDescent="0.25"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</row>
    <row r="589" spans="79:95" x14ac:dyDescent="0.25"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</row>
    <row r="590" spans="79:95" x14ac:dyDescent="0.25"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</row>
    <row r="591" spans="79:95" x14ac:dyDescent="0.25"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</row>
    <row r="592" spans="79:95" x14ac:dyDescent="0.25"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</row>
    <row r="593" spans="79:95" x14ac:dyDescent="0.25"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</row>
    <row r="594" spans="79:95" x14ac:dyDescent="0.25"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</row>
    <row r="595" spans="79:95" x14ac:dyDescent="0.25"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</row>
    <row r="596" spans="79:95" x14ac:dyDescent="0.25"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</row>
    <row r="597" spans="79:95" x14ac:dyDescent="0.25"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</row>
    <row r="598" spans="79:95" x14ac:dyDescent="0.25"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</row>
    <row r="599" spans="79:95" x14ac:dyDescent="0.25"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</row>
    <row r="600" spans="79:95" x14ac:dyDescent="0.25"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</row>
    <row r="601" spans="79:95" x14ac:dyDescent="0.25"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</row>
    <row r="602" spans="79:95" x14ac:dyDescent="0.25"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</row>
    <row r="603" spans="79:95" x14ac:dyDescent="0.25"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</row>
    <row r="604" spans="79:95" x14ac:dyDescent="0.25"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</row>
    <row r="605" spans="79:95" x14ac:dyDescent="0.25"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</row>
    <row r="606" spans="79:95" x14ac:dyDescent="0.25"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</row>
    <row r="607" spans="79:95" x14ac:dyDescent="0.25"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</row>
    <row r="608" spans="79:95" x14ac:dyDescent="0.25"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</row>
    <row r="609" spans="79:95" x14ac:dyDescent="0.25"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</row>
    <row r="610" spans="79:95" x14ac:dyDescent="0.25"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</row>
    <row r="611" spans="79:95" x14ac:dyDescent="0.25"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</row>
    <row r="612" spans="79:95" x14ac:dyDescent="0.25"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</row>
    <row r="613" spans="79:95" x14ac:dyDescent="0.25"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</row>
    <row r="614" spans="79:95" x14ac:dyDescent="0.25"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</row>
    <row r="615" spans="79:95" x14ac:dyDescent="0.25"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</row>
    <row r="616" spans="79:95" x14ac:dyDescent="0.25"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</row>
    <row r="617" spans="79:95" x14ac:dyDescent="0.25"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</row>
    <row r="618" spans="79:95" x14ac:dyDescent="0.25"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</row>
    <row r="619" spans="79:95" x14ac:dyDescent="0.25"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</row>
    <row r="620" spans="79:95" x14ac:dyDescent="0.25"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</row>
    <row r="621" spans="79:95" x14ac:dyDescent="0.25"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</row>
    <row r="622" spans="79:95" x14ac:dyDescent="0.25"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</row>
    <row r="623" spans="79:95" x14ac:dyDescent="0.25"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</row>
    <row r="624" spans="79:95" x14ac:dyDescent="0.25"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</row>
    <row r="625" spans="79:95" x14ac:dyDescent="0.25"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</row>
    <row r="626" spans="79:95" x14ac:dyDescent="0.25"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</row>
    <row r="627" spans="79:95" x14ac:dyDescent="0.25"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</row>
    <row r="628" spans="79:95" x14ac:dyDescent="0.25"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</row>
    <row r="629" spans="79:95" x14ac:dyDescent="0.25"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</row>
    <row r="630" spans="79:95" x14ac:dyDescent="0.25"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</row>
    <row r="631" spans="79:95" x14ac:dyDescent="0.25"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</row>
    <row r="632" spans="79:95" x14ac:dyDescent="0.25"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</row>
    <row r="633" spans="79:95" x14ac:dyDescent="0.25"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</row>
    <row r="634" spans="79:95" x14ac:dyDescent="0.25"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</row>
    <row r="635" spans="79:95" x14ac:dyDescent="0.25"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</row>
    <row r="636" spans="79:95" x14ac:dyDescent="0.25"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</row>
    <row r="637" spans="79:95" x14ac:dyDescent="0.25"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</row>
    <row r="638" spans="79:95" x14ac:dyDescent="0.25"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</row>
    <row r="639" spans="79:95" x14ac:dyDescent="0.25"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</row>
    <row r="640" spans="79:95" x14ac:dyDescent="0.25"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</row>
    <row r="641" spans="79:95" x14ac:dyDescent="0.25"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</row>
    <row r="642" spans="79:95" x14ac:dyDescent="0.25"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</row>
    <row r="643" spans="79:95" x14ac:dyDescent="0.25"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</row>
    <row r="644" spans="79:95" x14ac:dyDescent="0.25"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</row>
    <row r="645" spans="79:95" x14ac:dyDescent="0.25"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</row>
    <row r="646" spans="79:95" x14ac:dyDescent="0.25"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</row>
    <row r="647" spans="79:95" x14ac:dyDescent="0.25"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</row>
    <row r="648" spans="79:95" x14ac:dyDescent="0.25"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</row>
    <row r="649" spans="79:95" x14ac:dyDescent="0.25"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</row>
    <row r="650" spans="79:95" x14ac:dyDescent="0.25"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</row>
    <row r="651" spans="79:95" x14ac:dyDescent="0.25"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</row>
    <row r="652" spans="79:95" x14ac:dyDescent="0.25"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</row>
    <row r="653" spans="79:95" x14ac:dyDescent="0.25"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</row>
    <row r="654" spans="79:95" x14ac:dyDescent="0.25"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</row>
    <row r="655" spans="79:95" x14ac:dyDescent="0.25"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</row>
    <row r="656" spans="79:95" x14ac:dyDescent="0.25"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</row>
    <row r="657" spans="79:95" x14ac:dyDescent="0.25"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</row>
    <row r="658" spans="79:95" x14ac:dyDescent="0.25"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</row>
    <row r="659" spans="79:95" x14ac:dyDescent="0.25"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</row>
    <row r="660" spans="79:95" x14ac:dyDescent="0.25"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</row>
    <row r="661" spans="79:95" x14ac:dyDescent="0.25"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</row>
    <row r="662" spans="79:95" x14ac:dyDescent="0.25"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</row>
    <row r="663" spans="79:95" x14ac:dyDescent="0.25"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</row>
    <row r="664" spans="79:95" x14ac:dyDescent="0.25"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</row>
    <row r="665" spans="79:95" x14ac:dyDescent="0.25"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</row>
    <row r="666" spans="79:95" x14ac:dyDescent="0.25"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</row>
    <row r="667" spans="79:95" x14ac:dyDescent="0.25"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</row>
    <row r="668" spans="79:95" x14ac:dyDescent="0.25"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</row>
    <row r="669" spans="79:95" x14ac:dyDescent="0.25"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</row>
    <row r="670" spans="79:95" x14ac:dyDescent="0.25"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</row>
    <row r="671" spans="79:95" x14ac:dyDescent="0.25"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</row>
    <row r="672" spans="79:95" x14ac:dyDescent="0.25"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</row>
    <row r="673" spans="79:95" x14ac:dyDescent="0.25"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</row>
    <row r="674" spans="79:95" x14ac:dyDescent="0.25"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</row>
    <row r="675" spans="79:95" x14ac:dyDescent="0.25"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</row>
    <row r="676" spans="79:95" x14ac:dyDescent="0.25"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</row>
    <row r="677" spans="79:95" x14ac:dyDescent="0.25"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</row>
    <row r="678" spans="79:95" x14ac:dyDescent="0.25"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</row>
    <row r="679" spans="79:95" x14ac:dyDescent="0.25"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</row>
    <row r="680" spans="79:95" x14ac:dyDescent="0.25"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</row>
    <row r="681" spans="79:95" x14ac:dyDescent="0.25"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</row>
    <row r="682" spans="79:95" x14ac:dyDescent="0.25"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</row>
    <row r="683" spans="79:95" x14ac:dyDescent="0.25"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</row>
    <row r="684" spans="79:95" x14ac:dyDescent="0.25"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</row>
    <row r="685" spans="79:95" x14ac:dyDescent="0.25"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</row>
    <row r="686" spans="79:95" x14ac:dyDescent="0.25"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</row>
    <row r="687" spans="79:95" x14ac:dyDescent="0.25"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</row>
    <row r="688" spans="79:95" x14ac:dyDescent="0.25"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</row>
    <row r="689" spans="79:95" x14ac:dyDescent="0.25"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</row>
    <row r="690" spans="79:95" x14ac:dyDescent="0.25"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</row>
    <row r="691" spans="79:95" x14ac:dyDescent="0.25"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</row>
    <row r="692" spans="79:95" x14ac:dyDescent="0.25"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</row>
    <row r="693" spans="79:95" x14ac:dyDescent="0.25"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</row>
    <row r="694" spans="79:95" x14ac:dyDescent="0.25"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</row>
    <row r="695" spans="79:95" x14ac:dyDescent="0.25"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</row>
    <row r="696" spans="79:95" x14ac:dyDescent="0.25"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</row>
    <row r="697" spans="79:95" x14ac:dyDescent="0.25"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</row>
    <row r="698" spans="79:95" x14ac:dyDescent="0.25"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</row>
    <row r="699" spans="79:95" x14ac:dyDescent="0.25"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</row>
    <row r="700" spans="79:95" x14ac:dyDescent="0.25"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</row>
    <row r="701" spans="79:95" x14ac:dyDescent="0.25"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</row>
    <row r="738" spans="79:95" x14ac:dyDescent="0.25"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</row>
    <row r="739" spans="79:95" x14ac:dyDescent="0.25"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</row>
    <row r="740" spans="79:95" x14ac:dyDescent="0.25"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</row>
    <row r="741" spans="79:95" x14ac:dyDescent="0.25"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</row>
    <row r="742" spans="79:95" x14ac:dyDescent="0.25"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</row>
    <row r="743" spans="79:95" x14ac:dyDescent="0.25"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</row>
    <row r="744" spans="79:95" x14ac:dyDescent="0.25"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</row>
    <row r="745" spans="79:95" x14ac:dyDescent="0.25"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</row>
    <row r="746" spans="79:95" x14ac:dyDescent="0.25"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</row>
    <row r="747" spans="79:95" x14ac:dyDescent="0.25"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</row>
    <row r="748" spans="79:95" x14ac:dyDescent="0.25"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</row>
    <row r="749" spans="79:95" x14ac:dyDescent="0.25"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</row>
    <row r="750" spans="79:95" x14ac:dyDescent="0.25"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</row>
    <row r="751" spans="79:95" x14ac:dyDescent="0.25"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</row>
    <row r="752" spans="79:95" x14ac:dyDescent="0.25"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</row>
    <row r="753" spans="79:95" x14ac:dyDescent="0.25"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</row>
    <row r="754" spans="79:95" x14ac:dyDescent="0.25"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</row>
    <row r="755" spans="79:95" x14ac:dyDescent="0.25"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</row>
    <row r="756" spans="79:95" x14ac:dyDescent="0.25"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</row>
    <row r="757" spans="79:95" x14ac:dyDescent="0.25"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</row>
    <row r="758" spans="79:95" x14ac:dyDescent="0.25"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</row>
    <row r="759" spans="79:95" x14ac:dyDescent="0.25"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</row>
    <row r="760" spans="79:95" x14ac:dyDescent="0.25"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</row>
    <row r="761" spans="79:95" x14ac:dyDescent="0.25"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</row>
    <row r="762" spans="79:95" x14ac:dyDescent="0.25"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</row>
    <row r="763" spans="79:95" x14ac:dyDescent="0.25"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</row>
    <row r="764" spans="79:95" x14ac:dyDescent="0.25"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</row>
    <row r="765" spans="79:95" x14ac:dyDescent="0.25"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</row>
    <row r="766" spans="79:95" x14ac:dyDescent="0.25"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</row>
    <row r="767" spans="79:95" x14ac:dyDescent="0.25"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</row>
    <row r="768" spans="79:95" x14ac:dyDescent="0.25"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</row>
    <row r="769" spans="79:95" x14ac:dyDescent="0.25"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</row>
    <row r="770" spans="79:95" x14ac:dyDescent="0.25"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</row>
    <row r="771" spans="79:95" x14ac:dyDescent="0.25"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</row>
    <row r="772" spans="79:95" x14ac:dyDescent="0.25"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</row>
    <row r="773" spans="79:95" x14ac:dyDescent="0.25"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</row>
    <row r="774" spans="79:95" x14ac:dyDescent="0.25"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</row>
    <row r="775" spans="79:95" x14ac:dyDescent="0.25"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</row>
    <row r="776" spans="79:95" x14ac:dyDescent="0.25"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</row>
    <row r="777" spans="79:95" x14ac:dyDescent="0.25"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</row>
    <row r="778" spans="79:95" x14ac:dyDescent="0.25"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</row>
    <row r="779" spans="79:95" x14ac:dyDescent="0.25"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</row>
    <row r="780" spans="79:95" x14ac:dyDescent="0.25"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</row>
    <row r="781" spans="79:95" x14ac:dyDescent="0.25"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</row>
    <row r="782" spans="79:95" x14ac:dyDescent="0.25"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</row>
    <row r="783" spans="79:95" x14ac:dyDescent="0.25"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</row>
    <row r="784" spans="79:95" x14ac:dyDescent="0.25"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</row>
    <row r="785" spans="79:95" x14ac:dyDescent="0.25"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</row>
    <row r="786" spans="79:95" x14ac:dyDescent="0.25"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</row>
    <row r="787" spans="79:95" x14ac:dyDescent="0.25"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</row>
    <row r="788" spans="79:95" x14ac:dyDescent="0.25"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</row>
    <row r="789" spans="79:95" x14ac:dyDescent="0.25"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</row>
    <row r="790" spans="79:95" x14ac:dyDescent="0.25"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</row>
    <row r="791" spans="79:95" x14ac:dyDescent="0.25"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</row>
    <row r="792" spans="79:95" x14ac:dyDescent="0.25"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</row>
    <row r="793" spans="79:95" x14ac:dyDescent="0.25"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</row>
    <row r="794" spans="79:95" x14ac:dyDescent="0.25"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</row>
    <row r="795" spans="79:95" x14ac:dyDescent="0.25"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</row>
    <row r="796" spans="79:95" x14ac:dyDescent="0.25"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</row>
    <row r="797" spans="79:95" x14ac:dyDescent="0.25"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</row>
    <row r="798" spans="79:95" x14ac:dyDescent="0.25"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</row>
    <row r="799" spans="79:95" x14ac:dyDescent="0.25"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</row>
    <row r="800" spans="79:95" x14ac:dyDescent="0.25"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</row>
    <row r="801" spans="79:95" x14ac:dyDescent="0.25"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</row>
    <row r="802" spans="79:95" x14ac:dyDescent="0.25"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</row>
    <row r="803" spans="79:95" x14ac:dyDescent="0.25"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</row>
    <row r="804" spans="79:95" x14ac:dyDescent="0.25"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</row>
    <row r="805" spans="79:95" x14ac:dyDescent="0.25"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</row>
    <row r="806" spans="79:95" x14ac:dyDescent="0.25"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</row>
    <row r="807" spans="79:95" x14ac:dyDescent="0.25"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</row>
    <row r="808" spans="79:95" x14ac:dyDescent="0.25"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</row>
    <row r="809" spans="79:95" x14ac:dyDescent="0.25"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</row>
    <row r="810" spans="79:95" x14ac:dyDescent="0.25"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</row>
    <row r="811" spans="79:95" x14ac:dyDescent="0.25"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</row>
    <row r="812" spans="79:95" x14ac:dyDescent="0.25"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</row>
    <row r="813" spans="79:95" x14ac:dyDescent="0.25"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</row>
    <row r="814" spans="79:95" x14ac:dyDescent="0.25"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</row>
    <row r="815" spans="79:95" x14ac:dyDescent="0.25"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</row>
    <row r="816" spans="79:95" x14ac:dyDescent="0.25"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</row>
    <row r="817" spans="79:95" x14ac:dyDescent="0.25"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</row>
    <row r="818" spans="79:95" x14ac:dyDescent="0.25"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</row>
    <row r="819" spans="79:95" x14ac:dyDescent="0.25"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</row>
    <row r="820" spans="79:95" x14ac:dyDescent="0.25"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</row>
    <row r="821" spans="79:95" x14ac:dyDescent="0.25"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</row>
    <row r="822" spans="79:95" x14ac:dyDescent="0.25"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</row>
    <row r="823" spans="79:95" x14ac:dyDescent="0.25"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</row>
    <row r="824" spans="79:95" x14ac:dyDescent="0.25"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</row>
    <row r="825" spans="79:95" x14ac:dyDescent="0.25"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</row>
    <row r="826" spans="79:95" x14ac:dyDescent="0.25"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</row>
    <row r="827" spans="79:95" x14ac:dyDescent="0.25"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</row>
    <row r="828" spans="79:95" x14ac:dyDescent="0.25"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</row>
    <row r="829" spans="79:95" x14ac:dyDescent="0.25"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</row>
    <row r="830" spans="79:95" x14ac:dyDescent="0.25"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</row>
    <row r="831" spans="79:95" x14ac:dyDescent="0.25"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</row>
    <row r="832" spans="79:95" x14ac:dyDescent="0.25"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</row>
    <row r="833" spans="79:95" x14ac:dyDescent="0.25"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</row>
    <row r="834" spans="79:95" x14ac:dyDescent="0.25"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</row>
    <row r="835" spans="79:95" x14ac:dyDescent="0.25"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</row>
    <row r="836" spans="79:95" x14ac:dyDescent="0.25"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</row>
    <row r="837" spans="79:95" x14ac:dyDescent="0.25"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</row>
    <row r="838" spans="79:95" x14ac:dyDescent="0.25"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</row>
    <row r="839" spans="79:95" x14ac:dyDescent="0.25"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</row>
    <row r="840" spans="79:95" x14ac:dyDescent="0.25"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</row>
    <row r="841" spans="79:95" x14ac:dyDescent="0.25"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</row>
    <row r="842" spans="79:95" x14ac:dyDescent="0.25"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</row>
    <row r="843" spans="79:95" x14ac:dyDescent="0.25"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</row>
    <row r="844" spans="79:95" x14ac:dyDescent="0.25"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</row>
    <row r="845" spans="79:95" x14ac:dyDescent="0.25"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</row>
    <row r="846" spans="79:95" x14ac:dyDescent="0.25"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</row>
    <row r="847" spans="79:95" x14ac:dyDescent="0.25"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</row>
    <row r="848" spans="79:95" x14ac:dyDescent="0.25"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</row>
    <row r="849" spans="79:95" x14ac:dyDescent="0.25"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</row>
    <row r="850" spans="79:95" x14ac:dyDescent="0.25"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</row>
    <row r="851" spans="79:95" x14ac:dyDescent="0.25"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</row>
    <row r="852" spans="79:95" x14ac:dyDescent="0.25"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</row>
    <row r="853" spans="79:95" x14ac:dyDescent="0.25"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</row>
    <row r="854" spans="79:95" x14ac:dyDescent="0.25"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</row>
    <row r="855" spans="79:95" x14ac:dyDescent="0.25"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</row>
    <row r="856" spans="79:95" x14ac:dyDescent="0.25"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</row>
    <row r="857" spans="79:95" x14ac:dyDescent="0.25"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</row>
    <row r="858" spans="79:95" x14ac:dyDescent="0.25"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</row>
    <row r="859" spans="79:95" x14ac:dyDescent="0.25"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</row>
    <row r="860" spans="79:95" x14ac:dyDescent="0.25"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</row>
    <row r="861" spans="79:95" x14ac:dyDescent="0.25"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</row>
    <row r="862" spans="79:95" x14ac:dyDescent="0.25"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</row>
    <row r="863" spans="79:95" x14ac:dyDescent="0.25"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</row>
    <row r="864" spans="79:95" x14ac:dyDescent="0.25"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</row>
    <row r="865" spans="79:95" x14ac:dyDescent="0.25"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</row>
    <row r="866" spans="79:95" x14ac:dyDescent="0.25"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</row>
    <row r="867" spans="79:95" x14ac:dyDescent="0.25"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</row>
    <row r="868" spans="79:95" x14ac:dyDescent="0.25"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</row>
    <row r="869" spans="79:95" x14ac:dyDescent="0.25"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</row>
    <row r="870" spans="79:95" x14ac:dyDescent="0.25"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</row>
    <row r="871" spans="79:95" x14ac:dyDescent="0.25"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</row>
    <row r="872" spans="79:95" x14ac:dyDescent="0.25"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</row>
    <row r="873" spans="79:95" x14ac:dyDescent="0.25"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</row>
    <row r="874" spans="79:95" x14ac:dyDescent="0.25"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</row>
    <row r="875" spans="79:95" x14ac:dyDescent="0.25"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</row>
    <row r="876" spans="79:95" x14ac:dyDescent="0.25"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</row>
  </sheetData>
  <autoFilter ref="CE155:CG164" xr:uid="{B1A88450-BC6E-4ED1-B6A4-D674109EF34D}">
    <sortState xmlns:xlrd2="http://schemas.microsoft.com/office/spreadsheetml/2017/richdata2" ref="CE156:CG164">
      <sortCondition descending="1" ref="CG155:CG164"/>
    </sortState>
  </autoFilter>
  <phoneticPr fontId="19" type="noConversion"/>
  <conditionalFormatting sqref="H2">
    <cfRule type="expression" dxfId="3" priority="9">
      <formula>#REF!="Inválida"</formula>
    </cfRule>
  </conditionalFormatting>
  <conditionalFormatting sqref="N2:S2">
    <cfRule type="expression" dxfId="2" priority="7">
      <formula>$BU1048548="Inválida"</formula>
    </cfRule>
    <cfRule type="expression" dxfId="1" priority="8">
      <formula>$DI1048548="Horas mal diligenciadas"</formula>
    </cfRule>
  </conditionalFormatting>
  <conditionalFormatting sqref="AG2:AI2">
    <cfRule type="expression" dxfId="0" priority="1">
      <formula>$BW1048548="Inválida"</formula>
    </cfRule>
  </conditionalFormatting>
  <pageMargins left="0.7" right="0.7" top="0.75" bottom="0.75" header="0.3" footer="0.3"/>
  <pageSetup paperSize="9" orientation="portrait" r:id="rId21"/>
  <tableParts count="2">
    <tablePart r:id="rId22"/>
    <tablePart r:id="rId2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Z141"/>
  <sheetViews>
    <sheetView showGridLines="0" showRowColHeaders="0" zoomScale="70" zoomScaleNormal="70" workbookViewId="0">
      <pane xSplit="2" topLeftCell="E1" activePane="topRight" state="frozen"/>
      <selection activeCell="A2" sqref="A2"/>
      <selection pane="topRight" activeCell="I5" sqref="I5"/>
    </sheetView>
  </sheetViews>
  <sheetFormatPr baseColWidth="10" defaultColWidth="14.42578125" defaultRowHeight="15" customHeight="1" x14ac:dyDescent="0.25"/>
  <cols>
    <col min="1" max="1" width="10.5703125" style="5" customWidth="1"/>
    <col min="2" max="2" width="30.7109375" style="5" customWidth="1"/>
    <col min="3" max="3" width="44" style="5" customWidth="1"/>
    <col min="4" max="8" width="30.7109375" style="5" customWidth="1"/>
    <col min="9" max="11" width="30.7109375" style="106" customWidth="1"/>
    <col min="12" max="13" width="30.7109375" style="5" customWidth="1"/>
    <col min="14" max="14" width="30.7109375" style="106" customWidth="1"/>
    <col min="15" max="18" width="30.7109375" style="5" customWidth="1"/>
    <col min="19" max="26" width="11.5703125" style="5" customWidth="1"/>
    <col min="27" max="16384" width="14.42578125" style="5"/>
  </cols>
  <sheetData>
    <row r="1" spans="1:26" ht="36.75" customHeight="1" x14ac:dyDescent="0.25">
      <c r="A1" s="1"/>
      <c r="B1" s="2"/>
      <c r="C1" s="2"/>
      <c r="D1" s="2"/>
      <c r="E1" s="2"/>
      <c r="F1" s="3"/>
      <c r="G1" s="3"/>
      <c r="H1" s="4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25">
      <c r="A2" s="1"/>
      <c r="B2" s="2"/>
      <c r="C2" s="2"/>
      <c r="D2" s="2"/>
      <c r="E2" s="2"/>
      <c r="F2" s="3"/>
      <c r="G2" s="3"/>
      <c r="H2" s="4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6.75" customHeight="1" x14ac:dyDescent="0.25">
      <c r="A3" s="1"/>
      <c r="B3" s="2"/>
      <c r="C3" s="2"/>
      <c r="D3" s="2"/>
      <c r="E3" s="2"/>
      <c r="F3" s="3"/>
      <c r="G3" s="3"/>
      <c r="H3" s="6"/>
      <c r="I3" s="6"/>
      <c r="J3" s="6"/>
      <c r="K3" s="6"/>
      <c r="L3" s="6"/>
      <c r="M3" s="6"/>
      <c r="N3" s="1"/>
      <c r="O3" s="1"/>
      <c r="P3" s="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6.75" customHeight="1" x14ac:dyDescent="0.25">
      <c r="A4" s="1"/>
      <c r="B4" s="2"/>
      <c r="C4" s="2"/>
      <c r="D4" s="2"/>
      <c r="E4" s="2"/>
      <c r="F4" s="3"/>
      <c r="G4" s="3"/>
      <c r="H4" s="6"/>
      <c r="I4" s="6"/>
      <c r="J4" s="6"/>
      <c r="K4" s="6"/>
      <c r="L4" s="6"/>
      <c r="M4" s="6"/>
      <c r="N4" s="1"/>
      <c r="O4" s="1"/>
      <c r="P4" s="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2.5" customHeight="1" x14ac:dyDescent="0.25">
      <c r="A5" s="1"/>
      <c r="B5" s="7" t="s">
        <v>3</v>
      </c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21"/>
      <c r="T5" s="1"/>
      <c r="U5" s="1"/>
      <c r="V5" s="1"/>
      <c r="W5" s="1"/>
      <c r="X5" s="1"/>
      <c r="Y5" s="1"/>
      <c r="Z5" s="1"/>
    </row>
    <row r="6" spans="1:26" ht="15" customHeight="1" x14ac:dyDescent="0.25">
      <c r="A6" s="11"/>
      <c r="C6" s="32"/>
      <c r="D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1"/>
      <c r="U6" s="1"/>
      <c r="V6" s="1"/>
      <c r="W6" s="1"/>
      <c r="X6" s="1"/>
      <c r="Y6" s="1"/>
      <c r="Z6" s="1"/>
    </row>
    <row r="7" spans="1:26" ht="15" customHeight="1" x14ac:dyDescent="0.25">
      <c r="A7" s="11"/>
      <c r="C7" s="32"/>
      <c r="G7" s="158" t="s">
        <v>290</v>
      </c>
      <c r="H7" s="10" t="s">
        <v>0</v>
      </c>
      <c r="I7" s="29" t="s">
        <v>23</v>
      </c>
      <c r="J7" s="30" t="s">
        <v>7</v>
      </c>
      <c r="K7" s="5"/>
      <c r="L7" s="32"/>
      <c r="M7" s="32"/>
      <c r="N7" s="32"/>
      <c r="O7" s="32"/>
      <c r="P7" s="32"/>
      <c r="Q7" s="32"/>
      <c r="R7" s="32"/>
      <c r="S7" s="32"/>
      <c r="T7" s="1"/>
      <c r="U7" s="1"/>
      <c r="V7" s="1"/>
      <c r="W7" s="1"/>
      <c r="X7" s="1"/>
      <c r="Y7" s="1"/>
      <c r="Z7" s="1"/>
    </row>
    <row r="8" spans="1:26" ht="15" customHeight="1" x14ac:dyDescent="0.25">
      <c r="A8" s="11"/>
      <c r="C8" s="32"/>
      <c r="G8" s="159"/>
      <c r="H8" s="23">
        <f>BD_Resumen!CA192</f>
        <v>823.99999999999773</v>
      </c>
      <c r="I8" s="23">
        <f>BD_Resumen!CB192</f>
        <v>1624.5409252668996</v>
      </c>
      <c r="J8" s="23">
        <f>BD_Resumen!CC192</f>
        <v>545.42348754448335</v>
      </c>
      <c r="K8" s="5"/>
      <c r="L8" s="32"/>
      <c r="M8" s="32"/>
      <c r="N8" s="32"/>
      <c r="O8" s="32"/>
      <c r="P8" s="32"/>
      <c r="Q8" s="32"/>
      <c r="R8" s="32"/>
      <c r="S8" s="32"/>
      <c r="T8" s="1"/>
      <c r="U8" s="1"/>
      <c r="V8" s="1"/>
      <c r="W8" s="1"/>
      <c r="X8" s="1"/>
      <c r="Y8" s="1"/>
      <c r="Z8" s="1"/>
    </row>
    <row r="9" spans="1:26" ht="15" customHeight="1" x14ac:dyDescent="0.25">
      <c r="A9" s="11"/>
      <c r="B9" s="32"/>
      <c r="C9" s="32"/>
      <c r="D9" s="32"/>
      <c r="I9" s="5"/>
      <c r="J9" s="5"/>
      <c r="K9" s="32"/>
      <c r="L9" s="32"/>
      <c r="M9" s="32"/>
      <c r="N9" s="32"/>
      <c r="O9" s="32"/>
      <c r="P9" s="32"/>
      <c r="Q9" s="32"/>
      <c r="R9" s="32"/>
      <c r="S9" s="32"/>
      <c r="T9" s="1"/>
      <c r="U9" s="1"/>
      <c r="V9" s="1"/>
      <c r="W9" s="1"/>
      <c r="X9" s="1"/>
      <c r="Y9" s="1"/>
      <c r="Z9" s="1"/>
    </row>
    <row r="10" spans="1:26" ht="15" customHeight="1" x14ac:dyDescent="0.25">
      <c r="A10" s="11"/>
      <c r="B10" s="32"/>
      <c r="C10" s="32"/>
      <c r="D10" s="32"/>
      <c r="G10" s="24" t="s">
        <v>8</v>
      </c>
      <c r="H10" s="24"/>
      <c r="I10" s="24"/>
      <c r="J10" s="24"/>
      <c r="K10" s="32"/>
      <c r="L10" s="32"/>
      <c r="M10" s="32"/>
      <c r="N10" s="32"/>
      <c r="O10" s="32"/>
      <c r="P10" s="32"/>
      <c r="Q10" s="32"/>
      <c r="R10" s="32"/>
      <c r="S10" s="32"/>
      <c r="T10" s="1"/>
      <c r="U10" s="1"/>
      <c r="V10" s="1"/>
      <c r="W10" s="1"/>
      <c r="X10" s="1"/>
      <c r="Y10" s="1"/>
      <c r="Z10" s="1"/>
    </row>
    <row r="11" spans="1:26" ht="15" customHeight="1" x14ac:dyDescent="0.25">
      <c r="A11" s="11"/>
      <c r="B11" s="32"/>
      <c r="C11" s="32"/>
      <c r="D11" s="32"/>
      <c r="G11" s="25">
        <f>I11*$H$8</f>
        <v>451566.5508026742</v>
      </c>
      <c r="H11" s="25" t="s">
        <v>9</v>
      </c>
      <c r="I11" s="28">
        <f>BD_Resumen!CH192</f>
        <v>548.01765874111095</v>
      </c>
      <c r="J11" s="25" t="s">
        <v>197</v>
      </c>
      <c r="K11" s="32"/>
      <c r="L11" s="32"/>
      <c r="M11" s="32"/>
      <c r="N11" s="32"/>
      <c r="O11" s="32"/>
      <c r="P11" s="32"/>
      <c r="Q11" s="32"/>
      <c r="R11" s="32"/>
      <c r="S11" s="32"/>
      <c r="T11" s="1"/>
      <c r="U11" s="1"/>
      <c r="V11" s="1"/>
      <c r="W11" s="1"/>
      <c r="X11" s="1"/>
      <c r="Y11" s="1"/>
      <c r="Z11" s="1"/>
    </row>
    <row r="12" spans="1:26" ht="15" customHeight="1" x14ac:dyDescent="0.25">
      <c r="A12" s="11"/>
      <c r="B12" s="32"/>
      <c r="C12" s="32"/>
      <c r="D12" s="32"/>
      <c r="G12" s="24" t="s">
        <v>10</v>
      </c>
      <c r="H12" s="24"/>
      <c r="I12" s="24"/>
      <c r="J12" s="24"/>
      <c r="K12" s="32"/>
      <c r="L12" s="32"/>
      <c r="M12" s="32"/>
      <c r="N12" s="32"/>
      <c r="O12" s="32"/>
      <c r="P12" s="32"/>
      <c r="Q12" s="32"/>
      <c r="R12" s="32"/>
      <c r="S12" s="32"/>
      <c r="T12" s="1"/>
      <c r="U12" s="1"/>
      <c r="V12" s="1"/>
      <c r="W12" s="1"/>
      <c r="X12" s="1"/>
      <c r="Y12" s="1"/>
      <c r="Z12" s="1"/>
    </row>
    <row r="13" spans="1:26" ht="15" customHeight="1" x14ac:dyDescent="0.25">
      <c r="A13" s="11"/>
      <c r="B13" s="32"/>
      <c r="C13" s="32"/>
      <c r="D13" s="32"/>
      <c r="G13" s="25">
        <f>I13*$H$8</f>
        <v>57925.626892001157</v>
      </c>
      <c r="H13" s="25" t="s">
        <v>11</v>
      </c>
      <c r="I13" s="28">
        <f>BD_Resumen!CI192</f>
        <v>70.298090888351112</v>
      </c>
      <c r="J13" s="25" t="s">
        <v>196</v>
      </c>
      <c r="K13" s="32"/>
      <c r="L13" s="32"/>
      <c r="M13" s="32"/>
      <c r="N13" s="32"/>
      <c r="O13" s="32"/>
      <c r="P13" s="32"/>
      <c r="Q13" s="32"/>
      <c r="R13" s="32"/>
      <c r="S13" s="32"/>
      <c r="T13" s="1"/>
      <c r="U13" s="1"/>
      <c r="V13" s="1"/>
      <c r="W13" s="1"/>
      <c r="X13" s="1"/>
      <c r="Y13" s="1"/>
      <c r="Z13" s="1"/>
    </row>
    <row r="14" spans="1:26" ht="15" customHeight="1" x14ac:dyDescent="0.25">
      <c r="A14" s="11"/>
      <c r="B14" s="32"/>
      <c r="C14" s="32"/>
      <c r="D14" s="32"/>
      <c r="G14" s="24" t="s">
        <v>12</v>
      </c>
      <c r="H14" s="24"/>
      <c r="I14" s="24"/>
      <c r="J14" s="24"/>
      <c r="K14" s="32"/>
      <c r="L14" s="32"/>
      <c r="M14" s="32"/>
      <c r="N14" s="32"/>
      <c r="O14" s="32"/>
      <c r="P14" s="32"/>
      <c r="Q14" s="32"/>
      <c r="R14" s="32"/>
      <c r="S14" s="32"/>
      <c r="T14" s="1"/>
      <c r="U14" s="1"/>
      <c r="V14" s="1"/>
      <c r="W14" s="1"/>
      <c r="X14" s="1"/>
      <c r="Y14" s="1"/>
      <c r="Z14" s="1"/>
    </row>
    <row r="15" spans="1:26" ht="15" customHeight="1" x14ac:dyDescent="0.25">
      <c r="A15" s="11"/>
      <c r="B15" s="32"/>
      <c r="C15" s="32"/>
      <c r="D15" s="32"/>
      <c r="G15" s="25">
        <f>I15*$H$8</f>
        <v>24181.795472518832</v>
      </c>
      <c r="H15" s="25" t="s">
        <v>13</v>
      </c>
      <c r="I15" s="25">
        <f>BD_Resumen!CJ192</f>
        <v>29.346839165678276</v>
      </c>
      <c r="J15" s="25" t="s">
        <v>195</v>
      </c>
      <c r="K15" s="32"/>
      <c r="L15" s="32"/>
      <c r="M15" s="32"/>
      <c r="N15" s="32"/>
      <c r="O15" s="32"/>
      <c r="P15" s="32"/>
      <c r="Q15" s="32"/>
      <c r="R15" s="32"/>
      <c r="S15" s="32"/>
      <c r="T15" s="1"/>
      <c r="U15" s="1"/>
      <c r="V15" s="1"/>
      <c r="W15" s="1"/>
      <c r="X15" s="1"/>
      <c r="Y15" s="1"/>
      <c r="Z15" s="1"/>
    </row>
    <row r="16" spans="1:26" ht="15" customHeight="1" x14ac:dyDescent="0.25">
      <c r="A16" s="11"/>
      <c r="B16" s="32"/>
      <c r="C16" s="32"/>
      <c r="D16" s="32"/>
      <c r="G16" s="24" t="s">
        <v>14</v>
      </c>
      <c r="H16" s="24"/>
      <c r="I16" s="24"/>
      <c r="J16" s="24"/>
      <c r="K16" s="32"/>
      <c r="L16" s="32"/>
      <c r="M16" s="32"/>
      <c r="N16" s="32"/>
      <c r="O16" s="32"/>
      <c r="P16" s="32"/>
      <c r="Q16" s="32"/>
      <c r="R16" s="32"/>
      <c r="S16" s="32"/>
      <c r="T16" s="1"/>
      <c r="U16" s="1"/>
      <c r="V16" s="1"/>
      <c r="W16" s="1"/>
      <c r="X16" s="1"/>
      <c r="Y16" s="1"/>
      <c r="Z16" s="1"/>
    </row>
    <row r="17" spans="1:26" ht="15" customHeight="1" x14ac:dyDescent="0.25">
      <c r="A17" s="11"/>
      <c r="B17" s="32"/>
      <c r="C17" s="32"/>
      <c r="D17" s="32"/>
      <c r="G17" s="27">
        <f>I17*$H$8</f>
        <v>2103868461.5000429</v>
      </c>
      <c r="H17" s="25" t="s">
        <v>15</v>
      </c>
      <c r="I17" s="27">
        <f>BD_Resumen!CK192</f>
        <v>2553238.4241505447</v>
      </c>
      <c r="J17" s="25" t="s">
        <v>194</v>
      </c>
      <c r="K17" s="32"/>
      <c r="L17" s="32"/>
      <c r="M17" s="32"/>
      <c r="N17" s="32"/>
      <c r="O17" s="32"/>
      <c r="P17" s="32"/>
      <c r="Q17" s="32"/>
      <c r="R17" s="32"/>
      <c r="S17" s="32"/>
      <c r="T17" s="1"/>
      <c r="U17" s="1"/>
      <c r="V17" s="1"/>
      <c r="W17" s="1"/>
      <c r="X17" s="1"/>
      <c r="Y17" s="1"/>
      <c r="Z17" s="1"/>
    </row>
    <row r="18" spans="1:26" ht="15" customHeight="1" x14ac:dyDescent="0.25">
      <c r="A18" s="11"/>
      <c r="B18" s="32"/>
      <c r="C18" s="32"/>
      <c r="D18" s="32"/>
      <c r="G18" s="24" t="s">
        <v>16</v>
      </c>
      <c r="H18" s="24"/>
      <c r="I18" s="24"/>
      <c r="J18" s="24"/>
      <c r="K18" s="32"/>
      <c r="L18" s="32"/>
      <c r="M18" s="32"/>
      <c r="N18" s="32"/>
      <c r="O18" s="32"/>
      <c r="P18" s="32"/>
      <c r="Q18" s="32"/>
      <c r="R18" s="32"/>
      <c r="S18" s="32"/>
      <c r="T18" s="1"/>
      <c r="U18" s="1"/>
      <c r="V18" s="1"/>
      <c r="W18" s="1"/>
      <c r="X18" s="1"/>
      <c r="Y18" s="1"/>
      <c r="Z18" s="1"/>
    </row>
    <row r="19" spans="1:26" ht="15" customHeight="1" x14ac:dyDescent="0.25">
      <c r="A19" s="11"/>
      <c r="B19" s="32"/>
      <c r="C19" s="32"/>
      <c r="D19" s="32"/>
      <c r="E19" s="32"/>
      <c r="G19" s="26">
        <f>BD_Resumen!CL192</f>
        <v>0.10482567750409295</v>
      </c>
      <c r="H19" s="25"/>
      <c r="I19" s="25" t="s">
        <v>193</v>
      </c>
      <c r="J19" s="25"/>
      <c r="K19" s="32"/>
      <c r="L19" s="32"/>
      <c r="M19" s="32"/>
      <c r="N19" s="32"/>
      <c r="O19" s="32"/>
      <c r="P19" s="32"/>
      <c r="Q19" s="32"/>
      <c r="R19" s="32"/>
      <c r="S19" s="32"/>
      <c r="T19" s="1"/>
      <c r="U19" s="1"/>
      <c r="V19" s="1"/>
      <c r="W19" s="1"/>
      <c r="X19" s="1"/>
      <c r="Y19" s="1"/>
      <c r="Z19" s="1"/>
    </row>
    <row r="20" spans="1:26" ht="15" customHeight="1" x14ac:dyDescent="0.25">
      <c r="A20" s="11"/>
      <c r="B20" s="32"/>
      <c r="C20" s="32"/>
      <c r="D20" s="32"/>
      <c r="E20" s="32"/>
      <c r="G20" s="24" t="s">
        <v>17</v>
      </c>
      <c r="H20" s="24"/>
      <c r="I20" s="24"/>
      <c r="J20" s="24"/>
      <c r="K20" s="32"/>
      <c r="L20" s="32"/>
      <c r="M20" s="32"/>
      <c r="N20" s="32"/>
      <c r="O20" s="32"/>
      <c r="P20" s="32"/>
      <c r="Q20" s="32"/>
      <c r="R20" s="32"/>
      <c r="S20" s="32"/>
      <c r="T20" s="1"/>
      <c r="U20" s="1"/>
      <c r="V20" s="1"/>
      <c r="W20" s="1"/>
      <c r="X20" s="1"/>
      <c r="Y20" s="1"/>
      <c r="Z20" s="1"/>
    </row>
    <row r="21" spans="1:26" ht="15" customHeight="1" x14ac:dyDescent="0.25">
      <c r="A21" s="11"/>
      <c r="B21" s="32"/>
      <c r="C21" s="32"/>
      <c r="D21" s="32"/>
      <c r="E21" s="32"/>
      <c r="G21" s="28">
        <f>BD_Resumen!CM192</f>
        <v>27.117437722419989</v>
      </c>
      <c r="H21" s="25" t="s">
        <v>192</v>
      </c>
      <c r="I21" s="26">
        <f>BD_Resumen!CN192</f>
        <v>0.71530249110320543</v>
      </c>
      <c r="J21" s="25" t="s">
        <v>191</v>
      </c>
      <c r="K21" s="32"/>
      <c r="L21" s="32"/>
      <c r="M21" s="32"/>
      <c r="N21" s="32"/>
      <c r="O21" s="32"/>
      <c r="P21" s="32"/>
      <c r="Q21" s="32"/>
      <c r="R21" s="32"/>
      <c r="S21" s="32"/>
      <c r="T21" s="1"/>
      <c r="U21" s="1"/>
      <c r="V21" s="1"/>
      <c r="W21" s="1"/>
      <c r="X21" s="1"/>
      <c r="Y21" s="1"/>
      <c r="Z21" s="1"/>
    </row>
    <row r="22" spans="1:26" ht="15" customHeight="1" x14ac:dyDescent="0.25">
      <c r="A22" s="11"/>
      <c r="B22" s="32"/>
      <c r="C22" s="32"/>
      <c r="D22" s="32"/>
      <c r="E22" s="32"/>
      <c r="F22" s="32"/>
      <c r="G22" s="32"/>
      <c r="I22" s="5"/>
      <c r="J22" s="5"/>
      <c r="K22" s="32"/>
      <c r="L22" s="32"/>
      <c r="M22" s="32"/>
      <c r="N22" s="32"/>
      <c r="O22" s="32"/>
      <c r="P22" s="32"/>
      <c r="Q22" s="32"/>
      <c r="R22" s="32"/>
      <c r="S22" s="32"/>
      <c r="T22" s="1"/>
      <c r="U22" s="1"/>
      <c r="V22" s="1"/>
      <c r="W22" s="1"/>
      <c r="X22" s="1"/>
      <c r="Y22" s="1"/>
      <c r="Z22" s="1"/>
    </row>
    <row r="23" spans="1:26" ht="15" customHeight="1" x14ac:dyDescent="0.25">
      <c r="A23" s="11"/>
      <c r="B23" s="32"/>
      <c r="C23" s="32"/>
      <c r="D23" s="32"/>
      <c r="E23" s="32"/>
      <c r="F23" s="32"/>
      <c r="G23" s="24" t="s">
        <v>190</v>
      </c>
      <c r="H23" s="24"/>
      <c r="I23" s="24"/>
      <c r="J23" s="24"/>
      <c r="K23" s="32"/>
      <c r="L23" s="32"/>
      <c r="M23" s="32"/>
      <c r="N23" s="32"/>
      <c r="O23" s="32"/>
      <c r="P23" s="32"/>
      <c r="Q23" s="32"/>
      <c r="R23" s="32"/>
      <c r="S23" s="32"/>
      <c r="T23" s="1"/>
      <c r="U23" s="1"/>
      <c r="V23" s="1"/>
      <c r="W23" s="1"/>
      <c r="X23" s="1"/>
      <c r="Y23" s="1"/>
      <c r="Z23" s="1"/>
    </row>
    <row r="24" spans="1:26" ht="15" customHeight="1" x14ac:dyDescent="0.25">
      <c r="A24" s="11"/>
      <c r="B24" s="32"/>
      <c r="C24" s="32"/>
      <c r="D24" s="32"/>
      <c r="E24" s="32"/>
      <c r="F24" s="32"/>
      <c r="G24" s="28">
        <f>BD_Resumen!CF192</f>
        <v>15.225826478724096</v>
      </c>
      <c r="H24" s="25" t="s">
        <v>189</v>
      </c>
      <c r="I24" s="28">
        <f>BD_Resumen!CD192</f>
        <v>86.243772241992957</v>
      </c>
      <c r="J24" s="25" t="s">
        <v>188</v>
      </c>
      <c r="K24" s="32"/>
      <c r="L24" s="32"/>
      <c r="M24" s="32"/>
      <c r="N24" s="32"/>
      <c r="O24" s="32"/>
      <c r="P24" s="32"/>
      <c r="Q24" s="32"/>
      <c r="R24" s="32"/>
      <c r="S24" s="32"/>
      <c r="T24" s="1"/>
      <c r="U24" s="1"/>
      <c r="V24" s="1"/>
      <c r="W24" s="1"/>
      <c r="X24" s="1"/>
      <c r="Y24" s="1"/>
      <c r="Z24" s="1"/>
    </row>
    <row r="25" spans="1:26" ht="15" customHeight="1" x14ac:dyDescent="0.25">
      <c r="A25" s="11"/>
      <c r="B25" s="32"/>
      <c r="C25" s="32"/>
      <c r="D25" s="32"/>
      <c r="E25" s="32"/>
      <c r="F25" s="32"/>
      <c r="I25" s="5"/>
      <c r="J25" s="5"/>
      <c r="K25" s="32"/>
      <c r="L25" s="32"/>
      <c r="M25" s="32"/>
      <c r="N25" s="32"/>
      <c r="O25" s="32"/>
      <c r="P25" s="32"/>
      <c r="Q25" s="32"/>
      <c r="R25" s="32"/>
      <c r="S25" s="32"/>
      <c r="T25" s="1"/>
      <c r="U25" s="1"/>
      <c r="V25" s="1"/>
      <c r="W25" s="1"/>
      <c r="X25" s="1"/>
      <c r="Y25" s="1"/>
      <c r="Z25" s="1"/>
    </row>
    <row r="26" spans="1:26" ht="15" customHeight="1" x14ac:dyDescent="0.25">
      <c r="A26" s="11"/>
      <c r="B26" s="32"/>
      <c r="C26" s="32"/>
      <c r="D26" s="32"/>
      <c r="E26" s="32"/>
      <c r="F26" s="32"/>
      <c r="I26" s="5"/>
      <c r="J26" s="5"/>
      <c r="K26" s="32"/>
      <c r="L26" s="32"/>
      <c r="M26" s="32"/>
      <c r="N26" s="32"/>
      <c r="O26" s="32"/>
      <c r="P26" s="32"/>
      <c r="Q26" s="32"/>
      <c r="R26" s="32"/>
      <c r="S26" s="32"/>
      <c r="T26" s="1"/>
      <c r="U26" s="1"/>
      <c r="V26" s="1"/>
      <c r="W26" s="1"/>
      <c r="X26" s="1"/>
      <c r="Y26" s="1"/>
      <c r="Z26" s="1"/>
    </row>
    <row r="27" spans="1:26" ht="15" customHeight="1" x14ac:dyDescent="0.25">
      <c r="A27" s="11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1"/>
      <c r="U27" s="1"/>
      <c r="V27" s="1"/>
      <c r="W27" s="1"/>
      <c r="X27" s="1"/>
      <c r="Y27" s="1"/>
      <c r="Z27" s="1"/>
    </row>
    <row r="28" spans="1:26" ht="15" customHeight="1" x14ac:dyDescent="0.25">
      <c r="A28" s="11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1"/>
      <c r="U28" s="1"/>
      <c r="V28" s="1"/>
      <c r="W28" s="1"/>
      <c r="X28" s="1"/>
      <c r="Y28" s="1"/>
      <c r="Z28" s="1"/>
    </row>
    <row r="29" spans="1:26" ht="15" customHeight="1" x14ac:dyDescent="0.25">
      <c r="A29" s="11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1"/>
      <c r="U29" s="1"/>
      <c r="V29" s="1"/>
      <c r="W29" s="1"/>
      <c r="X29" s="1"/>
      <c r="Y29" s="1"/>
      <c r="Z29" s="1"/>
    </row>
    <row r="30" spans="1:26" ht="15" customHeight="1" x14ac:dyDescent="0.25">
      <c r="A30" s="11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1"/>
      <c r="U30" s="1"/>
      <c r="V30" s="1"/>
      <c r="W30" s="1"/>
      <c r="X30" s="1"/>
      <c r="Y30" s="1"/>
      <c r="Z30" s="1"/>
    </row>
    <row r="31" spans="1:26" ht="15" customHeight="1" x14ac:dyDescent="0.25">
      <c r="A31" s="1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1"/>
      <c r="U31" s="1"/>
      <c r="V31" s="1"/>
      <c r="W31" s="1"/>
      <c r="X31" s="1"/>
      <c r="Y31" s="1"/>
      <c r="Z31" s="1"/>
    </row>
    <row r="32" spans="1:26" ht="15" customHeight="1" x14ac:dyDescent="0.25">
      <c r="A32" s="11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1"/>
      <c r="U32" s="1"/>
      <c r="V32" s="1"/>
      <c r="W32" s="1"/>
      <c r="X32" s="1"/>
      <c r="Y32" s="1"/>
      <c r="Z32" s="1"/>
    </row>
    <row r="33" spans="1:26" ht="15" customHeight="1" x14ac:dyDescent="0.25">
      <c r="A33" s="11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1"/>
      <c r="U33" s="1"/>
      <c r="V33" s="1"/>
      <c r="W33" s="1"/>
      <c r="X33" s="1"/>
      <c r="Y33" s="1"/>
      <c r="Z33" s="1"/>
    </row>
    <row r="34" spans="1:26" ht="15" customHeight="1" x14ac:dyDescent="0.25">
      <c r="A34" s="11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1"/>
      <c r="U34" s="1"/>
      <c r="V34" s="1"/>
      <c r="W34" s="1"/>
      <c r="X34" s="1"/>
      <c r="Y34" s="1"/>
      <c r="Z34" s="1"/>
    </row>
    <row r="35" spans="1:26" ht="15" customHeight="1" x14ac:dyDescent="0.25">
      <c r="A35" s="11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1"/>
      <c r="U35" s="1"/>
      <c r="V35" s="1"/>
      <c r="W35" s="1"/>
      <c r="X35" s="1"/>
      <c r="Y35" s="1"/>
      <c r="Z35" s="1"/>
    </row>
    <row r="36" spans="1:26" ht="15" customHeight="1" x14ac:dyDescent="0.25">
      <c r="A36" s="1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1"/>
      <c r="U36" s="1"/>
      <c r="V36" s="1"/>
      <c r="W36" s="1"/>
      <c r="X36" s="1"/>
      <c r="Y36" s="1"/>
      <c r="Z36" s="1"/>
    </row>
    <row r="37" spans="1:26" ht="15" customHeight="1" x14ac:dyDescent="0.25">
      <c r="A37" s="1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1"/>
      <c r="U37" s="1"/>
      <c r="V37" s="1"/>
      <c r="W37" s="1"/>
      <c r="X37" s="1"/>
      <c r="Y37" s="1"/>
      <c r="Z37" s="1"/>
    </row>
    <row r="38" spans="1:26" ht="15" customHeight="1" x14ac:dyDescent="0.25">
      <c r="A38" s="11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1"/>
      <c r="U38" s="1"/>
      <c r="V38" s="1"/>
      <c r="W38" s="1"/>
      <c r="X38" s="1"/>
      <c r="Y38" s="1"/>
      <c r="Z38" s="1"/>
    </row>
    <row r="39" spans="1:26" ht="15" customHeight="1" x14ac:dyDescent="0.25">
      <c r="A39" s="11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1"/>
      <c r="U39" s="1"/>
      <c r="V39" s="1"/>
      <c r="W39" s="1"/>
      <c r="X39" s="1"/>
      <c r="Y39" s="1"/>
      <c r="Z39" s="1"/>
    </row>
    <row r="40" spans="1:26" ht="15" customHeight="1" x14ac:dyDescent="0.25">
      <c r="A40" s="11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1"/>
      <c r="U40" s="1"/>
      <c r="V40" s="1"/>
      <c r="W40" s="1"/>
      <c r="X40" s="1"/>
      <c r="Y40" s="1"/>
      <c r="Z40" s="1"/>
    </row>
    <row r="41" spans="1:26" ht="15" customHeight="1" x14ac:dyDescent="0.25">
      <c r="A41" s="1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1"/>
      <c r="U41" s="1"/>
      <c r="V41" s="1"/>
      <c r="W41" s="1"/>
      <c r="X41" s="1"/>
      <c r="Y41" s="1"/>
      <c r="Z41" s="1"/>
    </row>
    <row r="42" spans="1:26" ht="15" customHeight="1" x14ac:dyDescent="0.25">
      <c r="A42" s="11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1"/>
      <c r="U42" s="1"/>
      <c r="V42" s="1"/>
      <c r="W42" s="1"/>
      <c r="X42" s="1"/>
      <c r="Y42" s="1"/>
      <c r="Z42" s="1"/>
    </row>
    <row r="43" spans="1:26" ht="15" customHeight="1" x14ac:dyDescent="0.25">
      <c r="A43" s="1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1"/>
      <c r="U43" s="1"/>
      <c r="V43" s="1"/>
      <c r="W43" s="1"/>
      <c r="X43" s="1"/>
      <c r="Y43" s="1"/>
      <c r="Z43" s="1"/>
    </row>
    <row r="44" spans="1:26" ht="15" customHeight="1" x14ac:dyDescent="0.25">
      <c r="A44" s="11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1"/>
      <c r="U44" s="1"/>
      <c r="V44" s="1"/>
      <c r="W44" s="1"/>
      <c r="X44" s="1"/>
      <c r="Y44" s="1"/>
      <c r="Z44" s="1"/>
    </row>
    <row r="45" spans="1:26" ht="15" customHeight="1" x14ac:dyDescent="0.25">
      <c r="A45" s="11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1"/>
      <c r="U45" s="1"/>
      <c r="V45" s="1"/>
      <c r="W45" s="1"/>
      <c r="X45" s="1"/>
      <c r="Y45" s="1"/>
      <c r="Z45" s="1"/>
    </row>
    <row r="46" spans="1:26" ht="15" customHeight="1" x14ac:dyDescent="0.25">
      <c r="A46" s="11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1"/>
      <c r="U46" s="1"/>
      <c r="V46" s="1"/>
      <c r="W46" s="1"/>
      <c r="X46" s="1"/>
      <c r="Y46" s="1"/>
      <c r="Z46" s="1"/>
    </row>
    <row r="47" spans="1:26" ht="15" customHeight="1" x14ac:dyDescent="0.25">
      <c r="A47" s="11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1"/>
      <c r="U47" s="1"/>
      <c r="V47" s="1"/>
      <c r="W47" s="1"/>
      <c r="X47" s="1"/>
      <c r="Y47" s="1"/>
      <c r="Z47" s="1"/>
    </row>
    <row r="48" spans="1:26" ht="15" customHeight="1" x14ac:dyDescent="0.25">
      <c r="A48" s="11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1"/>
      <c r="U48" s="1"/>
      <c r="V48" s="1"/>
      <c r="W48" s="1"/>
      <c r="X48" s="1"/>
      <c r="Y48" s="1"/>
      <c r="Z48" s="1"/>
    </row>
    <row r="49" spans="1:26" ht="15" customHeight="1" x14ac:dyDescent="0.25">
      <c r="A49" s="1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1"/>
      <c r="U49" s="1"/>
      <c r="V49" s="1"/>
      <c r="W49" s="1"/>
      <c r="X49" s="1"/>
      <c r="Y49" s="1"/>
      <c r="Z49" s="1"/>
    </row>
    <row r="50" spans="1:26" ht="15" customHeight="1" x14ac:dyDescent="0.25">
      <c r="A50" s="11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1"/>
      <c r="U50" s="1"/>
      <c r="V50" s="1"/>
      <c r="W50" s="1"/>
      <c r="X50" s="1"/>
      <c r="Y50" s="1"/>
      <c r="Z50" s="1"/>
    </row>
    <row r="51" spans="1:26" ht="15" customHeight="1" x14ac:dyDescent="0.25">
      <c r="A51" s="11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1"/>
      <c r="U51" s="1"/>
      <c r="V51" s="1"/>
      <c r="W51" s="1"/>
      <c r="X51" s="1"/>
      <c r="Y51" s="1"/>
      <c r="Z51" s="1"/>
    </row>
    <row r="52" spans="1:26" ht="15" customHeight="1" x14ac:dyDescent="0.25">
      <c r="A52" s="11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1"/>
      <c r="U52" s="1"/>
      <c r="V52" s="1"/>
      <c r="W52" s="1"/>
      <c r="X52" s="1"/>
      <c r="Y52" s="1"/>
      <c r="Z52" s="1"/>
    </row>
    <row r="53" spans="1:26" ht="15" customHeight="1" x14ac:dyDescent="0.25">
      <c r="A53" s="11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1"/>
      <c r="U53" s="1"/>
      <c r="V53" s="1"/>
      <c r="W53" s="1"/>
      <c r="X53" s="1"/>
      <c r="Y53" s="1"/>
      <c r="Z53" s="1"/>
    </row>
    <row r="54" spans="1:26" ht="15" customHeight="1" x14ac:dyDescent="0.25">
      <c r="A54" s="11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1"/>
      <c r="U54" s="1"/>
      <c r="V54" s="1"/>
      <c r="W54" s="1"/>
      <c r="X54" s="1"/>
      <c r="Y54" s="1"/>
      <c r="Z54" s="1"/>
    </row>
    <row r="55" spans="1:26" ht="15" customHeight="1" x14ac:dyDescent="0.25">
      <c r="A55" s="11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1"/>
      <c r="U55" s="1"/>
      <c r="V55" s="1"/>
      <c r="W55" s="1"/>
      <c r="X55" s="1"/>
      <c r="Y55" s="1"/>
      <c r="Z55" s="1"/>
    </row>
    <row r="56" spans="1:26" ht="15" customHeight="1" x14ac:dyDescent="0.25">
      <c r="A56" s="11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1"/>
      <c r="U56" s="1"/>
      <c r="V56" s="1"/>
      <c r="W56" s="1"/>
      <c r="X56" s="1"/>
      <c r="Y56" s="1"/>
      <c r="Z56" s="1"/>
    </row>
    <row r="57" spans="1:26" ht="15" customHeight="1" x14ac:dyDescent="0.25">
      <c r="A57" s="11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1"/>
      <c r="U57" s="1"/>
      <c r="V57" s="1"/>
      <c r="W57" s="1"/>
      <c r="X57" s="1"/>
      <c r="Y57" s="1"/>
      <c r="Z57" s="1"/>
    </row>
    <row r="58" spans="1:26" ht="15" customHeight="1" x14ac:dyDescent="0.25">
      <c r="A58" s="11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1"/>
      <c r="U58" s="1"/>
      <c r="V58" s="1"/>
      <c r="W58" s="1"/>
      <c r="X58" s="1"/>
      <c r="Y58" s="1"/>
      <c r="Z58" s="1"/>
    </row>
    <row r="59" spans="1:26" ht="15" customHeight="1" x14ac:dyDescent="0.25">
      <c r="A59" s="11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1"/>
      <c r="U59" s="1"/>
      <c r="V59" s="1"/>
      <c r="W59" s="1"/>
      <c r="X59" s="1"/>
      <c r="Y59" s="1"/>
      <c r="Z59" s="1"/>
    </row>
    <row r="60" spans="1:26" ht="15" customHeight="1" x14ac:dyDescent="0.25">
      <c r="A60" s="11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1"/>
      <c r="U60" s="1"/>
      <c r="V60" s="1"/>
      <c r="W60" s="1"/>
      <c r="X60" s="1"/>
      <c r="Y60" s="1"/>
      <c r="Z60" s="1"/>
    </row>
    <row r="61" spans="1:26" ht="15" customHeight="1" x14ac:dyDescent="0.25">
      <c r="A61" s="11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1"/>
      <c r="U61" s="1"/>
      <c r="V61" s="1"/>
      <c r="W61" s="1"/>
      <c r="X61" s="1"/>
      <c r="Y61" s="1"/>
      <c r="Z61" s="1"/>
    </row>
    <row r="62" spans="1:26" ht="15" customHeight="1" x14ac:dyDescent="0.25">
      <c r="A62" s="11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1"/>
      <c r="U62" s="1"/>
      <c r="V62" s="1"/>
      <c r="W62" s="1"/>
      <c r="X62" s="1"/>
      <c r="Y62" s="1"/>
      <c r="Z62" s="1"/>
    </row>
    <row r="63" spans="1:26" ht="15" customHeight="1" x14ac:dyDescent="0.25">
      <c r="A63" s="11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1"/>
      <c r="U63" s="1"/>
      <c r="V63" s="1"/>
      <c r="W63" s="1"/>
      <c r="X63" s="1"/>
      <c r="Y63" s="1"/>
      <c r="Z63" s="1"/>
    </row>
    <row r="64" spans="1:26" ht="15" customHeight="1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"/>
      <c r="U64" s="1"/>
      <c r="V64" s="1"/>
      <c r="W64" s="1"/>
      <c r="X64" s="1"/>
      <c r="Y64" s="1"/>
      <c r="Z64" s="1"/>
    </row>
    <row r="65" spans="1:26" ht="15" customHeight="1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"/>
      <c r="U65" s="1"/>
      <c r="V65" s="1"/>
      <c r="W65" s="1"/>
      <c r="X65" s="1"/>
      <c r="Y65" s="1"/>
      <c r="Z65" s="1"/>
    </row>
    <row r="66" spans="1:26" ht="15" customHeight="1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"/>
      <c r="U66" s="1"/>
      <c r="V66" s="1"/>
      <c r="W66" s="1"/>
      <c r="X66" s="1"/>
      <c r="Y66" s="1"/>
      <c r="Z66" s="1"/>
    </row>
    <row r="67" spans="1:26" ht="15" customHeight="1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"/>
      <c r="U67" s="1"/>
      <c r="V67" s="1"/>
      <c r="W67" s="1"/>
      <c r="X67" s="1"/>
      <c r="Y67" s="1"/>
      <c r="Z67" s="1"/>
    </row>
    <row r="68" spans="1:26" ht="15" customHeight="1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"/>
      <c r="U68" s="1"/>
      <c r="V68" s="1"/>
      <c r="W68" s="1"/>
      <c r="X68" s="1"/>
      <c r="Y68" s="1"/>
      <c r="Z68" s="1"/>
    </row>
    <row r="69" spans="1:26" ht="15" customHeight="1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"/>
      <c r="U69" s="1"/>
      <c r="V69" s="1"/>
      <c r="W69" s="1"/>
      <c r="X69" s="1"/>
      <c r="Y69" s="1"/>
      <c r="Z69" s="1"/>
    </row>
    <row r="70" spans="1:26" ht="15" customHeight="1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"/>
      <c r="U70" s="1"/>
      <c r="V70" s="1"/>
      <c r="W70" s="1"/>
      <c r="X70" s="1"/>
      <c r="Y70" s="1"/>
      <c r="Z70" s="1"/>
    </row>
    <row r="71" spans="1:26" ht="15" customHeight="1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"/>
      <c r="U71" s="1"/>
      <c r="V71" s="1"/>
      <c r="W71" s="1"/>
      <c r="X71" s="1"/>
      <c r="Y71" s="1"/>
      <c r="Z71" s="1"/>
    </row>
    <row r="72" spans="1:26" ht="15" customHeight="1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"/>
      <c r="U72" s="1"/>
      <c r="V72" s="1"/>
      <c r="W72" s="1"/>
      <c r="X72" s="1"/>
      <c r="Y72" s="1"/>
      <c r="Z72" s="1"/>
    </row>
    <row r="73" spans="1:26" ht="15" customHeight="1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"/>
      <c r="U73" s="1"/>
      <c r="V73" s="1"/>
      <c r="W73" s="1"/>
      <c r="X73" s="1"/>
      <c r="Y73" s="1"/>
      <c r="Z73" s="1"/>
    </row>
    <row r="74" spans="1:26" ht="15" customHeight="1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"/>
      <c r="U74" s="1"/>
      <c r="V74" s="1"/>
      <c r="W74" s="1"/>
      <c r="X74" s="1"/>
      <c r="Y74" s="1"/>
      <c r="Z74" s="1"/>
    </row>
    <row r="75" spans="1:26" ht="15" customHeight="1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"/>
      <c r="U75" s="1"/>
      <c r="V75" s="1"/>
      <c r="W75" s="1"/>
      <c r="X75" s="1"/>
      <c r="Y75" s="1"/>
      <c r="Z75" s="1"/>
    </row>
    <row r="76" spans="1:26" ht="15" customHeight="1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"/>
      <c r="U76" s="1"/>
      <c r="V76" s="1"/>
      <c r="W76" s="1"/>
      <c r="X76" s="1"/>
      <c r="Y76" s="1"/>
      <c r="Z76" s="1"/>
    </row>
    <row r="77" spans="1:26" ht="15" customHeight="1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"/>
      <c r="U77" s="1"/>
      <c r="V77" s="1"/>
      <c r="W77" s="1"/>
      <c r="X77" s="1"/>
      <c r="Y77" s="1"/>
      <c r="Z77" s="1"/>
    </row>
    <row r="78" spans="1:26" ht="15" customHeight="1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"/>
      <c r="U78" s="1"/>
      <c r="V78" s="1"/>
      <c r="W78" s="1"/>
      <c r="X78" s="1"/>
      <c r="Y78" s="1"/>
      <c r="Z78" s="1"/>
    </row>
    <row r="79" spans="1:26" ht="15" customHeight="1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"/>
      <c r="U79" s="1"/>
      <c r="V79" s="1"/>
      <c r="W79" s="1"/>
      <c r="X79" s="1"/>
      <c r="Y79" s="1"/>
      <c r="Z79" s="1"/>
    </row>
    <row r="80" spans="1:26" ht="15" customHeight="1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"/>
      <c r="U80" s="1"/>
      <c r="V80" s="1"/>
      <c r="W80" s="1"/>
      <c r="X80" s="1"/>
      <c r="Y80" s="1"/>
      <c r="Z80" s="1"/>
    </row>
    <row r="81" spans="1:26" ht="15" customHeight="1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"/>
      <c r="U81" s="1"/>
      <c r="V81" s="1"/>
      <c r="W81" s="1"/>
      <c r="X81" s="1"/>
      <c r="Y81" s="1"/>
      <c r="Z81" s="1"/>
    </row>
    <row r="82" spans="1:26" ht="15" customHeight="1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"/>
      <c r="U82" s="1"/>
      <c r="V82" s="1"/>
      <c r="W82" s="1"/>
      <c r="X82" s="1"/>
      <c r="Y82" s="1"/>
      <c r="Z82" s="1"/>
    </row>
    <row r="83" spans="1:26" ht="15" customHeight="1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"/>
      <c r="U83" s="1"/>
      <c r="V83" s="1"/>
      <c r="W83" s="1"/>
      <c r="X83" s="1"/>
      <c r="Y83" s="1"/>
      <c r="Z83" s="1"/>
    </row>
    <row r="84" spans="1:26" ht="15" customHeight="1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"/>
      <c r="U84" s="1"/>
      <c r="V84" s="1"/>
      <c r="W84" s="1"/>
      <c r="X84" s="1"/>
      <c r="Y84" s="1"/>
      <c r="Z84" s="1"/>
    </row>
    <row r="85" spans="1:26" ht="1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"/>
      <c r="U85" s="1"/>
      <c r="V85" s="1"/>
      <c r="W85" s="1"/>
      <c r="X85" s="1"/>
      <c r="Y85" s="1"/>
      <c r="Z85" s="1"/>
    </row>
    <row r="86" spans="1:26" ht="1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"/>
      <c r="U86" s="1"/>
      <c r="V86" s="1"/>
      <c r="W86" s="1"/>
      <c r="X86" s="1"/>
      <c r="Y86" s="1"/>
      <c r="Z86" s="1"/>
    </row>
    <row r="87" spans="1:26" ht="1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"/>
      <c r="U87" s="1"/>
      <c r="V87" s="1"/>
      <c r="W87" s="1"/>
      <c r="X87" s="1"/>
      <c r="Y87" s="1"/>
      <c r="Z87" s="1"/>
    </row>
    <row r="88" spans="1:26" ht="1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"/>
      <c r="U88" s="1"/>
      <c r="V88" s="1"/>
      <c r="W88" s="1"/>
      <c r="X88" s="1"/>
      <c r="Y88" s="1"/>
      <c r="Z88" s="1"/>
    </row>
    <row r="89" spans="1:26" ht="1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"/>
      <c r="U89" s="1"/>
      <c r="V89" s="1"/>
      <c r="W89" s="1"/>
      <c r="X89" s="1"/>
      <c r="Y89" s="1"/>
      <c r="Z89" s="1"/>
    </row>
    <row r="90" spans="1:26" ht="1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"/>
      <c r="U90" s="1"/>
      <c r="V90" s="1"/>
      <c r="W90" s="1"/>
      <c r="X90" s="1"/>
      <c r="Y90" s="1"/>
      <c r="Z90" s="1"/>
    </row>
    <row r="91" spans="1:26" ht="1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"/>
      <c r="U91" s="1"/>
      <c r="V91" s="1"/>
      <c r="W91" s="1"/>
      <c r="X91" s="1"/>
      <c r="Y91" s="1"/>
      <c r="Z91" s="1"/>
    </row>
    <row r="92" spans="1:26" ht="1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"/>
      <c r="U92" s="1"/>
      <c r="V92" s="1"/>
      <c r="W92" s="1"/>
      <c r="X92" s="1"/>
      <c r="Y92" s="1"/>
      <c r="Z92" s="1"/>
    </row>
    <row r="93" spans="1:26" ht="1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"/>
      <c r="U93" s="1"/>
      <c r="V93" s="1"/>
      <c r="W93" s="1"/>
      <c r="X93" s="1"/>
      <c r="Y93" s="1"/>
      <c r="Z93" s="1"/>
    </row>
    <row r="94" spans="1:26" ht="1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"/>
      <c r="U94" s="1"/>
      <c r="V94" s="1"/>
      <c r="W94" s="1"/>
      <c r="X94" s="1"/>
      <c r="Y94" s="1"/>
      <c r="Z94" s="1"/>
    </row>
    <row r="95" spans="1:26" ht="1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"/>
      <c r="U95" s="1"/>
      <c r="V95" s="1"/>
      <c r="W95" s="1"/>
      <c r="X95" s="1"/>
      <c r="Y95" s="1"/>
      <c r="Z95" s="1"/>
    </row>
    <row r="96" spans="1:26" ht="1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"/>
      <c r="U96" s="1"/>
      <c r="V96" s="1"/>
      <c r="W96" s="1"/>
      <c r="X96" s="1"/>
      <c r="Y96" s="1"/>
      <c r="Z96" s="1"/>
    </row>
    <row r="97" spans="1:26" ht="1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"/>
      <c r="U97" s="1"/>
      <c r="V97" s="1"/>
      <c r="W97" s="1"/>
      <c r="X97" s="1"/>
      <c r="Y97" s="1"/>
      <c r="Z97" s="1"/>
    </row>
    <row r="98" spans="1:26" ht="1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"/>
      <c r="U98" s="1"/>
      <c r="V98" s="1"/>
      <c r="W98" s="1"/>
      <c r="X98" s="1"/>
      <c r="Y98" s="1"/>
      <c r="Z98" s="1"/>
    </row>
    <row r="99" spans="1:26" ht="1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"/>
      <c r="U99" s="1"/>
      <c r="V99" s="1"/>
      <c r="W99" s="1"/>
      <c r="X99" s="1"/>
      <c r="Y99" s="1"/>
      <c r="Z99" s="1"/>
    </row>
    <row r="100" spans="1:26" ht="1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"/>
      <c r="U100" s="1"/>
      <c r="V100" s="1"/>
      <c r="W100" s="1"/>
      <c r="X100" s="1"/>
      <c r="Y100" s="1"/>
      <c r="Z100" s="1"/>
    </row>
    <row r="101" spans="1:26" ht="1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"/>
      <c r="U101" s="1"/>
      <c r="V101" s="1"/>
      <c r="W101" s="1"/>
      <c r="X101" s="1"/>
      <c r="Y101" s="1"/>
      <c r="Z101" s="1"/>
    </row>
    <row r="102" spans="1:26" ht="15" customHeight="1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"/>
      <c r="U102" s="1"/>
      <c r="V102" s="1"/>
      <c r="W102" s="1"/>
      <c r="X102" s="1"/>
      <c r="Y102" s="1"/>
      <c r="Z102" s="1"/>
    </row>
    <row r="103" spans="1:26" ht="15" customHeight="1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"/>
      <c r="U103" s="1"/>
      <c r="V103" s="1"/>
      <c r="W103" s="1"/>
      <c r="X103" s="1"/>
      <c r="Y103" s="1"/>
      <c r="Z103" s="1"/>
    </row>
    <row r="104" spans="1:26" ht="15" customHeight="1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"/>
      <c r="U104" s="1"/>
      <c r="V104" s="1"/>
      <c r="W104" s="1"/>
      <c r="X104" s="1"/>
      <c r="Y104" s="1"/>
      <c r="Z104" s="1"/>
    </row>
    <row r="105" spans="1:26" ht="15" customHeight="1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"/>
      <c r="U105" s="1"/>
      <c r="V105" s="1"/>
      <c r="W105" s="1"/>
      <c r="X105" s="1"/>
      <c r="Y105" s="1"/>
      <c r="Z105" s="1"/>
    </row>
    <row r="106" spans="1:26" ht="15" customHeight="1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"/>
      <c r="U106" s="1"/>
      <c r="V106" s="1"/>
      <c r="W106" s="1"/>
      <c r="X106" s="1"/>
      <c r="Y106" s="1"/>
      <c r="Z106" s="1"/>
    </row>
    <row r="107" spans="1:26" ht="15" customHeight="1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"/>
      <c r="U107" s="1"/>
      <c r="V107" s="1"/>
      <c r="W107" s="1"/>
      <c r="X107" s="1"/>
      <c r="Y107" s="1"/>
      <c r="Z107" s="1"/>
    </row>
    <row r="108" spans="1:26" ht="15" customHeight="1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"/>
      <c r="U108" s="1"/>
      <c r="V108" s="1"/>
      <c r="W108" s="1"/>
      <c r="X108" s="1"/>
      <c r="Y108" s="1"/>
      <c r="Z108" s="1"/>
    </row>
    <row r="109" spans="1:26" ht="15" customHeight="1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"/>
      <c r="U109" s="1"/>
      <c r="V109" s="1"/>
      <c r="W109" s="1"/>
      <c r="X109" s="1"/>
      <c r="Y109" s="1"/>
      <c r="Z109" s="1"/>
    </row>
    <row r="110" spans="1:26" ht="15" customHeight="1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"/>
      <c r="U110" s="1"/>
      <c r="V110" s="1"/>
      <c r="W110" s="1"/>
      <c r="X110" s="1"/>
      <c r="Y110" s="1"/>
      <c r="Z110" s="1"/>
    </row>
    <row r="111" spans="1:26" ht="15" customHeight="1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"/>
      <c r="U111" s="1"/>
      <c r="V111" s="1"/>
      <c r="W111" s="1"/>
      <c r="X111" s="1"/>
      <c r="Y111" s="1"/>
      <c r="Z111" s="1"/>
    </row>
    <row r="112" spans="1:26" ht="15" customHeight="1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"/>
      <c r="U112" s="1"/>
      <c r="V112" s="1"/>
      <c r="W112" s="1"/>
      <c r="X112" s="1"/>
      <c r="Y112" s="1"/>
      <c r="Z112" s="1"/>
    </row>
    <row r="113" spans="1:26" ht="15" customHeight="1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"/>
      <c r="U113" s="1"/>
      <c r="V113" s="1"/>
      <c r="W113" s="1"/>
      <c r="X113" s="1"/>
      <c r="Y113" s="1"/>
      <c r="Z113" s="1"/>
    </row>
    <row r="114" spans="1:26" ht="15" customHeight="1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"/>
      <c r="U114" s="1"/>
      <c r="V114" s="1"/>
      <c r="W114" s="1"/>
      <c r="X114" s="1"/>
      <c r="Y114" s="1"/>
      <c r="Z114" s="1"/>
    </row>
    <row r="115" spans="1:26" ht="15" customHeight="1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"/>
      <c r="U115" s="1"/>
      <c r="V115" s="1"/>
      <c r="W115" s="1"/>
      <c r="X115" s="1"/>
      <c r="Y115" s="1"/>
      <c r="Z115" s="1"/>
    </row>
    <row r="116" spans="1:26" ht="15" customHeight="1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"/>
      <c r="U116" s="1"/>
      <c r="V116" s="1"/>
      <c r="W116" s="1"/>
      <c r="X116" s="1"/>
      <c r="Y116" s="1"/>
      <c r="Z116" s="1"/>
    </row>
    <row r="117" spans="1:26" ht="15" customHeight="1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"/>
      <c r="U117" s="1"/>
      <c r="V117" s="1"/>
      <c r="W117" s="1"/>
      <c r="X117" s="1"/>
      <c r="Y117" s="1"/>
      <c r="Z117" s="1"/>
    </row>
    <row r="118" spans="1:26" ht="15" customHeight="1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"/>
      <c r="U118" s="1"/>
      <c r="V118" s="1"/>
      <c r="W118" s="1"/>
      <c r="X118" s="1"/>
      <c r="Y118" s="1"/>
      <c r="Z118" s="1"/>
    </row>
    <row r="119" spans="1:26" ht="15" customHeight="1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"/>
      <c r="U119" s="1"/>
      <c r="V119" s="1"/>
      <c r="W119" s="1"/>
      <c r="X119" s="1"/>
      <c r="Y119" s="1"/>
      <c r="Z119" s="1"/>
    </row>
    <row r="120" spans="1:26" ht="15" customHeight="1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"/>
      <c r="U120" s="1"/>
      <c r="V120" s="1"/>
      <c r="W120" s="1"/>
      <c r="X120" s="1"/>
      <c r="Y120" s="1"/>
      <c r="Z120" s="1"/>
    </row>
    <row r="121" spans="1:26" ht="15" customHeight="1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"/>
      <c r="U121" s="1"/>
      <c r="V121" s="1"/>
      <c r="W121" s="1"/>
      <c r="X121" s="1"/>
      <c r="Y121" s="1"/>
      <c r="Z121" s="1"/>
    </row>
    <row r="122" spans="1:26" ht="15" customHeight="1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"/>
      <c r="U122" s="1"/>
      <c r="V122" s="1"/>
      <c r="W122" s="1"/>
      <c r="X122" s="1"/>
      <c r="Y122" s="1"/>
      <c r="Z122" s="1"/>
    </row>
    <row r="123" spans="1:26" ht="15" customHeight="1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"/>
      <c r="U123" s="1"/>
      <c r="V123" s="1"/>
      <c r="W123" s="1"/>
      <c r="X123" s="1"/>
      <c r="Y123" s="1"/>
      <c r="Z123" s="1"/>
    </row>
    <row r="124" spans="1:26" ht="15" customHeight="1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"/>
      <c r="U124" s="1"/>
      <c r="V124" s="1"/>
      <c r="W124" s="1"/>
      <c r="X124" s="1"/>
      <c r="Y124" s="1"/>
      <c r="Z124" s="1"/>
    </row>
    <row r="125" spans="1:26" ht="15" customHeight="1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"/>
      <c r="U125" s="1"/>
      <c r="V125" s="1"/>
      <c r="W125" s="1"/>
      <c r="X125" s="1"/>
      <c r="Y125" s="1"/>
      <c r="Z125" s="1"/>
    </row>
    <row r="126" spans="1:26" ht="15" customHeight="1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"/>
      <c r="U126" s="1"/>
      <c r="V126" s="1"/>
      <c r="W126" s="1"/>
      <c r="X126" s="1"/>
      <c r="Y126" s="1"/>
      <c r="Z126" s="1"/>
    </row>
    <row r="127" spans="1:26" ht="15" customHeight="1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"/>
      <c r="U127" s="1"/>
      <c r="V127" s="1"/>
      <c r="W127" s="1"/>
      <c r="X127" s="1"/>
      <c r="Y127" s="1"/>
      <c r="Z127" s="1"/>
    </row>
    <row r="128" spans="1:26" ht="15" customHeight="1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"/>
      <c r="U128" s="1"/>
      <c r="V128" s="1"/>
      <c r="W128" s="1"/>
      <c r="X128" s="1"/>
      <c r="Y128" s="1"/>
      <c r="Z128" s="1"/>
    </row>
    <row r="129" spans="1:26" ht="15" customHeight="1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"/>
      <c r="U129" s="1"/>
      <c r="V129" s="1"/>
      <c r="W129" s="1"/>
      <c r="X129" s="1"/>
      <c r="Y129" s="1"/>
      <c r="Z129" s="1"/>
    </row>
    <row r="130" spans="1:26" ht="15" customHeight="1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"/>
      <c r="U130" s="1"/>
      <c r="V130" s="1"/>
      <c r="W130" s="1"/>
      <c r="X130" s="1"/>
      <c r="Y130" s="1"/>
      <c r="Z130" s="1"/>
    </row>
    <row r="131" spans="1:26" ht="15" customHeight="1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"/>
      <c r="U131" s="1"/>
      <c r="V131" s="1"/>
      <c r="W131" s="1"/>
      <c r="X131" s="1"/>
      <c r="Y131" s="1"/>
      <c r="Z131" s="1"/>
    </row>
    <row r="132" spans="1:26" ht="15" customHeight="1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"/>
      <c r="U132" s="1"/>
      <c r="V132" s="1"/>
      <c r="W132" s="1"/>
      <c r="X132" s="1"/>
      <c r="Y132" s="1"/>
      <c r="Z132" s="1"/>
    </row>
    <row r="133" spans="1:26" s="54" customFormat="1" ht="12.75" customHeight="1" x14ac:dyDescent="0.25">
      <c r="A133" s="53"/>
      <c r="B133" s="53"/>
      <c r="C133" s="53"/>
      <c r="D133" s="53"/>
      <c r="E133" s="53"/>
      <c r="F133" s="65"/>
      <c r="G133" s="53"/>
      <c r="H133" s="53"/>
      <c r="I133" s="105"/>
      <c r="J133" s="105"/>
      <c r="K133" s="105"/>
      <c r="L133" s="61"/>
      <c r="M133" s="61"/>
      <c r="N133" s="105"/>
      <c r="O133" s="53"/>
      <c r="P133" s="53"/>
      <c r="Q133" s="53"/>
      <c r="R133" s="53"/>
      <c r="S133" s="53"/>
      <c r="T133" s="53"/>
      <c r="U133" s="53"/>
      <c r="V133" s="53"/>
      <c r="W133" s="53"/>
    </row>
    <row r="134" spans="1:26" s="54" customFormat="1" ht="12.75" customHeight="1" x14ac:dyDescent="0.25">
      <c r="A134" s="53"/>
      <c r="B134" s="53"/>
      <c r="C134" s="53"/>
      <c r="D134" s="53"/>
      <c r="E134" s="53"/>
      <c r="F134" s="65"/>
      <c r="G134" s="53"/>
      <c r="H134" s="53"/>
      <c r="I134" s="105"/>
      <c r="J134" s="105"/>
      <c r="K134" s="105"/>
      <c r="L134" s="61"/>
      <c r="M134" s="61"/>
      <c r="N134" s="105"/>
      <c r="O134" s="53"/>
      <c r="P134" s="53"/>
      <c r="Q134" s="53"/>
      <c r="R134" s="53"/>
      <c r="S134" s="53"/>
      <c r="T134" s="53"/>
      <c r="U134" s="53"/>
      <c r="V134" s="53"/>
      <c r="W134" s="53"/>
    </row>
    <row r="135" spans="1:26" s="54" customFormat="1" ht="12.75" customHeight="1" x14ac:dyDescent="0.25">
      <c r="A135" s="53"/>
      <c r="B135" s="53"/>
      <c r="C135" s="53"/>
      <c r="D135" s="53"/>
      <c r="E135" s="53"/>
      <c r="F135" s="65"/>
      <c r="G135" s="53"/>
      <c r="H135" s="53"/>
      <c r="I135" s="105"/>
      <c r="J135" s="105"/>
      <c r="K135" s="105"/>
      <c r="L135" s="61"/>
      <c r="M135" s="61"/>
      <c r="N135" s="105"/>
      <c r="O135" s="53"/>
      <c r="P135" s="53"/>
      <c r="Q135" s="53"/>
      <c r="R135" s="53"/>
      <c r="S135" s="53"/>
      <c r="T135" s="53"/>
      <c r="U135" s="53"/>
      <c r="V135" s="53"/>
      <c r="W135" s="53"/>
    </row>
    <row r="136" spans="1:26" s="54" customFormat="1" ht="12.75" customHeight="1" x14ac:dyDescent="0.25">
      <c r="A136" s="53"/>
      <c r="B136" s="53"/>
      <c r="C136" s="53"/>
      <c r="D136" s="53"/>
      <c r="E136" s="53"/>
      <c r="F136" s="65"/>
      <c r="G136" s="53"/>
      <c r="H136" s="53"/>
      <c r="I136" s="105"/>
      <c r="J136" s="105"/>
      <c r="K136" s="105"/>
      <c r="L136" s="61"/>
      <c r="M136" s="61"/>
      <c r="N136" s="105"/>
      <c r="O136" s="53"/>
      <c r="P136" s="53"/>
      <c r="Q136" s="53"/>
      <c r="R136" s="53"/>
      <c r="S136" s="53"/>
      <c r="T136" s="53"/>
      <c r="U136" s="53"/>
      <c r="V136" s="53"/>
      <c r="W136" s="53"/>
    </row>
    <row r="137" spans="1:26" s="54" customFormat="1" ht="12.75" customHeight="1" x14ac:dyDescent="0.25">
      <c r="A137" s="53"/>
      <c r="B137" s="53"/>
      <c r="C137" s="53"/>
      <c r="D137" s="53"/>
      <c r="E137" s="53"/>
      <c r="F137" s="65"/>
      <c r="G137" s="53"/>
      <c r="H137" s="53"/>
      <c r="I137" s="105"/>
      <c r="J137" s="105"/>
      <c r="K137" s="105"/>
      <c r="L137" s="61"/>
      <c r="M137" s="61"/>
      <c r="N137" s="105"/>
      <c r="O137" s="53"/>
      <c r="P137" s="53"/>
      <c r="Q137" s="53"/>
      <c r="R137" s="53"/>
      <c r="S137" s="53"/>
      <c r="T137" s="53"/>
      <c r="U137" s="53"/>
      <c r="V137" s="53"/>
      <c r="W137" s="53"/>
    </row>
    <row r="138" spans="1:26" s="54" customFormat="1" ht="12.75" customHeight="1" x14ac:dyDescent="0.25">
      <c r="A138" s="53"/>
      <c r="B138" s="53"/>
      <c r="C138" s="53"/>
      <c r="D138" s="53"/>
      <c r="E138" s="53"/>
      <c r="F138" s="65"/>
      <c r="G138" s="53"/>
      <c r="H138" s="53"/>
      <c r="I138" s="105"/>
      <c r="J138" s="105"/>
      <c r="K138" s="105"/>
      <c r="L138" s="61"/>
      <c r="M138" s="61"/>
      <c r="N138" s="105"/>
      <c r="O138" s="53"/>
      <c r="P138" s="53"/>
      <c r="Q138" s="53"/>
      <c r="R138" s="53"/>
      <c r="S138" s="53"/>
      <c r="T138" s="53"/>
      <c r="U138" s="53"/>
      <c r="V138" s="53"/>
      <c r="W138" s="53"/>
    </row>
    <row r="139" spans="1:26" s="54" customFormat="1" ht="12.75" customHeight="1" x14ac:dyDescent="0.25">
      <c r="A139" s="53"/>
      <c r="B139" s="53"/>
      <c r="C139" s="53"/>
      <c r="D139" s="53"/>
      <c r="E139" s="53"/>
      <c r="F139" s="65"/>
      <c r="G139" s="53"/>
      <c r="H139" s="53"/>
      <c r="I139" s="105"/>
      <c r="J139" s="105"/>
      <c r="K139" s="105"/>
      <c r="L139" s="61"/>
      <c r="M139" s="61"/>
      <c r="N139" s="105"/>
      <c r="O139" s="53"/>
      <c r="P139" s="53"/>
      <c r="Q139" s="53"/>
      <c r="R139" s="53"/>
      <c r="S139" s="53"/>
      <c r="T139" s="53"/>
      <c r="U139" s="53"/>
      <c r="V139" s="53"/>
      <c r="W139" s="53"/>
    </row>
    <row r="140" spans="1:26" s="54" customFormat="1" ht="12.75" customHeight="1" x14ac:dyDescent="0.25">
      <c r="A140" s="53"/>
      <c r="B140" s="53"/>
      <c r="C140" s="53"/>
      <c r="D140" s="53"/>
      <c r="E140" s="53"/>
      <c r="F140" s="65"/>
      <c r="G140" s="53"/>
      <c r="H140" s="53"/>
      <c r="I140" s="105"/>
      <c r="J140" s="105"/>
      <c r="K140" s="105"/>
      <c r="L140" s="61"/>
      <c r="M140" s="61"/>
      <c r="N140" s="105"/>
      <c r="O140" s="53"/>
      <c r="P140" s="53"/>
      <c r="Q140" s="53"/>
      <c r="R140" s="53"/>
      <c r="S140" s="53"/>
      <c r="T140" s="53"/>
      <c r="U140" s="53"/>
      <c r="V140" s="53"/>
      <c r="W140" s="53"/>
    </row>
    <row r="141" spans="1:26" s="54" customFormat="1" ht="12.75" customHeight="1" x14ac:dyDescent="0.25">
      <c r="A141" s="53"/>
      <c r="B141" s="53"/>
      <c r="C141" s="53"/>
      <c r="D141" s="53"/>
      <c r="E141" s="53"/>
      <c r="F141" s="65"/>
      <c r="G141" s="53"/>
      <c r="H141" s="53"/>
      <c r="I141" s="105"/>
      <c r="J141" s="105"/>
      <c r="K141" s="105"/>
      <c r="L141" s="61"/>
      <c r="M141" s="61"/>
      <c r="N141" s="105"/>
      <c r="O141" s="53"/>
      <c r="P141" s="53"/>
      <c r="Q141" s="53"/>
      <c r="R141" s="53"/>
      <c r="S141" s="53"/>
      <c r="T141" s="53"/>
      <c r="U141" s="53"/>
      <c r="V141" s="53"/>
      <c r="W141" s="53"/>
    </row>
  </sheetData>
  <mergeCells count="1">
    <mergeCell ref="G7:G8"/>
  </mergeCells>
  <pageMargins left="0.7" right="0.7" top="0.75" bottom="0.75" header="0" footer="0"/>
  <pageSetup scale="28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6BC1-4E29-45F2-9A9C-8749897F006C}">
  <sheetPr>
    <tabColor rgb="FF9CC2E5"/>
  </sheetPr>
  <dimension ref="A1:M104"/>
  <sheetViews>
    <sheetView showGridLines="0" showRowColHeaders="0" zoomScale="70" zoomScaleNormal="70" workbookViewId="0">
      <selection activeCell="E22" sqref="E22"/>
    </sheetView>
  </sheetViews>
  <sheetFormatPr baseColWidth="10" defaultColWidth="14.42578125" defaultRowHeight="15" customHeight="1" x14ac:dyDescent="0.25"/>
  <cols>
    <col min="1" max="1" width="10.5703125" style="54" customWidth="1"/>
    <col min="2" max="2" width="13" style="54" customWidth="1"/>
    <col min="3" max="3" width="19.42578125" style="54" customWidth="1"/>
    <col min="4" max="4" width="13.5703125" style="54" customWidth="1"/>
    <col min="5" max="5" width="47.28515625" style="54" customWidth="1"/>
    <col min="6" max="6" width="13.140625" style="54" customWidth="1"/>
    <col min="7" max="7" width="22.85546875" style="54" customWidth="1"/>
    <col min="8" max="8" width="25.28515625" style="54" customWidth="1"/>
    <col min="9" max="13" width="11.5703125" style="54" customWidth="1"/>
    <col min="14" max="16384" width="14.42578125" style="54"/>
  </cols>
  <sheetData>
    <row r="1" spans="1:13" ht="36.75" customHeight="1" x14ac:dyDescent="0.25">
      <c r="A1" s="53"/>
      <c r="B1" s="53"/>
      <c r="C1" s="53"/>
      <c r="D1" s="53"/>
      <c r="E1" s="53"/>
      <c r="F1" s="53"/>
      <c r="G1" s="53"/>
      <c r="H1" s="65"/>
      <c r="I1" s="53"/>
      <c r="J1" s="53"/>
      <c r="K1" s="53"/>
      <c r="L1" s="53"/>
      <c r="M1" s="53"/>
    </row>
    <row r="2" spans="1:13" ht="36.75" customHeight="1" x14ac:dyDescent="0.25">
      <c r="A2" s="53"/>
      <c r="B2" s="53"/>
      <c r="C2" s="53"/>
      <c r="D2" s="53"/>
      <c r="E2" s="53"/>
      <c r="F2" s="53"/>
      <c r="G2" s="53"/>
      <c r="H2" s="65"/>
      <c r="I2" s="53"/>
      <c r="J2" s="53"/>
      <c r="K2" s="53"/>
      <c r="L2" s="53"/>
      <c r="M2" s="53"/>
    </row>
    <row r="3" spans="1:13" ht="36.75" customHeight="1" x14ac:dyDescent="0.25">
      <c r="A3" s="53"/>
      <c r="B3" s="53"/>
      <c r="C3" s="53"/>
      <c r="D3" s="66"/>
      <c r="E3" s="66"/>
      <c r="F3" s="66"/>
      <c r="G3" s="66"/>
      <c r="H3" s="67"/>
      <c r="I3" s="53"/>
      <c r="J3" s="53"/>
      <c r="K3" s="53"/>
      <c r="L3" s="53"/>
      <c r="M3" s="53"/>
    </row>
    <row r="4" spans="1:13" ht="36.75" customHeight="1" x14ac:dyDescent="0.25">
      <c r="A4" s="53"/>
      <c r="B4" s="53"/>
      <c r="C4" s="53"/>
      <c r="D4" s="66"/>
      <c r="E4" s="66"/>
      <c r="F4" s="66"/>
      <c r="G4" s="66"/>
      <c r="H4" s="67"/>
      <c r="I4" s="53"/>
      <c r="J4" s="53"/>
      <c r="K4" s="53"/>
      <c r="L4" s="53"/>
      <c r="M4" s="53"/>
    </row>
    <row r="5" spans="1:13" ht="100.5" customHeight="1" x14ac:dyDescent="0.25">
      <c r="A5" s="53"/>
      <c r="B5" s="160" t="s">
        <v>440</v>
      </c>
      <c r="C5" s="161"/>
      <c r="D5" s="162" t="s">
        <v>526</v>
      </c>
      <c r="E5" s="163"/>
      <c r="F5" s="163"/>
      <c r="G5" s="163"/>
      <c r="H5" s="163"/>
      <c r="I5" s="53"/>
      <c r="J5" s="53"/>
      <c r="K5" s="53"/>
      <c r="L5" s="53"/>
      <c r="M5" s="53"/>
    </row>
    <row r="6" spans="1:13" ht="93" customHeight="1" x14ac:dyDescent="0.25">
      <c r="A6" s="53"/>
      <c r="B6" s="160" t="s">
        <v>411</v>
      </c>
      <c r="C6" s="161"/>
      <c r="D6" s="162" t="s">
        <v>482</v>
      </c>
      <c r="E6" s="163"/>
      <c r="F6" s="163"/>
      <c r="G6" s="163"/>
      <c r="H6" s="163"/>
      <c r="I6" s="53"/>
      <c r="J6" s="53"/>
      <c r="K6" s="53"/>
      <c r="L6" s="53"/>
      <c r="M6" s="53"/>
    </row>
    <row r="7" spans="1:13" ht="121.15" customHeight="1" x14ac:dyDescent="0.25">
      <c r="A7" s="53"/>
      <c r="B7" s="160" t="s">
        <v>412</v>
      </c>
      <c r="C7" s="161"/>
      <c r="D7" s="162" t="s">
        <v>525</v>
      </c>
      <c r="E7" s="163"/>
      <c r="F7" s="163"/>
      <c r="G7" s="163"/>
      <c r="H7" s="163"/>
      <c r="I7" s="53"/>
      <c r="J7" s="53"/>
      <c r="K7" s="53"/>
      <c r="L7" s="53"/>
      <c r="M7" s="53"/>
    </row>
    <row r="8" spans="1:13" ht="36.75" customHeight="1" x14ac:dyDescent="0.2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</row>
    <row r="9" spans="1:13" ht="36.75" customHeight="1" x14ac:dyDescent="0.25">
      <c r="A9" s="53"/>
      <c r="B9" s="68" t="s">
        <v>413</v>
      </c>
      <c r="C9" s="68" t="s">
        <v>114</v>
      </c>
      <c r="D9" s="68" t="s">
        <v>115</v>
      </c>
      <c r="E9" s="68" t="s">
        <v>414</v>
      </c>
      <c r="F9" s="68" t="s">
        <v>415</v>
      </c>
      <c r="G9" s="68" t="s">
        <v>416</v>
      </c>
      <c r="H9" s="68" t="s">
        <v>417</v>
      </c>
      <c r="I9" s="53"/>
      <c r="J9" s="53"/>
      <c r="K9" s="53"/>
      <c r="L9" s="53"/>
      <c r="M9" s="53"/>
    </row>
    <row r="10" spans="1:13" ht="40.5" customHeight="1" x14ac:dyDescent="0.25">
      <c r="A10" s="53"/>
      <c r="B10" s="69" t="s">
        <v>418</v>
      </c>
      <c r="C10" s="70" t="s">
        <v>2</v>
      </c>
      <c r="D10" s="70" t="s">
        <v>116</v>
      </c>
      <c r="E10" s="71" t="s">
        <v>449</v>
      </c>
      <c r="F10" s="70">
        <v>8</v>
      </c>
      <c r="G10" s="72">
        <v>4000000</v>
      </c>
      <c r="H10" s="70" t="s">
        <v>450</v>
      </c>
      <c r="I10" s="53"/>
      <c r="J10" s="53"/>
      <c r="K10" s="53"/>
      <c r="L10" s="53"/>
      <c r="M10" s="53"/>
    </row>
    <row r="11" spans="1:13" ht="40.5" customHeight="1" x14ac:dyDescent="0.25">
      <c r="A11" s="53"/>
      <c r="B11" s="69" t="s">
        <v>422</v>
      </c>
      <c r="C11" s="70" t="s">
        <v>117</v>
      </c>
      <c r="D11" s="70" t="s">
        <v>118</v>
      </c>
      <c r="E11" s="70" t="s">
        <v>423</v>
      </c>
      <c r="F11" s="70">
        <v>3</v>
      </c>
      <c r="G11" s="72">
        <v>10000000</v>
      </c>
      <c r="H11" s="70" t="s">
        <v>451</v>
      </c>
      <c r="I11" s="53"/>
      <c r="J11" s="53"/>
      <c r="K11" s="53"/>
      <c r="L11" s="53"/>
      <c r="M11" s="53"/>
    </row>
    <row r="12" spans="1:13" ht="40.5" customHeight="1" x14ac:dyDescent="0.25">
      <c r="A12" s="53"/>
      <c r="B12" s="73" t="s">
        <v>425</v>
      </c>
      <c r="C12" s="70" t="s">
        <v>119</v>
      </c>
      <c r="D12" s="70" t="s">
        <v>120</v>
      </c>
      <c r="E12" s="70" t="s">
        <v>452</v>
      </c>
      <c r="F12" s="70">
        <v>27</v>
      </c>
      <c r="G12" s="72">
        <v>3000000</v>
      </c>
      <c r="H12" s="70" t="s">
        <v>453</v>
      </c>
      <c r="I12" s="53"/>
      <c r="J12" s="53"/>
      <c r="K12" s="53"/>
      <c r="L12" s="53"/>
      <c r="M12" s="53"/>
    </row>
    <row r="13" spans="1:13" ht="49.9" customHeight="1" x14ac:dyDescent="0.25">
      <c r="A13" s="53"/>
      <c r="B13" s="74">
        <v>1</v>
      </c>
      <c r="C13" s="75" t="s">
        <v>144</v>
      </c>
      <c r="D13" s="64" t="s">
        <v>133</v>
      </c>
      <c r="E13" s="64" t="s">
        <v>483</v>
      </c>
      <c r="F13" s="64">
        <v>24</v>
      </c>
      <c r="G13" s="64">
        <v>0</v>
      </c>
      <c r="H13" s="64" t="s">
        <v>490</v>
      </c>
      <c r="I13" s="53"/>
      <c r="J13" s="53"/>
      <c r="K13" s="53"/>
      <c r="L13" s="53"/>
      <c r="M13" s="53"/>
    </row>
    <row r="14" spans="1:13" ht="49.9" customHeight="1" x14ac:dyDescent="0.25">
      <c r="A14" s="53"/>
      <c r="B14" s="74">
        <v>2</v>
      </c>
      <c r="C14" s="75" t="s">
        <v>32</v>
      </c>
      <c r="D14" s="64" t="s">
        <v>120</v>
      </c>
      <c r="E14" s="64" t="s">
        <v>527</v>
      </c>
      <c r="F14" s="64">
        <v>25</v>
      </c>
      <c r="G14" s="64">
        <v>0</v>
      </c>
      <c r="H14" s="64" t="s">
        <v>489</v>
      </c>
      <c r="I14" s="53"/>
      <c r="J14" s="53"/>
      <c r="K14" s="53"/>
      <c r="L14" s="53"/>
      <c r="M14" s="53"/>
    </row>
    <row r="15" spans="1:13" ht="49.9" customHeight="1" x14ac:dyDescent="0.25">
      <c r="A15" s="53"/>
      <c r="B15" s="74">
        <v>3</v>
      </c>
      <c r="C15" s="75" t="s">
        <v>448</v>
      </c>
      <c r="D15" s="64" t="s">
        <v>116</v>
      </c>
      <c r="E15" s="64" t="s">
        <v>523</v>
      </c>
      <c r="F15" s="64">
        <v>4</v>
      </c>
      <c r="G15" s="64">
        <v>0</v>
      </c>
      <c r="H15" s="64" t="s">
        <v>491</v>
      </c>
      <c r="I15" s="53"/>
      <c r="J15" s="53"/>
      <c r="K15" s="53"/>
      <c r="L15" s="53"/>
      <c r="M15" s="53"/>
    </row>
    <row r="16" spans="1:13" ht="49.9" customHeight="1" x14ac:dyDescent="0.25">
      <c r="A16" s="53"/>
      <c r="B16" s="74">
        <v>4</v>
      </c>
      <c r="C16" s="75" t="s">
        <v>448</v>
      </c>
      <c r="D16" s="64" t="s">
        <v>116</v>
      </c>
      <c r="E16" s="64" t="s">
        <v>484</v>
      </c>
      <c r="F16" s="64">
        <v>12</v>
      </c>
      <c r="G16" s="64">
        <v>0</v>
      </c>
      <c r="H16" s="64" t="s">
        <v>490</v>
      </c>
      <c r="I16" s="53"/>
      <c r="J16" s="53"/>
      <c r="K16" s="53"/>
      <c r="L16" s="53"/>
      <c r="M16" s="53"/>
    </row>
    <row r="17" spans="1:13" ht="49.9" customHeight="1" x14ac:dyDescent="0.25">
      <c r="A17" s="53"/>
      <c r="B17" s="74">
        <v>5</v>
      </c>
      <c r="C17" s="75" t="s">
        <v>139</v>
      </c>
      <c r="D17" s="64" t="s">
        <v>133</v>
      </c>
      <c r="E17" s="64" t="s">
        <v>486</v>
      </c>
      <c r="F17" s="64">
        <v>24</v>
      </c>
      <c r="G17" s="64">
        <v>0</v>
      </c>
      <c r="H17" s="64" t="s">
        <v>489</v>
      </c>
      <c r="I17" s="53"/>
      <c r="J17" s="53"/>
      <c r="K17" s="53"/>
      <c r="L17" s="53"/>
      <c r="M17" s="53"/>
    </row>
    <row r="18" spans="1:13" ht="49.9" customHeight="1" x14ac:dyDescent="0.25">
      <c r="A18" s="53"/>
      <c r="B18" s="74">
        <v>6</v>
      </c>
      <c r="C18" s="75" t="s">
        <v>42</v>
      </c>
      <c r="D18" s="64" t="s">
        <v>116</v>
      </c>
      <c r="E18" s="64" t="s">
        <v>520</v>
      </c>
      <c r="F18" s="64">
        <v>2</v>
      </c>
      <c r="G18" s="64">
        <v>0</v>
      </c>
      <c r="H18" s="64" t="s">
        <v>490</v>
      </c>
      <c r="I18" s="53"/>
      <c r="J18" s="53"/>
      <c r="K18" s="53"/>
      <c r="L18" s="53"/>
      <c r="M18" s="53"/>
    </row>
    <row r="19" spans="1:13" ht="49.9" customHeight="1" x14ac:dyDescent="0.25">
      <c r="A19" s="53"/>
      <c r="B19" s="74">
        <v>7</v>
      </c>
      <c r="C19" s="75" t="s">
        <v>448</v>
      </c>
      <c r="D19" s="64" t="s">
        <v>133</v>
      </c>
      <c r="E19" s="64" t="s">
        <v>485</v>
      </c>
      <c r="F19" s="64">
        <v>2</v>
      </c>
      <c r="G19" s="64">
        <v>0</v>
      </c>
      <c r="H19" s="64" t="s">
        <v>490</v>
      </c>
      <c r="I19" s="53"/>
      <c r="J19" s="53"/>
      <c r="K19" s="53"/>
      <c r="L19" s="53"/>
      <c r="M19" s="53"/>
    </row>
    <row r="20" spans="1:13" ht="49.9" customHeight="1" x14ac:dyDescent="0.25">
      <c r="A20" s="53"/>
      <c r="B20" s="74">
        <v>8</v>
      </c>
      <c r="C20" s="75" t="s">
        <v>142</v>
      </c>
      <c r="D20" s="64" t="s">
        <v>116</v>
      </c>
      <c r="E20" s="64" t="s">
        <v>524</v>
      </c>
      <c r="F20" s="64">
        <v>4</v>
      </c>
      <c r="G20" s="64">
        <v>0</v>
      </c>
      <c r="H20" s="64" t="s">
        <v>490</v>
      </c>
      <c r="I20" s="53"/>
      <c r="J20" s="53"/>
      <c r="K20" s="53"/>
      <c r="L20" s="53"/>
      <c r="M20" s="53"/>
    </row>
    <row r="21" spans="1:13" ht="49.9" customHeight="1" x14ac:dyDescent="0.25">
      <c r="A21" s="53"/>
      <c r="B21" s="74">
        <v>9</v>
      </c>
      <c r="C21" s="75" t="s">
        <v>448</v>
      </c>
      <c r="D21" s="64" t="s">
        <v>116</v>
      </c>
      <c r="E21" s="64" t="s">
        <v>487</v>
      </c>
      <c r="F21" s="64">
        <v>2</v>
      </c>
      <c r="G21" s="64">
        <v>0</v>
      </c>
      <c r="H21" s="64" t="s">
        <v>491</v>
      </c>
      <c r="I21" s="53"/>
      <c r="J21" s="53"/>
      <c r="K21" s="53"/>
      <c r="L21" s="53"/>
      <c r="M21" s="53"/>
    </row>
    <row r="22" spans="1:13" ht="49.9" customHeight="1" x14ac:dyDescent="0.25">
      <c r="A22" s="53"/>
      <c r="B22" s="74">
        <v>10</v>
      </c>
      <c r="C22" s="75" t="s">
        <v>32</v>
      </c>
      <c r="D22" s="64" t="s">
        <v>133</v>
      </c>
      <c r="E22" s="64" t="s">
        <v>488</v>
      </c>
      <c r="F22" s="64">
        <v>2</v>
      </c>
      <c r="G22" s="64">
        <v>0</v>
      </c>
      <c r="H22" s="64" t="s">
        <v>490</v>
      </c>
      <c r="I22" s="53"/>
      <c r="J22" s="53"/>
      <c r="K22" s="53"/>
      <c r="L22" s="53"/>
      <c r="M22" s="53"/>
    </row>
    <row r="23" spans="1:13" ht="49.9" customHeight="1" x14ac:dyDescent="0.25">
      <c r="A23" s="53"/>
      <c r="B23" s="74">
        <v>11</v>
      </c>
      <c r="C23" s="75"/>
      <c r="D23" s="64"/>
      <c r="E23" s="64"/>
      <c r="F23" s="64"/>
      <c r="G23" s="64"/>
      <c r="H23" s="64"/>
      <c r="I23" s="53"/>
      <c r="J23" s="53"/>
      <c r="K23" s="53"/>
      <c r="L23" s="53"/>
      <c r="M23" s="53"/>
    </row>
    <row r="24" spans="1:13" ht="49.9" customHeight="1" x14ac:dyDescent="0.25">
      <c r="A24" s="53"/>
      <c r="B24" s="74">
        <v>12</v>
      </c>
      <c r="C24" s="75"/>
      <c r="D24" s="64"/>
      <c r="E24" s="64"/>
      <c r="F24" s="64"/>
      <c r="G24" s="64"/>
      <c r="H24" s="64"/>
      <c r="I24" s="53"/>
      <c r="J24" s="53"/>
      <c r="K24" s="53"/>
      <c r="L24" s="53"/>
      <c r="M24" s="53"/>
    </row>
    <row r="25" spans="1:13" ht="49.9" customHeight="1" x14ac:dyDescent="0.25">
      <c r="A25" s="53"/>
      <c r="B25" s="74">
        <v>13</v>
      </c>
      <c r="C25" s="75"/>
      <c r="D25" s="64"/>
      <c r="E25" s="64"/>
      <c r="F25" s="64"/>
      <c r="G25" s="64"/>
      <c r="H25" s="64"/>
      <c r="I25" s="53"/>
      <c r="J25" s="53"/>
      <c r="K25" s="53"/>
      <c r="L25" s="53"/>
      <c r="M25" s="53"/>
    </row>
    <row r="26" spans="1:13" ht="49.9" customHeight="1" x14ac:dyDescent="0.25">
      <c r="A26" s="53"/>
      <c r="B26" s="74">
        <v>14</v>
      </c>
      <c r="C26" s="75"/>
      <c r="D26" s="64"/>
      <c r="E26" s="64"/>
      <c r="F26" s="64"/>
      <c r="G26" s="64"/>
      <c r="H26" s="64"/>
      <c r="I26" s="53"/>
      <c r="J26" s="53"/>
      <c r="K26" s="53"/>
      <c r="L26" s="53"/>
      <c r="M26" s="53"/>
    </row>
    <row r="27" spans="1:13" ht="49.9" customHeight="1" x14ac:dyDescent="0.25">
      <c r="A27" s="53"/>
      <c r="B27" s="74">
        <v>15</v>
      </c>
      <c r="C27" s="75"/>
      <c r="D27" s="64"/>
      <c r="E27" s="64"/>
      <c r="F27" s="64"/>
      <c r="G27" s="64"/>
      <c r="H27" s="64"/>
      <c r="I27" s="53"/>
      <c r="J27" s="53"/>
      <c r="K27" s="53"/>
      <c r="L27" s="53"/>
      <c r="M27" s="53"/>
    </row>
    <row r="28" spans="1:13" ht="49.9" customHeight="1" x14ac:dyDescent="0.25">
      <c r="A28" s="53"/>
      <c r="B28" s="74">
        <v>16</v>
      </c>
      <c r="C28" s="75"/>
      <c r="D28" s="64"/>
      <c r="E28" s="64"/>
      <c r="F28" s="64"/>
      <c r="G28" s="64"/>
      <c r="H28" s="64"/>
      <c r="I28" s="53"/>
      <c r="J28" s="53"/>
      <c r="K28" s="53"/>
      <c r="L28" s="53"/>
      <c r="M28" s="53"/>
    </row>
    <row r="29" spans="1:13" ht="49.9" customHeight="1" x14ac:dyDescent="0.25">
      <c r="A29" s="53"/>
      <c r="B29" s="74">
        <v>17</v>
      </c>
      <c r="C29" s="75"/>
      <c r="D29" s="64"/>
      <c r="E29" s="64"/>
      <c r="F29" s="64"/>
      <c r="G29" s="64"/>
      <c r="H29" s="64"/>
      <c r="I29" s="53"/>
      <c r="J29" s="53"/>
      <c r="K29" s="53"/>
      <c r="L29" s="53"/>
      <c r="M29" s="53"/>
    </row>
    <row r="30" spans="1:13" ht="49.9" customHeight="1" x14ac:dyDescent="0.25">
      <c r="A30" s="53"/>
      <c r="B30" s="74">
        <v>18</v>
      </c>
      <c r="C30" s="75"/>
      <c r="D30" s="64"/>
      <c r="E30" s="64"/>
      <c r="F30" s="64"/>
      <c r="G30" s="64"/>
      <c r="H30" s="64"/>
      <c r="I30" s="53"/>
      <c r="J30" s="53"/>
      <c r="K30" s="53"/>
      <c r="L30" s="53"/>
      <c r="M30" s="53"/>
    </row>
    <row r="31" spans="1:13" ht="49.9" customHeight="1" x14ac:dyDescent="0.25">
      <c r="A31" s="53"/>
      <c r="B31" s="74">
        <v>19</v>
      </c>
      <c r="C31" s="75"/>
      <c r="D31" s="64"/>
      <c r="E31" s="64"/>
      <c r="F31" s="64"/>
      <c r="G31" s="64"/>
      <c r="H31" s="64"/>
      <c r="I31" s="53"/>
      <c r="J31" s="53"/>
      <c r="K31" s="53"/>
      <c r="L31" s="53"/>
      <c r="M31" s="53"/>
    </row>
    <row r="32" spans="1:13" ht="49.9" customHeight="1" x14ac:dyDescent="0.25">
      <c r="A32" s="53"/>
      <c r="B32" s="74">
        <v>20</v>
      </c>
      <c r="C32" s="75"/>
      <c r="D32" s="64"/>
      <c r="E32" s="64"/>
      <c r="F32" s="64"/>
      <c r="G32" s="64"/>
      <c r="H32" s="64"/>
      <c r="I32" s="53"/>
      <c r="J32" s="53"/>
      <c r="K32" s="53"/>
      <c r="L32" s="53"/>
      <c r="M32" s="53"/>
    </row>
    <row r="33" spans="1:13" ht="49.9" customHeight="1" x14ac:dyDescent="0.25">
      <c r="A33" s="53"/>
      <c r="B33" s="74">
        <v>21</v>
      </c>
      <c r="C33" s="75"/>
      <c r="D33" s="64"/>
      <c r="E33" s="64"/>
      <c r="F33" s="64"/>
      <c r="G33" s="64"/>
      <c r="H33" s="64"/>
      <c r="I33" s="53"/>
      <c r="J33" s="53"/>
      <c r="K33" s="53"/>
      <c r="L33" s="53"/>
      <c r="M33" s="53"/>
    </row>
    <row r="34" spans="1:13" ht="49.9" customHeight="1" x14ac:dyDescent="0.25">
      <c r="A34" s="53"/>
      <c r="B34" s="74">
        <v>22</v>
      </c>
      <c r="C34" s="75"/>
      <c r="D34" s="64"/>
      <c r="E34" s="64"/>
      <c r="F34" s="64"/>
      <c r="G34" s="64"/>
      <c r="H34" s="64"/>
      <c r="I34" s="53"/>
      <c r="J34" s="53"/>
      <c r="K34" s="53"/>
      <c r="L34" s="53"/>
      <c r="M34" s="53"/>
    </row>
    <row r="35" spans="1:13" ht="49.9" customHeight="1" x14ac:dyDescent="0.25">
      <c r="A35" s="53"/>
      <c r="B35" s="74">
        <v>23</v>
      </c>
      <c r="C35" s="75"/>
      <c r="D35" s="64"/>
      <c r="E35" s="64"/>
      <c r="F35" s="64"/>
      <c r="G35" s="64"/>
      <c r="H35" s="64"/>
      <c r="I35" s="53"/>
      <c r="J35" s="53"/>
      <c r="K35" s="53"/>
      <c r="L35" s="53"/>
      <c r="M35" s="53"/>
    </row>
    <row r="36" spans="1:13" ht="49.9" customHeight="1" x14ac:dyDescent="0.25">
      <c r="A36" s="53"/>
      <c r="B36" s="74">
        <v>24</v>
      </c>
      <c r="C36" s="75"/>
      <c r="D36" s="64"/>
      <c r="E36" s="64"/>
      <c r="F36" s="64"/>
      <c r="G36" s="64"/>
      <c r="H36" s="64"/>
      <c r="I36" s="53"/>
      <c r="J36" s="53"/>
      <c r="K36" s="53"/>
      <c r="L36" s="53"/>
      <c r="M36" s="53"/>
    </row>
    <row r="37" spans="1:13" ht="49.9" customHeight="1" x14ac:dyDescent="0.25">
      <c r="A37" s="53"/>
      <c r="B37" s="74">
        <v>25</v>
      </c>
      <c r="C37" s="75"/>
      <c r="D37" s="64"/>
      <c r="E37" s="64"/>
      <c r="F37" s="64"/>
      <c r="G37" s="64"/>
      <c r="H37" s="64"/>
      <c r="I37" s="53"/>
      <c r="J37" s="53"/>
      <c r="K37" s="53"/>
      <c r="L37" s="53"/>
      <c r="M37" s="53"/>
    </row>
    <row r="38" spans="1:13" ht="49.9" customHeight="1" x14ac:dyDescent="0.25">
      <c r="A38" s="53"/>
      <c r="B38" s="74">
        <v>26</v>
      </c>
      <c r="C38" s="75"/>
      <c r="D38" s="64"/>
      <c r="E38" s="64"/>
      <c r="F38" s="64"/>
      <c r="G38" s="64"/>
      <c r="H38" s="64"/>
      <c r="I38" s="53"/>
      <c r="J38" s="53"/>
      <c r="K38" s="53"/>
      <c r="L38" s="53"/>
      <c r="M38" s="53"/>
    </row>
    <row r="39" spans="1:13" ht="49.9" customHeight="1" x14ac:dyDescent="0.25">
      <c r="A39" s="53"/>
      <c r="B39" s="74">
        <v>27</v>
      </c>
      <c r="C39" s="75"/>
      <c r="D39" s="64"/>
      <c r="E39" s="64"/>
      <c r="F39" s="64"/>
      <c r="G39" s="64"/>
      <c r="H39" s="64"/>
      <c r="I39" s="53"/>
      <c r="J39" s="53"/>
      <c r="K39" s="53"/>
      <c r="L39" s="53"/>
      <c r="M39" s="53"/>
    </row>
    <row r="40" spans="1:13" ht="49.9" customHeight="1" x14ac:dyDescent="0.25">
      <c r="A40" s="53"/>
      <c r="B40" s="74">
        <v>28</v>
      </c>
      <c r="C40" s="75"/>
      <c r="D40" s="64"/>
      <c r="E40" s="64"/>
      <c r="F40" s="64"/>
      <c r="G40" s="64"/>
      <c r="H40" s="64"/>
      <c r="I40" s="53"/>
      <c r="J40" s="53"/>
      <c r="K40" s="53"/>
      <c r="L40" s="53"/>
      <c r="M40" s="53"/>
    </row>
    <row r="41" spans="1:13" ht="49.9" customHeight="1" x14ac:dyDescent="0.25">
      <c r="A41" s="53"/>
      <c r="B41" s="74">
        <v>29</v>
      </c>
      <c r="C41" s="75"/>
      <c r="D41" s="64"/>
      <c r="E41" s="64"/>
      <c r="F41" s="64"/>
      <c r="G41" s="64"/>
      <c r="H41" s="64"/>
      <c r="I41" s="53"/>
      <c r="J41" s="53"/>
      <c r="K41" s="53"/>
      <c r="L41" s="53"/>
      <c r="M41" s="53"/>
    </row>
    <row r="42" spans="1:13" ht="49.9" customHeight="1" x14ac:dyDescent="0.25">
      <c r="A42" s="53"/>
      <c r="B42" s="74">
        <v>30</v>
      </c>
      <c r="C42" s="75"/>
      <c r="D42" s="64"/>
      <c r="E42" s="64"/>
      <c r="F42" s="64"/>
      <c r="G42" s="64"/>
      <c r="H42" s="64"/>
      <c r="I42" s="53"/>
      <c r="J42" s="53"/>
      <c r="K42" s="53"/>
      <c r="L42" s="53"/>
      <c r="M42" s="53"/>
    </row>
    <row r="43" spans="1:13" ht="49.9" customHeight="1" x14ac:dyDescent="0.25">
      <c r="A43" s="53"/>
      <c r="B43" s="74">
        <v>31</v>
      </c>
      <c r="C43" s="75"/>
      <c r="D43" s="64"/>
      <c r="E43" s="64"/>
      <c r="F43" s="64"/>
      <c r="G43" s="64"/>
      <c r="H43" s="64"/>
      <c r="I43" s="53"/>
      <c r="J43" s="53"/>
      <c r="K43" s="53"/>
      <c r="L43" s="53"/>
      <c r="M43" s="53"/>
    </row>
    <row r="44" spans="1:13" ht="49.9" customHeight="1" x14ac:dyDescent="0.25">
      <c r="A44" s="53"/>
      <c r="B44" s="74">
        <v>32</v>
      </c>
      <c r="C44" s="75"/>
      <c r="D44" s="64"/>
      <c r="E44" s="64"/>
      <c r="F44" s="64"/>
      <c r="G44" s="64"/>
      <c r="H44" s="64"/>
      <c r="I44" s="53"/>
      <c r="J44" s="53"/>
      <c r="K44" s="53"/>
      <c r="L44" s="53"/>
      <c r="M44" s="53"/>
    </row>
    <row r="45" spans="1:13" ht="49.9" customHeight="1" x14ac:dyDescent="0.25">
      <c r="A45" s="53"/>
      <c r="B45" s="74">
        <v>33</v>
      </c>
      <c r="C45" s="75"/>
      <c r="D45" s="64"/>
      <c r="E45" s="64"/>
      <c r="F45" s="64"/>
      <c r="G45" s="64"/>
      <c r="H45" s="64"/>
      <c r="I45" s="53"/>
      <c r="J45" s="53"/>
      <c r="K45" s="53"/>
      <c r="L45" s="53"/>
      <c r="M45" s="53"/>
    </row>
    <row r="46" spans="1:13" ht="49.9" customHeight="1" x14ac:dyDescent="0.25">
      <c r="A46" s="53"/>
      <c r="B46" s="74">
        <v>34</v>
      </c>
      <c r="C46" s="75"/>
      <c r="D46" s="64"/>
      <c r="E46" s="64"/>
      <c r="F46" s="64"/>
      <c r="G46" s="64"/>
      <c r="H46" s="64"/>
      <c r="I46" s="53"/>
      <c r="J46" s="53"/>
      <c r="K46" s="53"/>
      <c r="L46" s="53"/>
      <c r="M46" s="53"/>
    </row>
    <row r="47" spans="1:13" ht="49.9" customHeight="1" x14ac:dyDescent="0.25">
      <c r="A47" s="53"/>
      <c r="B47" s="74">
        <v>35</v>
      </c>
      <c r="C47" s="75"/>
      <c r="D47" s="64"/>
      <c r="E47" s="64"/>
      <c r="F47" s="64"/>
      <c r="G47" s="64"/>
      <c r="H47" s="64"/>
      <c r="I47" s="53"/>
      <c r="J47" s="53"/>
      <c r="K47" s="53"/>
      <c r="L47" s="53"/>
      <c r="M47" s="53"/>
    </row>
    <row r="48" spans="1:13" ht="49.9" customHeight="1" x14ac:dyDescent="0.25">
      <c r="A48" s="53"/>
      <c r="B48" s="74">
        <v>36</v>
      </c>
      <c r="C48" s="75"/>
      <c r="D48" s="64"/>
      <c r="E48" s="64"/>
      <c r="F48" s="64"/>
      <c r="G48" s="64"/>
      <c r="H48" s="64"/>
      <c r="I48" s="53"/>
      <c r="J48" s="53"/>
      <c r="K48" s="53"/>
      <c r="L48" s="53"/>
      <c r="M48" s="53"/>
    </row>
    <row r="49" spans="1:13" ht="49.9" customHeight="1" x14ac:dyDescent="0.25">
      <c r="A49" s="53"/>
      <c r="B49" s="74">
        <v>37</v>
      </c>
      <c r="C49" s="75"/>
      <c r="D49" s="64"/>
      <c r="E49" s="64"/>
      <c r="F49" s="64"/>
      <c r="G49" s="64"/>
      <c r="H49" s="64"/>
      <c r="I49" s="53"/>
      <c r="J49" s="53"/>
      <c r="K49" s="53"/>
      <c r="L49" s="53"/>
      <c r="M49" s="53"/>
    </row>
    <row r="50" spans="1:13" ht="49.9" customHeight="1" x14ac:dyDescent="0.25">
      <c r="A50" s="53"/>
      <c r="B50" s="74">
        <v>38</v>
      </c>
      <c r="C50" s="75"/>
      <c r="D50" s="64"/>
      <c r="E50" s="64"/>
      <c r="F50" s="64"/>
      <c r="G50" s="64"/>
      <c r="H50" s="64"/>
      <c r="I50" s="53"/>
      <c r="J50" s="53"/>
      <c r="K50" s="53"/>
      <c r="L50" s="53"/>
      <c r="M50" s="53"/>
    </row>
    <row r="51" spans="1:13" ht="49.9" customHeight="1" x14ac:dyDescent="0.25">
      <c r="A51" s="53"/>
      <c r="B51" s="74">
        <v>39</v>
      </c>
      <c r="C51" s="75"/>
      <c r="D51" s="64"/>
      <c r="E51" s="64"/>
      <c r="F51" s="64"/>
      <c r="G51" s="64"/>
      <c r="H51" s="64"/>
      <c r="I51" s="53"/>
      <c r="J51" s="53"/>
      <c r="K51" s="53"/>
      <c r="L51" s="53"/>
      <c r="M51" s="53"/>
    </row>
    <row r="52" spans="1:13" ht="49.9" customHeight="1" x14ac:dyDescent="0.25">
      <c r="A52" s="53"/>
      <c r="B52" s="74">
        <v>40</v>
      </c>
      <c r="C52" s="75"/>
      <c r="D52" s="64"/>
      <c r="E52" s="64"/>
      <c r="F52" s="64"/>
      <c r="G52" s="64"/>
      <c r="H52" s="64"/>
      <c r="I52" s="53"/>
      <c r="J52" s="53"/>
      <c r="K52" s="53"/>
      <c r="L52" s="53"/>
      <c r="M52" s="53"/>
    </row>
    <row r="53" spans="1:13" ht="49.9" customHeight="1" x14ac:dyDescent="0.25">
      <c r="A53" s="53"/>
      <c r="B53" s="74">
        <v>41</v>
      </c>
      <c r="C53" s="75"/>
      <c r="D53" s="64"/>
      <c r="E53" s="64"/>
      <c r="F53" s="64"/>
      <c r="G53" s="64"/>
      <c r="H53" s="64"/>
      <c r="I53" s="53"/>
      <c r="J53" s="53"/>
      <c r="K53" s="53"/>
      <c r="L53" s="53"/>
      <c r="M53" s="53"/>
    </row>
    <row r="54" spans="1:13" ht="49.9" customHeight="1" x14ac:dyDescent="0.25">
      <c r="A54" s="53"/>
      <c r="B54" s="74">
        <v>42</v>
      </c>
      <c r="C54" s="75"/>
      <c r="D54" s="64"/>
      <c r="E54" s="64"/>
      <c r="F54" s="64"/>
      <c r="G54" s="64"/>
      <c r="H54" s="64"/>
      <c r="I54" s="53"/>
      <c r="J54" s="53"/>
      <c r="K54" s="53"/>
      <c r="L54" s="53"/>
      <c r="M54" s="53"/>
    </row>
    <row r="55" spans="1:13" ht="49.9" customHeight="1" x14ac:dyDescent="0.25">
      <c r="A55" s="53"/>
      <c r="B55" s="74">
        <v>43</v>
      </c>
      <c r="C55" s="75"/>
      <c r="D55" s="64"/>
      <c r="E55" s="64"/>
      <c r="F55" s="64"/>
      <c r="G55" s="64"/>
      <c r="H55" s="64"/>
      <c r="I55" s="53"/>
      <c r="J55" s="53"/>
      <c r="K55" s="53"/>
      <c r="L55" s="53"/>
      <c r="M55" s="53"/>
    </row>
    <row r="56" spans="1:13" ht="49.9" customHeight="1" x14ac:dyDescent="0.25">
      <c r="A56" s="53"/>
      <c r="B56" s="74">
        <v>44</v>
      </c>
      <c r="C56" s="75"/>
      <c r="D56" s="64"/>
      <c r="E56" s="64"/>
      <c r="F56" s="64"/>
      <c r="G56" s="64"/>
      <c r="H56" s="64"/>
      <c r="I56" s="53"/>
      <c r="J56" s="53"/>
      <c r="K56" s="53"/>
      <c r="L56" s="53"/>
      <c r="M56" s="53"/>
    </row>
    <row r="57" spans="1:13" ht="49.9" customHeight="1" x14ac:dyDescent="0.25">
      <c r="A57" s="53"/>
      <c r="B57" s="74">
        <v>45</v>
      </c>
      <c r="C57" s="75"/>
      <c r="D57" s="64"/>
      <c r="E57" s="64"/>
      <c r="F57" s="64"/>
      <c r="G57" s="64"/>
      <c r="H57" s="64"/>
      <c r="I57" s="53"/>
      <c r="J57" s="53"/>
      <c r="K57" s="53"/>
      <c r="L57" s="53"/>
      <c r="M57" s="53"/>
    </row>
    <row r="58" spans="1:13" ht="49.9" customHeight="1" x14ac:dyDescent="0.25">
      <c r="A58" s="53"/>
      <c r="B58" s="74">
        <v>46</v>
      </c>
      <c r="C58" s="75"/>
      <c r="D58" s="64"/>
      <c r="E58" s="64"/>
      <c r="F58" s="64"/>
      <c r="G58" s="64"/>
      <c r="H58" s="64"/>
      <c r="I58" s="53"/>
      <c r="J58" s="53"/>
      <c r="K58" s="53"/>
      <c r="L58" s="53"/>
      <c r="M58" s="53"/>
    </row>
    <row r="59" spans="1:13" ht="49.9" customHeight="1" x14ac:dyDescent="0.25">
      <c r="A59" s="53"/>
      <c r="B59" s="74">
        <v>47</v>
      </c>
      <c r="C59" s="75"/>
      <c r="D59" s="64"/>
      <c r="E59" s="64"/>
      <c r="F59" s="64"/>
      <c r="G59" s="64"/>
      <c r="H59" s="64"/>
      <c r="I59" s="53"/>
      <c r="J59" s="53"/>
      <c r="K59" s="53"/>
      <c r="L59" s="53"/>
      <c r="M59" s="53"/>
    </row>
    <row r="60" spans="1:13" ht="49.9" customHeight="1" x14ac:dyDescent="0.25">
      <c r="A60" s="53"/>
      <c r="B60" s="74">
        <v>48</v>
      </c>
      <c r="C60" s="75"/>
      <c r="D60" s="64"/>
      <c r="E60" s="64"/>
      <c r="F60" s="64"/>
      <c r="G60" s="64"/>
      <c r="H60" s="64"/>
      <c r="I60" s="53"/>
      <c r="J60" s="53"/>
      <c r="K60" s="53"/>
      <c r="L60" s="53"/>
      <c r="M60" s="53"/>
    </row>
    <row r="61" spans="1:13" ht="49.9" customHeight="1" x14ac:dyDescent="0.25">
      <c r="A61" s="53"/>
      <c r="B61" s="74">
        <v>49</v>
      </c>
      <c r="C61" s="75"/>
      <c r="D61" s="64"/>
      <c r="E61" s="64"/>
      <c r="F61" s="64"/>
      <c r="G61" s="64"/>
      <c r="H61" s="64"/>
      <c r="I61" s="53"/>
      <c r="J61" s="53"/>
      <c r="K61" s="53"/>
      <c r="L61" s="53"/>
      <c r="M61" s="53"/>
    </row>
    <row r="62" spans="1:13" ht="49.9" customHeight="1" x14ac:dyDescent="0.25">
      <c r="A62" s="53"/>
      <c r="B62" s="74">
        <v>50</v>
      </c>
      <c r="C62" s="75"/>
      <c r="D62" s="64"/>
      <c r="E62" s="64"/>
      <c r="F62" s="64"/>
      <c r="G62" s="64"/>
      <c r="H62" s="64"/>
      <c r="I62" s="53"/>
      <c r="J62" s="53"/>
      <c r="K62" s="53"/>
      <c r="L62" s="53"/>
      <c r="M62" s="53"/>
    </row>
    <row r="63" spans="1:13" ht="36.950000000000003" customHeight="1" x14ac:dyDescent="0.25">
      <c r="A63" s="53"/>
      <c r="B63" s="53"/>
      <c r="C63" s="53"/>
      <c r="D63" s="53"/>
      <c r="E63" s="53"/>
      <c r="F63" s="65"/>
      <c r="G63" s="53"/>
      <c r="H63" s="53"/>
      <c r="I63" s="53"/>
      <c r="J63" s="53"/>
      <c r="K63" s="53"/>
      <c r="L63" s="53"/>
      <c r="M63" s="53"/>
    </row>
    <row r="64" spans="1:13" ht="36.950000000000003" customHeight="1" x14ac:dyDescent="0.25">
      <c r="A64" s="53"/>
      <c r="B64" s="53"/>
      <c r="C64" s="53"/>
      <c r="D64" s="53"/>
      <c r="E64" s="53"/>
      <c r="F64" s="65"/>
      <c r="G64" s="53"/>
      <c r="H64" s="53"/>
      <c r="I64" s="53"/>
      <c r="J64" s="53"/>
      <c r="K64" s="53"/>
      <c r="L64" s="53"/>
      <c r="M64" s="53"/>
    </row>
    <row r="65" spans="1:13" ht="12.75" customHeight="1" x14ac:dyDescent="0.25">
      <c r="A65" s="53"/>
      <c r="B65" s="53"/>
      <c r="C65" s="53"/>
      <c r="D65" s="53"/>
      <c r="E65" s="53"/>
      <c r="F65" s="65"/>
      <c r="G65" s="53"/>
      <c r="H65" s="53"/>
      <c r="I65" s="53"/>
      <c r="J65" s="53"/>
      <c r="K65" s="53"/>
      <c r="L65" s="53"/>
      <c r="M65" s="53"/>
    </row>
    <row r="66" spans="1:13" ht="12.75" customHeight="1" x14ac:dyDescent="0.25">
      <c r="A66" s="53"/>
      <c r="B66" s="53"/>
      <c r="C66" s="53"/>
      <c r="D66" s="53"/>
      <c r="E66" s="53"/>
      <c r="F66" s="65"/>
      <c r="G66" s="53"/>
      <c r="H66" s="53"/>
      <c r="I66" s="53"/>
      <c r="J66" s="53"/>
      <c r="K66" s="53"/>
      <c r="L66" s="53"/>
      <c r="M66" s="53"/>
    </row>
    <row r="67" spans="1:13" ht="12.75" customHeight="1" x14ac:dyDescent="0.25">
      <c r="A67" s="53"/>
      <c r="B67" s="53"/>
      <c r="C67" s="53"/>
      <c r="D67" s="53"/>
      <c r="E67" s="53"/>
      <c r="F67" s="65"/>
      <c r="G67" s="53"/>
      <c r="H67" s="53"/>
      <c r="I67" s="53"/>
      <c r="J67" s="53"/>
      <c r="K67" s="53"/>
      <c r="L67" s="53"/>
      <c r="M67" s="53"/>
    </row>
    <row r="68" spans="1:13" ht="12.75" customHeight="1" x14ac:dyDescent="0.25">
      <c r="A68" s="53"/>
      <c r="B68" s="53"/>
      <c r="C68" s="53"/>
      <c r="D68" s="53"/>
      <c r="E68" s="53"/>
      <c r="F68" s="65"/>
      <c r="G68" s="53"/>
      <c r="H68" s="53"/>
      <c r="I68" s="53"/>
      <c r="J68" s="53"/>
      <c r="K68" s="53"/>
      <c r="L68" s="53"/>
      <c r="M68" s="53"/>
    </row>
    <row r="69" spans="1:13" ht="12.75" customHeight="1" x14ac:dyDescent="0.25">
      <c r="A69" s="53"/>
      <c r="B69" s="53"/>
      <c r="C69" s="53"/>
      <c r="D69" s="53"/>
      <c r="E69" s="53"/>
      <c r="F69" s="65"/>
      <c r="G69" s="53"/>
      <c r="H69" s="53"/>
      <c r="I69" s="53"/>
      <c r="J69" s="53"/>
      <c r="K69" s="53"/>
      <c r="L69" s="53"/>
      <c r="M69" s="53"/>
    </row>
    <row r="70" spans="1:13" ht="12.75" customHeight="1" x14ac:dyDescent="0.25">
      <c r="A70" s="53"/>
      <c r="B70" s="53"/>
      <c r="C70" s="53"/>
      <c r="D70" s="53"/>
      <c r="E70" s="53"/>
      <c r="F70" s="65"/>
      <c r="G70" s="53"/>
      <c r="H70" s="53"/>
      <c r="I70" s="53"/>
      <c r="J70" s="53"/>
      <c r="K70" s="53"/>
      <c r="L70" s="53"/>
      <c r="M70" s="53"/>
    </row>
    <row r="71" spans="1:13" ht="12.75" customHeight="1" x14ac:dyDescent="0.25">
      <c r="A71" s="53"/>
      <c r="B71" s="53"/>
      <c r="C71" s="53"/>
      <c r="D71" s="53"/>
      <c r="E71" s="53"/>
      <c r="F71" s="65"/>
      <c r="G71" s="53"/>
      <c r="H71" s="53"/>
      <c r="I71" s="53"/>
      <c r="J71" s="53"/>
      <c r="K71" s="53"/>
      <c r="L71" s="53"/>
      <c r="M71" s="53"/>
    </row>
    <row r="72" spans="1:13" ht="12.75" customHeight="1" x14ac:dyDescent="0.25">
      <c r="A72" s="53"/>
      <c r="B72" s="53"/>
      <c r="C72" s="53"/>
      <c r="D72" s="53"/>
      <c r="E72" s="53"/>
      <c r="F72" s="65"/>
      <c r="G72" s="53"/>
      <c r="H72" s="53"/>
      <c r="I72" s="53"/>
      <c r="J72" s="53"/>
      <c r="K72" s="53"/>
      <c r="L72" s="53"/>
      <c r="M72" s="53"/>
    </row>
    <row r="73" spans="1:13" ht="12.75" customHeight="1" x14ac:dyDescent="0.25">
      <c r="A73" s="53"/>
      <c r="B73" s="53"/>
      <c r="C73" s="53"/>
      <c r="D73" s="53"/>
      <c r="E73" s="53"/>
      <c r="F73" s="65"/>
      <c r="G73" s="53"/>
      <c r="H73" s="53"/>
      <c r="I73" s="53"/>
      <c r="J73" s="53"/>
      <c r="K73" s="53"/>
      <c r="L73" s="53"/>
      <c r="M73" s="53"/>
    </row>
    <row r="74" spans="1:13" ht="12.75" customHeight="1" x14ac:dyDescent="0.25">
      <c r="A74" s="53"/>
      <c r="B74" s="53"/>
      <c r="C74" s="53"/>
      <c r="D74" s="53"/>
      <c r="E74" s="53"/>
      <c r="F74" s="65"/>
      <c r="G74" s="53"/>
      <c r="H74" s="53"/>
      <c r="I74" s="53"/>
      <c r="J74" s="53"/>
      <c r="K74" s="53"/>
      <c r="L74" s="53"/>
      <c r="M74" s="53"/>
    </row>
    <row r="75" spans="1:13" ht="12.75" customHeight="1" x14ac:dyDescent="0.25">
      <c r="A75" s="53"/>
      <c r="B75" s="53"/>
      <c r="C75" s="53"/>
      <c r="D75" s="53"/>
      <c r="E75" s="53"/>
      <c r="F75" s="65"/>
      <c r="G75" s="53"/>
      <c r="H75" s="53"/>
      <c r="I75" s="53"/>
      <c r="J75" s="53"/>
      <c r="K75" s="53"/>
      <c r="L75" s="53"/>
      <c r="M75" s="53"/>
    </row>
    <row r="76" spans="1:13" ht="12.75" customHeight="1" x14ac:dyDescent="0.25">
      <c r="A76" s="53"/>
      <c r="B76" s="53"/>
      <c r="C76" s="53"/>
      <c r="D76" s="53"/>
      <c r="E76" s="53"/>
      <c r="F76" s="65"/>
      <c r="G76" s="53"/>
      <c r="H76" s="53"/>
      <c r="I76" s="53"/>
      <c r="J76" s="53"/>
      <c r="K76" s="53"/>
      <c r="L76" s="53"/>
      <c r="M76" s="53"/>
    </row>
    <row r="77" spans="1:13" ht="12.75" customHeight="1" x14ac:dyDescent="0.25">
      <c r="A77" s="53"/>
      <c r="B77" s="53"/>
      <c r="C77" s="53"/>
      <c r="D77" s="53"/>
      <c r="E77" s="53"/>
      <c r="F77" s="65"/>
      <c r="G77" s="53"/>
      <c r="H77" s="53"/>
      <c r="I77" s="53"/>
      <c r="J77" s="53"/>
      <c r="K77" s="53"/>
      <c r="L77" s="53"/>
      <c r="M77" s="53"/>
    </row>
    <row r="78" spans="1:13" ht="12.75" customHeight="1" x14ac:dyDescent="0.25">
      <c r="A78" s="53"/>
      <c r="B78" s="53"/>
      <c r="C78" s="53"/>
      <c r="D78" s="53"/>
      <c r="E78" s="53"/>
      <c r="F78" s="65"/>
      <c r="G78" s="53"/>
      <c r="H78" s="53"/>
      <c r="I78" s="53"/>
      <c r="J78" s="53"/>
      <c r="K78" s="53"/>
      <c r="L78" s="53"/>
      <c r="M78" s="53"/>
    </row>
    <row r="79" spans="1:13" ht="12.75" customHeight="1" x14ac:dyDescent="0.25">
      <c r="A79" s="53"/>
      <c r="B79" s="53"/>
      <c r="C79" s="53"/>
      <c r="D79" s="53"/>
      <c r="E79" s="53"/>
      <c r="F79" s="65"/>
      <c r="G79" s="53"/>
      <c r="H79" s="53"/>
      <c r="I79" s="53"/>
      <c r="J79" s="53"/>
      <c r="K79" s="53"/>
      <c r="L79" s="53"/>
      <c r="M79" s="53"/>
    </row>
    <row r="80" spans="1:13" ht="12.75" customHeight="1" x14ac:dyDescent="0.25">
      <c r="A80" s="53"/>
      <c r="B80" s="53"/>
      <c r="C80" s="53"/>
      <c r="D80" s="53"/>
      <c r="E80" s="53"/>
      <c r="F80" s="65"/>
      <c r="G80" s="53"/>
      <c r="H80" s="53"/>
      <c r="I80" s="53"/>
      <c r="J80" s="53"/>
      <c r="K80" s="53"/>
      <c r="L80" s="53"/>
      <c r="M80" s="53"/>
    </row>
    <row r="81" spans="1:13" ht="12.75" customHeight="1" x14ac:dyDescent="0.25">
      <c r="A81" s="53"/>
      <c r="B81" s="53"/>
      <c r="C81" s="53"/>
      <c r="D81" s="53"/>
      <c r="E81" s="53"/>
      <c r="F81" s="65"/>
      <c r="G81" s="53"/>
      <c r="H81" s="53"/>
      <c r="I81" s="53"/>
      <c r="J81" s="53"/>
      <c r="K81" s="53"/>
      <c r="L81" s="53"/>
      <c r="M81" s="53"/>
    </row>
    <row r="82" spans="1:13" ht="12.75" customHeight="1" x14ac:dyDescent="0.25">
      <c r="A82" s="53"/>
      <c r="B82" s="53"/>
      <c r="C82" s="53"/>
      <c r="D82" s="53"/>
      <c r="E82" s="53"/>
      <c r="F82" s="65"/>
      <c r="G82" s="53"/>
      <c r="H82" s="53"/>
      <c r="I82" s="53"/>
      <c r="J82" s="53"/>
      <c r="K82" s="53"/>
      <c r="L82" s="53"/>
      <c r="M82" s="53"/>
    </row>
    <row r="83" spans="1:13" ht="12.75" customHeight="1" x14ac:dyDescent="0.25">
      <c r="A83" s="53"/>
      <c r="B83" s="53"/>
      <c r="C83" s="53"/>
      <c r="D83" s="53"/>
      <c r="E83" s="53"/>
      <c r="F83" s="65"/>
      <c r="G83" s="53"/>
      <c r="H83" s="53"/>
      <c r="I83" s="53"/>
      <c r="J83" s="53"/>
      <c r="K83" s="53"/>
      <c r="L83" s="53"/>
      <c r="M83" s="53"/>
    </row>
    <row r="84" spans="1:13" ht="12.75" customHeight="1" x14ac:dyDescent="0.25">
      <c r="A84" s="53"/>
      <c r="B84" s="53"/>
      <c r="C84" s="53"/>
      <c r="D84" s="53"/>
      <c r="E84" s="53"/>
      <c r="F84" s="65"/>
      <c r="G84" s="53"/>
      <c r="H84" s="53"/>
      <c r="I84" s="53"/>
      <c r="J84" s="53"/>
      <c r="K84" s="53"/>
      <c r="L84" s="53"/>
      <c r="M84" s="53"/>
    </row>
    <row r="85" spans="1:13" ht="12.75" customHeight="1" x14ac:dyDescent="0.25">
      <c r="A85" s="53"/>
      <c r="B85" s="53"/>
      <c r="C85" s="53"/>
      <c r="D85" s="53"/>
      <c r="E85" s="53"/>
      <c r="F85" s="65"/>
      <c r="G85" s="53"/>
      <c r="H85" s="53"/>
      <c r="I85" s="53"/>
      <c r="J85" s="53"/>
      <c r="K85" s="53"/>
      <c r="L85" s="53"/>
      <c r="M85" s="53"/>
    </row>
    <row r="86" spans="1:13" ht="12.75" customHeight="1" x14ac:dyDescent="0.25">
      <c r="A86" s="53"/>
      <c r="B86" s="53"/>
      <c r="C86" s="53"/>
      <c r="D86" s="53"/>
      <c r="E86" s="53"/>
      <c r="F86" s="65"/>
      <c r="G86" s="53"/>
      <c r="H86" s="53"/>
      <c r="I86" s="53"/>
      <c r="J86" s="53"/>
      <c r="K86" s="53"/>
      <c r="L86" s="53"/>
      <c r="M86" s="53"/>
    </row>
    <row r="87" spans="1:13" ht="12.75" customHeight="1" x14ac:dyDescent="0.25">
      <c r="A87" s="53"/>
      <c r="B87" s="53"/>
      <c r="C87" s="53"/>
      <c r="D87" s="53"/>
      <c r="E87" s="53"/>
      <c r="F87" s="65"/>
      <c r="G87" s="53"/>
      <c r="H87" s="53"/>
      <c r="I87" s="53"/>
      <c r="J87" s="53"/>
      <c r="K87" s="53"/>
      <c r="L87" s="53"/>
      <c r="M87" s="53"/>
    </row>
    <row r="88" spans="1:13" ht="12.75" customHeight="1" x14ac:dyDescent="0.25">
      <c r="A88" s="53"/>
      <c r="B88" s="53"/>
      <c r="C88" s="53"/>
      <c r="D88" s="53"/>
      <c r="E88" s="53"/>
      <c r="F88" s="65"/>
      <c r="G88" s="53"/>
      <c r="H88" s="53"/>
      <c r="I88" s="53"/>
      <c r="J88" s="53"/>
      <c r="K88" s="53"/>
      <c r="L88" s="53"/>
      <c r="M88" s="53"/>
    </row>
    <row r="89" spans="1:13" ht="12.75" customHeight="1" x14ac:dyDescent="0.25">
      <c r="A89" s="53"/>
      <c r="B89" s="53"/>
      <c r="C89" s="53"/>
      <c r="D89" s="53"/>
      <c r="E89" s="53"/>
      <c r="F89" s="65"/>
      <c r="G89" s="53"/>
      <c r="H89" s="53"/>
      <c r="I89" s="53"/>
      <c r="J89" s="53"/>
      <c r="K89" s="53"/>
      <c r="L89" s="53"/>
      <c r="M89" s="53"/>
    </row>
    <row r="90" spans="1:13" ht="12.75" customHeight="1" x14ac:dyDescent="0.25">
      <c r="A90" s="53"/>
      <c r="B90" s="53"/>
      <c r="C90" s="53"/>
      <c r="D90" s="53"/>
      <c r="E90" s="53"/>
      <c r="F90" s="65"/>
      <c r="G90" s="53"/>
      <c r="H90" s="53"/>
      <c r="I90" s="53"/>
      <c r="J90" s="53"/>
      <c r="K90" s="53"/>
      <c r="L90" s="53"/>
      <c r="M90" s="53"/>
    </row>
    <row r="91" spans="1:13" ht="12.75" customHeight="1" x14ac:dyDescent="0.25">
      <c r="A91" s="53"/>
      <c r="B91" s="53"/>
      <c r="C91" s="53"/>
      <c r="D91" s="53"/>
      <c r="E91" s="53"/>
      <c r="F91" s="65"/>
      <c r="G91" s="53"/>
      <c r="H91" s="53"/>
      <c r="I91" s="53"/>
      <c r="J91" s="53"/>
      <c r="K91" s="53"/>
      <c r="L91" s="53"/>
      <c r="M91" s="53"/>
    </row>
    <row r="92" spans="1:13" ht="12.75" customHeight="1" x14ac:dyDescent="0.25">
      <c r="A92" s="53"/>
      <c r="B92" s="53"/>
      <c r="C92" s="53"/>
      <c r="D92" s="53"/>
      <c r="E92" s="53"/>
      <c r="F92" s="65"/>
      <c r="G92" s="53"/>
      <c r="H92" s="53"/>
      <c r="I92" s="53"/>
      <c r="J92" s="53"/>
      <c r="K92" s="53"/>
      <c r="L92" s="53"/>
      <c r="M92" s="53"/>
    </row>
    <row r="93" spans="1:13" ht="12.75" customHeight="1" x14ac:dyDescent="0.25">
      <c r="A93" s="53"/>
      <c r="B93" s="53"/>
      <c r="C93" s="53"/>
      <c r="D93" s="53"/>
      <c r="E93" s="53"/>
      <c r="F93" s="65"/>
      <c r="G93" s="53"/>
      <c r="H93" s="53"/>
      <c r="I93" s="53"/>
      <c r="J93" s="53"/>
      <c r="K93" s="53"/>
      <c r="L93" s="53"/>
      <c r="M93" s="53"/>
    </row>
    <row r="94" spans="1:13" ht="12.75" customHeight="1" x14ac:dyDescent="0.25">
      <c r="A94" s="53"/>
      <c r="B94" s="53"/>
      <c r="C94" s="53"/>
      <c r="D94" s="53"/>
      <c r="E94" s="53"/>
      <c r="F94" s="65"/>
      <c r="G94" s="53"/>
      <c r="H94" s="53"/>
      <c r="I94" s="53"/>
      <c r="J94" s="53"/>
      <c r="K94" s="53"/>
      <c r="L94" s="53"/>
      <c r="M94" s="53"/>
    </row>
    <row r="95" spans="1:13" ht="12.75" customHeight="1" x14ac:dyDescent="0.25">
      <c r="A95" s="53"/>
      <c r="B95" s="53"/>
      <c r="C95" s="53"/>
      <c r="D95" s="53"/>
      <c r="E95" s="53"/>
      <c r="F95" s="65"/>
      <c r="G95" s="53"/>
      <c r="H95" s="53"/>
      <c r="I95" s="53"/>
      <c r="J95" s="53"/>
      <c r="K95" s="53"/>
      <c r="L95" s="53"/>
      <c r="M95" s="53"/>
    </row>
    <row r="96" spans="1:13" ht="12.75" customHeight="1" x14ac:dyDescent="0.25">
      <c r="A96" s="53"/>
      <c r="B96" s="53"/>
      <c r="C96" s="53"/>
      <c r="D96" s="53"/>
      <c r="E96" s="53"/>
      <c r="F96" s="65"/>
      <c r="G96" s="53"/>
      <c r="H96" s="53"/>
      <c r="I96" s="53"/>
      <c r="J96" s="53"/>
      <c r="K96" s="53"/>
      <c r="L96" s="53"/>
      <c r="M96" s="53"/>
    </row>
    <row r="97" spans="1:13" ht="12.75" customHeight="1" x14ac:dyDescent="0.25">
      <c r="A97" s="53"/>
      <c r="B97" s="53"/>
      <c r="C97" s="53"/>
      <c r="D97" s="53"/>
      <c r="E97" s="53"/>
      <c r="F97" s="65"/>
      <c r="G97" s="53"/>
      <c r="H97" s="53"/>
      <c r="I97" s="53"/>
      <c r="J97" s="53"/>
      <c r="K97" s="53"/>
      <c r="L97" s="53"/>
      <c r="M97" s="53"/>
    </row>
    <row r="98" spans="1:13" ht="12.75" customHeight="1" x14ac:dyDescent="0.25">
      <c r="A98" s="53"/>
      <c r="B98" s="53"/>
      <c r="C98" s="53"/>
      <c r="D98" s="53"/>
      <c r="E98" s="53"/>
      <c r="F98" s="65"/>
      <c r="G98" s="53"/>
      <c r="H98" s="53"/>
      <c r="I98" s="53"/>
      <c r="J98" s="53"/>
      <c r="K98" s="53"/>
      <c r="L98" s="53"/>
      <c r="M98" s="53"/>
    </row>
    <row r="99" spans="1:13" ht="12.75" customHeight="1" x14ac:dyDescent="0.25">
      <c r="A99" s="53"/>
      <c r="B99" s="53"/>
      <c r="C99" s="53"/>
      <c r="D99" s="53"/>
      <c r="E99" s="53"/>
      <c r="F99" s="65"/>
      <c r="G99" s="53"/>
      <c r="H99" s="53"/>
      <c r="I99" s="53"/>
      <c r="J99" s="53"/>
      <c r="K99" s="53"/>
      <c r="L99" s="53"/>
      <c r="M99" s="53"/>
    </row>
    <row r="100" spans="1:13" ht="12.75" customHeight="1" x14ac:dyDescent="0.25">
      <c r="A100" s="53"/>
      <c r="B100" s="53"/>
      <c r="C100" s="53"/>
      <c r="D100" s="53"/>
      <c r="E100" s="53"/>
      <c r="F100" s="65"/>
      <c r="G100" s="53"/>
      <c r="H100" s="53"/>
      <c r="I100" s="53"/>
      <c r="J100" s="53"/>
      <c r="K100" s="53"/>
      <c r="L100" s="53"/>
      <c r="M100" s="53"/>
    </row>
    <row r="101" spans="1:13" ht="12.75" customHeight="1" x14ac:dyDescent="0.25">
      <c r="A101" s="53"/>
      <c r="B101" s="53"/>
      <c r="C101" s="53"/>
      <c r="D101" s="53"/>
      <c r="E101" s="53"/>
      <c r="F101" s="65"/>
      <c r="G101" s="53"/>
      <c r="H101" s="53"/>
      <c r="I101" s="53"/>
      <c r="J101" s="53"/>
      <c r="K101" s="53"/>
      <c r="L101" s="53"/>
      <c r="M101" s="53"/>
    </row>
    <row r="102" spans="1:13" ht="12.75" customHeight="1" x14ac:dyDescent="0.25">
      <c r="A102" s="53"/>
      <c r="B102" s="53"/>
      <c r="C102" s="53"/>
      <c r="D102" s="53"/>
      <c r="E102" s="53"/>
      <c r="F102" s="65"/>
      <c r="G102" s="53"/>
      <c r="H102" s="53"/>
      <c r="I102" s="53"/>
      <c r="J102" s="53"/>
      <c r="K102" s="53"/>
      <c r="L102" s="53"/>
      <c r="M102" s="53"/>
    </row>
    <row r="103" spans="1:13" ht="12.75" customHeight="1" x14ac:dyDescent="0.25">
      <c r="A103" s="53"/>
      <c r="B103" s="53"/>
      <c r="C103" s="53"/>
      <c r="D103" s="53"/>
      <c r="E103" s="53"/>
      <c r="F103" s="65"/>
      <c r="G103" s="53"/>
      <c r="H103" s="53"/>
      <c r="I103" s="53"/>
      <c r="J103" s="53"/>
      <c r="K103" s="53"/>
      <c r="L103" s="53"/>
      <c r="M103" s="53"/>
    </row>
    <row r="104" spans="1:13" ht="12.75" customHeight="1" x14ac:dyDescent="0.25">
      <c r="A104" s="53"/>
      <c r="B104" s="53"/>
      <c r="C104" s="53"/>
      <c r="D104" s="53"/>
      <c r="E104" s="53"/>
      <c r="F104" s="65"/>
      <c r="G104" s="53"/>
      <c r="H104" s="53"/>
      <c r="I104" s="53"/>
      <c r="J104" s="53"/>
      <c r="K104" s="53"/>
      <c r="L104" s="53"/>
      <c r="M104" s="53"/>
    </row>
  </sheetData>
  <sheetProtection algorithmName="SHA-512" hashValue="CT1cAUkxY5ar/EfXTE0IA+sMEGAkTI6l160OIShh7gisUK0gbYjPsdKI6GaFEOGE/DAGzYi8S5hsITmPJCVCWQ==" saltValue="ick6QJNmIE5TlqaqBEfvsw==" spinCount="100000" sheet="1" selectLockedCells="1"/>
  <autoFilter ref="B9:H9" xr:uid="{00000000-0001-0000-0500-000000000000}"/>
  <mergeCells count="6">
    <mergeCell ref="B5:C5"/>
    <mergeCell ref="D5:H5"/>
    <mergeCell ref="B6:C6"/>
    <mergeCell ref="D6:H6"/>
    <mergeCell ref="B7:C7"/>
    <mergeCell ref="D7:H7"/>
  </mergeCells>
  <dataValidations count="1">
    <dataValidation type="decimal" allowBlank="1" showErrorMessage="1" sqref="G10:G62" xr:uid="{BA77BBA5-0F07-4879-8C1A-74BB1E798335}">
      <formula1>-1</formula1>
      <formula2>1000000000</formula2>
    </dataValidation>
  </dataValidations>
  <pageMargins left="0.7" right="0.7" top="0.75" bottom="0.75" header="0" footer="0"/>
  <pageSetup scale="64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6B48849B-90F3-4CA5-B683-87138D2D2A16}">
          <x14:formula1>
            <xm:f>DATOS!$C$4:$C$7</xm:f>
          </x14:formula1>
          <xm:sqref>D13:D62</xm:sqref>
        </x14:dataValidation>
        <x14:dataValidation type="list" allowBlank="1" showErrorMessage="1" xr:uid="{FED4DC74-65A2-4498-B3A8-0B4D583E5F78}">
          <x14:formula1>
            <xm:f>DATOS!$B$4:$B$14</xm:f>
          </x14:formula1>
          <xm:sqref>C13:C62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345B-27B3-41D7-909D-4B20C6F870D9}">
  <sheetPr>
    <tabColor rgb="FFA8D08D"/>
  </sheetPr>
  <dimension ref="A1:Z82"/>
  <sheetViews>
    <sheetView showGridLines="0" showRowColHeaders="0" zoomScale="45" zoomScaleNormal="45" workbookViewId="0">
      <pane xSplit="2" topLeftCell="C1" activePane="topRight" state="frozen"/>
      <selection activeCell="A2" sqref="A2"/>
      <selection pane="topRight"/>
    </sheetView>
  </sheetViews>
  <sheetFormatPr baseColWidth="10" defaultColWidth="14.42578125" defaultRowHeight="15" customHeight="1" x14ac:dyDescent="0.25"/>
  <cols>
    <col min="1" max="1" width="10.5703125" style="5" customWidth="1"/>
    <col min="2" max="2" width="30.7109375" style="5" customWidth="1"/>
    <col min="3" max="3" width="44" style="5" customWidth="1"/>
    <col min="4" max="8" width="30.7109375" style="5" customWidth="1"/>
    <col min="9" max="11" width="30.7109375" style="106" customWidth="1"/>
    <col min="12" max="13" width="30.7109375" style="5" customWidth="1"/>
    <col min="14" max="14" width="30.7109375" style="106" customWidth="1"/>
    <col min="15" max="15" width="70.28515625" style="106" customWidth="1"/>
    <col min="16" max="18" width="30.7109375" style="5" customWidth="1"/>
    <col min="19" max="26" width="11.5703125" style="5" customWidth="1"/>
    <col min="27" max="16384" width="14.42578125" style="5"/>
  </cols>
  <sheetData>
    <row r="1" spans="1:26" ht="36.75" customHeight="1" x14ac:dyDescent="0.25">
      <c r="A1" s="1"/>
      <c r="B1" s="2"/>
      <c r="C1" s="2"/>
      <c r="D1" s="2"/>
      <c r="E1" s="2"/>
      <c r="F1" s="3"/>
      <c r="G1" s="3"/>
      <c r="H1" s="4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25">
      <c r="A2" s="1"/>
      <c r="B2" s="2"/>
      <c r="C2" s="2"/>
      <c r="D2" s="2"/>
      <c r="E2" s="2"/>
      <c r="F2" s="3"/>
      <c r="G2" s="3"/>
      <c r="H2" s="4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6.75" customHeight="1" x14ac:dyDescent="0.25">
      <c r="A3" s="1"/>
      <c r="B3" s="2"/>
      <c r="C3" s="2"/>
      <c r="D3" s="2"/>
      <c r="E3" s="2"/>
      <c r="F3" s="3"/>
      <c r="G3" s="3"/>
      <c r="H3" s="6"/>
      <c r="I3" s="6"/>
      <c r="J3" s="6"/>
      <c r="K3" s="6"/>
      <c r="L3" s="6"/>
      <c r="M3" s="6"/>
      <c r="N3" s="1"/>
      <c r="O3" s="1"/>
      <c r="P3" s="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6.75" customHeight="1" x14ac:dyDescent="0.25">
      <c r="A4" s="1"/>
      <c r="B4" s="2"/>
      <c r="C4" s="2"/>
      <c r="D4" s="2"/>
      <c r="E4" s="2"/>
      <c r="F4" s="3"/>
      <c r="G4" s="3"/>
      <c r="H4" s="6"/>
      <c r="I4" s="6"/>
      <c r="J4" s="6"/>
      <c r="K4" s="6"/>
      <c r="L4" s="6"/>
      <c r="M4" s="6"/>
      <c r="N4" s="1"/>
      <c r="O4" s="1"/>
      <c r="P4" s="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5">
      <c r="A5" s="1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1"/>
      <c r="U5" s="1"/>
      <c r="V5" s="1"/>
      <c r="W5" s="1"/>
      <c r="X5" s="1"/>
      <c r="Y5" s="1"/>
      <c r="Z5" s="1"/>
    </row>
    <row r="6" spans="1:26" ht="15" customHeight="1" x14ac:dyDescent="0.25">
      <c r="A6" s="1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1"/>
      <c r="U6" s="1"/>
      <c r="V6" s="1"/>
      <c r="W6" s="1"/>
      <c r="X6" s="1"/>
      <c r="Y6" s="1"/>
      <c r="Z6" s="1"/>
    </row>
    <row r="7" spans="1:26" ht="10.15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"/>
      <c r="U7" s="1"/>
      <c r="V7" s="1"/>
      <c r="W7" s="1"/>
      <c r="X7" s="1"/>
      <c r="Y7" s="1"/>
      <c r="Z7" s="1"/>
    </row>
    <row r="8" spans="1:26" ht="15" customHeigh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"/>
      <c r="U8" s="1"/>
      <c r="V8" s="1"/>
      <c r="W8" s="1"/>
      <c r="X8" s="1"/>
      <c r="Y8" s="1"/>
      <c r="Z8" s="1"/>
    </row>
    <row r="9" spans="1:26" s="54" customFormat="1" ht="21.75" customHeight="1" x14ac:dyDescent="0.25">
      <c r="A9" s="53"/>
      <c r="B9" s="164" t="s">
        <v>445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6"/>
      <c r="P9" s="53"/>
      <c r="Q9" s="53"/>
      <c r="R9" s="53"/>
      <c r="S9" s="53"/>
      <c r="T9" s="53"/>
      <c r="U9" s="53"/>
      <c r="V9" s="53"/>
      <c r="W9" s="53"/>
      <c r="X9" s="53"/>
    </row>
    <row r="10" spans="1:26" s="54" customFormat="1" ht="12.75" customHeight="1" x14ac:dyDescent="0.25">
      <c r="A10" s="53"/>
      <c r="B10" s="76"/>
      <c r="C10" s="76"/>
      <c r="D10" s="76"/>
      <c r="E10" s="77"/>
      <c r="F10" s="65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6" s="54" customFormat="1" ht="36.75" customHeight="1" x14ac:dyDescent="0.25">
      <c r="A11" s="53"/>
      <c r="B11" s="69" t="s">
        <v>413</v>
      </c>
      <c r="C11" s="69" t="s">
        <v>114</v>
      </c>
      <c r="D11" s="69" t="s">
        <v>115</v>
      </c>
      <c r="E11" s="69" t="s">
        <v>414</v>
      </c>
      <c r="F11" s="69" t="s">
        <v>415</v>
      </c>
      <c r="G11" s="69" t="s">
        <v>416</v>
      </c>
      <c r="H11" s="69" t="s">
        <v>417</v>
      </c>
      <c r="I11" s="69" t="s">
        <v>429</v>
      </c>
      <c r="J11" s="69" t="s">
        <v>430</v>
      </c>
      <c r="K11" s="69" t="s">
        <v>431</v>
      </c>
      <c r="L11" s="69" t="s">
        <v>432</v>
      </c>
      <c r="M11" s="69" t="s">
        <v>433</v>
      </c>
      <c r="N11" s="69" t="s">
        <v>434</v>
      </c>
      <c r="O11" s="69" t="s">
        <v>446</v>
      </c>
      <c r="P11" s="53"/>
      <c r="Q11" s="53"/>
      <c r="R11" s="53"/>
      <c r="S11" s="53"/>
      <c r="T11" s="53"/>
      <c r="U11" s="53"/>
      <c r="V11" s="53"/>
      <c r="W11" s="53"/>
    </row>
    <row r="12" spans="1:26" s="54" customFormat="1" ht="69" customHeight="1" x14ac:dyDescent="0.25">
      <c r="A12" s="53"/>
      <c r="B12" s="69" t="str">
        <f>+'5 Plan de Acción -Estrategias '!B10</f>
        <v>Ejemplo 1</v>
      </c>
      <c r="C12" s="78" t="str">
        <f>+'5 Plan de Acción -Estrategias '!C10</f>
        <v>Teletrabajo</v>
      </c>
      <c r="D12" s="78" t="s">
        <v>116</v>
      </c>
      <c r="E12" s="78" t="s">
        <v>419</v>
      </c>
      <c r="F12" s="78" t="s">
        <v>420</v>
      </c>
      <c r="G12" s="79">
        <v>1200000</v>
      </c>
      <c r="H12" s="78" t="s">
        <v>421</v>
      </c>
      <c r="I12" s="69" t="s">
        <v>435</v>
      </c>
      <c r="J12" s="69">
        <v>2</v>
      </c>
      <c r="K12" s="80">
        <v>1250000</v>
      </c>
      <c r="L12" s="81">
        <f t="shared" ref="L12:L64" si="0">IFERROR(J12/F12,"")</f>
        <v>1</v>
      </c>
      <c r="M12" s="82" t="str">
        <f>IF(L12="","",IF(L12&gt;=1,"Cumplida","No cumplida"))</f>
        <v>Cumplida</v>
      </c>
      <c r="N12" s="69" t="s">
        <v>436</v>
      </c>
      <c r="O12" s="69"/>
      <c r="P12" s="53"/>
      <c r="Q12" s="53"/>
      <c r="R12" s="53"/>
      <c r="S12" s="53"/>
      <c r="T12" s="53"/>
      <c r="U12" s="53"/>
      <c r="V12" s="53"/>
      <c r="W12" s="53"/>
    </row>
    <row r="13" spans="1:26" s="54" customFormat="1" ht="69" customHeight="1" x14ac:dyDescent="0.25">
      <c r="A13" s="53"/>
      <c r="B13" s="69" t="s">
        <v>422</v>
      </c>
      <c r="C13" s="78" t="s">
        <v>117</v>
      </c>
      <c r="D13" s="78" t="s">
        <v>118</v>
      </c>
      <c r="E13" s="78" t="s">
        <v>423</v>
      </c>
      <c r="F13" s="78">
        <v>3</v>
      </c>
      <c r="G13" s="79">
        <v>10000000</v>
      </c>
      <c r="H13" s="78" t="s">
        <v>424</v>
      </c>
      <c r="I13" s="69">
        <v>2022</v>
      </c>
      <c r="J13" s="69">
        <v>7</v>
      </c>
      <c r="K13" s="80">
        <v>5000000</v>
      </c>
      <c r="L13" s="81">
        <f t="shared" si="0"/>
        <v>2.3333333333333335</v>
      </c>
      <c r="M13" s="82" t="str">
        <f>IF(L13="","",IF(L13&gt;=1,"Cumplida","No cumplida"))</f>
        <v>Cumplida</v>
      </c>
      <c r="N13" s="69" t="s">
        <v>437</v>
      </c>
      <c r="O13" s="69"/>
      <c r="P13" s="53"/>
      <c r="Q13" s="53"/>
      <c r="R13" s="53"/>
      <c r="S13" s="53"/>
      <c r="T13" s="53"/>
      <c r="U13" s="53"/>
      <c r="V13" s="53"/>
      <c r="W13" s="53"/>
    </row>
    <row r="14" spans="1:26" s="54" customFormat="1" ht="67.900000000000006" customHeight="1" x14ac:dyDescent="0.25">
      <c r="A14" s="53"/>
      <c r="B14" s="69" t="s">
        <v>425</v>
      </c>
      <c r="C14" s="78" t="s">
        <v>119</v>
      </c>
      <c r="D14" s="78" t="s">
        <v>120</v>
      </c>
      <c r="E14" s="78" t="s">
        <v>426</v>
      </c>
      <c r="F14" s="78" t="s">
        <v>427</v>
      </c>
      <c r="G14" s="79">
        <v>1000000</v>
      </c>
      <c r="H14" s="78" t="s">
        <v>428</v>
      </c>
      <c r="I14" s="69">
        <v>2022</v>
      </c>
      <c r="J14" s="83">
        <v>0.5</v>
      </c>
      <c r="K14" s="80">
        <v>1000000</v>
      </c>
      <c r="L14" s="81">
        <f t="shared" si="0"/>
        <v>1</v>
      </c>
      <c r="M14" s="82" t="str">
        <f>IF(L14="","",IF(L14&gt;=1,"Cumplida","No cumplida"))</f>
        <v>Cumplida</v>
      </c>
      <c r="N14" s="84" t="s">
        <v>436</v>
      </c>
      <c r="O14" s="84"/>
      <c r="P14" s="53"/>
      <c r="Q14" s="53"/>
      <c r="R14" s="53"/>
      <c r="S14" s="53"/>
      <c r="T14" s="53"/>
      <c r="U14" s="53"/>
      <c r="V14" s="53"/>
      <c r="W14" s="53"/>
    </row>
    <row r="15" spans="1:26" s="54" customFormat="1" ht="55.9" customHeight="1" x14ac:dyDescent="0.25">
      <c r="A15" s="53"/>
      <c r="B15" s="69">
        <v>1</v>
      </c>
      <c r="C15" s="85" t="str">
        <f>+'5 Plan de Acción -Estrategias '!C13</f>
        <v>Desincentivo del uso del vehículo particular</v>
      </c>
      <c r="D15" s="85" t="str">
        <f>+'5 Plan de Acción -Estrategias '!D13</f>
        <v>Políticas corporativas</v>
      </c>
      <c r="E15" s="85" t="str">
        <f>+'5 Plan de Acción -Estrategias '!E13</f>
        <v>Realizar cierre de parqueaderos y reportar a la secretaria distrital de Movilidad los viajes en bicicleta realizados los días de la movilidad sostenible (primer jueves de cada mes)</v>
      </c>
      <c r="F15" s="85">
        <f>+'5 Plan de Acción -Estrategias '!F13</f>
        <v>24</v>
      </c>
      <c r="G15" s="85">
        <f>+'5 Plan de Acción -Estrategias '!G13</f>
        <v>0</v>
      </c>
      <c r="H15" s="85" t="str">
        <f>+'5 Plan de Acción -Estrategias '!H13</f>
        <v>Hector Aya - Profesional PIGA
Jeniffer Fonseca - Lider PIGA</v>
      </c>
      <c r="I15" s="102"/>
      <c r="J15" s="103"/>
      <c r="K15" s="104"/>
      <c r="L15" s="81">
        <f t="shared" si="0"/>
        <v>0</v>
      </c>
      <c r="M15" s="82" t="str">
        <f t="shared" ref="M15:M64" si="1">IF(L15="","",IF(L15&gt;=1,"Cumplida","No cumplida"))</f>
        <v>No cumplida</v>
      </c>
      <c r="N15" s="103"/>
      <c r="O15" s="103"/>
      <c r="P15" s="53"/>
      <c r="Q15" s="53"/>
      <c r="R15" s="53"/>
      <c r="S15" s="53"/>
      <c r="T15" s="53"/>
      <c r="U15" s="53"/>
      <c r="V15" s="53"/>
      <c r="W15" s="53"/>
    </row>
    <row r="16" spans="1:26" s="54" customFormat="1" ht="55.9" customHeight="1" x14ac:dyDescent="0.25">
      <c r="A16" s="53"/>
      <c r="B16" s="69">
        <v>2</v>
      </c>
      <c r="C16" s="85" t="str">
        <f>+'5 Plan de Acción -Estrategias '!C14</f>
        <v>Bicicleta</v>
      </c>
      <c r="D16" s="85" t="str">
        <f>+'5 Plan de Acción -Estrategias '!D14</f>
        <v>Incentivos</v>
      </c>
      <c r="E16" s="85" t="str">
        <f>+'5 Plan de Acción -Estrategias '!E14</f>
        <v>Identificar y otorgar medio dia libre a funcionarios de planta que cumplan 30 viajes en Bicicleta</v>
      </c>
      <c r="F16" s="85">
        <f>+'5 Plan de Acción -Estrategias '!F14</f>
        <v>25</v>
      </c>
      <c r="G16" s="85">
        <f>+'5 Plan de Acción -Estrategias '!G14</f>
        <v>0</v>
      </c>
      <c r="H16" s="85" t="str">
        <f>+'5 Plan de Acción -Estrategias '!H14</f>
        <v>Sofia Salgado - Profesional GAM
Jeniffer Fonseca - Lider PIGA</v>
      </c>
      <c r="I16" s="102"/>
      <c r="J16" s="103"/>
      <c r="K16" s="104"/>
      <c r="L16" s="81">
        <f t="shared" si="0"/>
        <v>0</v>
      </c>
      <c r="M16" s="82" t="str">
        <f t="shared" si="1"/>
        <v>No cumplida</v>
      </c>
      <c r="N16" s="103"/>
      <c r="O16" s="103"/>
      <c r="P16" s="53"/>
      <c r="Q16" s="53"/>
      <c r="R16" s="53"/>
      <c r="S16" s="53"/>
      <c r="T16" s="53"/>
      <c r="U16" s="53"/>
      <c r="V16" s="53"/>
      <c r="W16" s="53"/>
    </row>
    <row r="17" spans="1:23" s="54" customFormat="1" ht="55.9" customHeight="1" x14ac:dyDescent="0.25">
      <c r="A17" s="53"/>
      <c r="B17" s="69">
        <v>3</v>
      </c>
      <c r="C17" s="85" t="str">
        <f>+'5 Plan de Acción -Estrategias '!C15</f>
        <v>Transversal</v>
      </c>
      <c r="D17" s="85" t="str">
        <f>+'5 Plan de Acción -Estrategias '!D15</f>
        <v>Capacitación</v>
      </c>
      <c r="E17" s="85" t="str">
        <f>+'5 Plan de Acción -Estrategias '!E15</f>
        <v xml:space="preserve">Realizar 2 actividades recreodeportivas para incentivar los desplazamientos de bajo impacto y sostenibles. </v>
      </c>
      <c r="F17" s="85">
        <f>+'5 Plan de Acción -Estrategias '!F15</f>
        <v>4</v>
      </c>
      <c r="G17" s="85">
        <f>+'5 Plan de Acción -Estrategias '!G15</f>
        <v>0</v>
      </c>
      <c r="H17" s="85" t="str">
        <f>+'5 Plan de Acción -Estrategias '!H15</f>
        <v>Hector  Aya - Profesional PIGA
Jeniffer Fonseca - Lider PIGA
Nayibe Gonzalez - Profesional GTHU</v>
      </c>
      <c r="I17" s="102"/>
      <c r="J17" s="103"/>
      <c r="K17" s="104"/>
      <c r="L17" s="81">
        <f t="shared" si="0"/>
        <v>0</v>
      </c>
      <c r="M17" s="82" t="str">
        <f t="shared" si="1"/>
        <v>No cumplida</v>
      </c>
      <c r="N17" s="103"/>
      <c r="O17" s="103"/>
      <c r="P17" s="53"/>
      <c r="Q17" s="53"/>
      <c r="R17" s="53"/>
      <c r="S17" s="53"/>
      <c r="T17" s="53"/>
      <c r="U17" s="53"/>
      <c r="V17" s="53"/>
      <c r="W17" s="53"/>
    </row>
    <row r="18" spans="1:23" s="54" customFormat="1" ht="55.9" customHeight="1" x14ac:dyDescent="0.25">
      <c r="A18" s="53"/>
      <c r="B18" s="69">
        <v>4</v>
      </c>
      <c r="C18" s="85" t="str">
        <f>+'5 Plan de Acción -Estrategias '!C16</f>
        <v>Transversal</v>
      </c>
      <c r="D18" s="85" t="str">
        <f>+'5 Plan de Acción -Estrategias '!D16</f>
        <v>Capacitación</v>
      </c>
      <c r="E18" s="85" t="str">
        <f>+'5 Plan de Acción -Estrategias '!E16</f>
        <v xml:space="preserve">Realizar actividades de sensibilización enfocadas en la promocion de modos alternativos de transporte (piezas o sensibilizacion) </v>
      </c>
      <c r="F18" s="85">
        <f>+'5 Plan de Acción -Estrategias '!F16</f>
        <v>12</v>
      </c>
      <c r="G18" s="85">
        <f>+'5 Plan de Acción -Estrategias '!G16</f>
        <v>0</v>
      </c>
      <c r="H18" s="85" t="str">
        <f>+'5 Plan de Acción -Estrategias '!H16</f>
        <v>Hector Aya - Profesional PIGA
Jeniffer Fonseca - Lider PIGA</v>
      </c>
      <c r="I18" s="102"/>
      <c r="J18" s="103"/>
      <c r="K18" s="104"/>
      <c r="L18" s="81">
        <f t="shared" si="0"/>
        <v>0</v>
      </c>
      <c r="M18" s="82" t="str">
        <f t="shared" si="1"/>
        <v>No cumplida</v>
      </c>
      <c r="N18" s="103"/>
      <c r="O18" s="103"/>
      <c r="P18" s="53"/>
      <c r="Q18" s="53"/>
      <c r="R18" s="53"/>
      <c r="S18" s="53"/>
      <c r="T18" s="53"/>
      <c r="U18" s="53"/>
      <c r="V18" s="53"/>
      <c r="W18" s="53"/>
    </row>
    <row r="19" spans="1:23" s="54" customFormat="1" ht="55.9" customHeight="1" x14ac:dyDescent="0.25">
      <c r="A19" s="53"/>
      <c r="B19" s="69">
        <v>5</v>
      </c>
      <c r="C19" s="85" t="str">
        <f>+'5 Plan de Acción -Estrategias '!C17</f>
        <v>Rutas institucionales</v>
      </c>
      <c r="D19" s="85" t="str">
        <f>+'5 Plan de Acción -Estrategias '!D17</f>
        <v>Políticas corporativas</v>
      </c>
      <c r="E19" s="85" t="str">
        <f>+'5 Plan de Acción -Estrategias '!E17</f>
        <v>Realizar seguimiento a la ruta Sede Operativa - Sede Producción</v>
      </c>
      <c r="F19" s="85">
        <f>+'5 Plan de Acción -Estrategias '!F17</f>
        <v>24</v>
      </c>
      <c r="G19" s="85">
        <f>+'5 Plan de Acción -Estrategias '!G17</f>
        <v>0</v>
      </c>
      <c r="H19" s="85" t="str">
        <f>+'5 Plan de Acción -Estrategias '!H17</f>
        <v>Sofia Salgado - Profesional GAM
Jeniffer Fonseca - Lider PIGA</v>
      </c>
      <c r="I19" s="102"/>
      <c r="J19" s="103"/>
      <c r="K19" s="104"/>
      <c r="L19" s="81">
        <f t="shared" si="0"/>
        <v>0</v>
      </c>
      <c r="M19" s="82" t="str">
        <f t="shared" si="1"/>
        <v>No cumplida</v>
      </c>
      <c r="N19" s="103"/>
      <c r="O19" s="103"/>
      <c r="P19" s="53"/>
      <c r="Q19" s="53"/>
      <c r="R19" s="53"/>
      <c r="S19" s="53"/>
      <c r="T19" s="53"/>
      <c r="U19" s="53"/>
      <c r="V19" s="53"/>
      <c r="W19" s="53"/>
    </row>
    <row r="20" spans="1:23" s="54" customFormat="1" ht="55.9" customHeight="1" x14ac:dyDescent="0.25">
      <c r="A20" s="53"/>
      <c r="B20" s="69">
        <v>6</v>
      </c>
      <c r="C20" s="85" t="str">
        <f>+'5 Plan de Acción -Estrategias '!C18</f>
        <v>Transporte Público</v>
      </c>
      <c r="D20" s="85" t="str">
        <f>+'5 Plan de Acción -Estrategias '!D18</f>
        <v>Capacitación</v>
      </c>
      <c r="E20" s="85" t="str">
        <f>+'5 Plan de Acción -Estrategias '!E18</f>
        <v>Realizar jornadas para colaboradores, en alianza con TransMilenio, con el fin de incentivar el uso del Sistema Integrado de Transporte mediante la campaña de personalización de la tarjeta TuLlave o la socialización de herramientas digitales (como TransMi App).</v>
      </c>
      <c r="F20" s="85">
        <f>+'5 Plan de Acción -Estrategias '!F18</f>
        <v>2</v>
      </c>
      <c r="G20" s="85">
        <f>+'5 Plan de Acción -Estrategias '!G18</f>
        <v>0</v>
      </c>
      <c r="H20" s="85" t="str">
        <f>+'5 Plan de Acción -Estrategias '!H18</f>
        <v>Hector Aya - Profesional PIGA
Jeniffer Fonseca - Lider PIGA</v>
      </c>
      <c r="I20" s="102"/>
      <c r="J20" s="103"/>
      <c r="K20" s="104"/>
      <c r="L20" s="81">
        <f t="shared" si="0"/>
        <v>0</v>
      </c>
      <c r="M20" s="82" t="str">
        <f t="shared" si="1"/>
        <v>No cumplida</v>
      </c>
      <c r="N20" s="103"/>
      <c r="O20" s="103"/>
      <c r="P20" s="53"/>
      <c r="Q20" s="53"/>
      <c r="R20" s="53"/>
      <c r="S20" s="53"/>
      <c r="T20" s="53"/>
      <c r="U20" s="53"/>
      <c r="V20" s="53"/>
      <c r="W20" s="53"/>
    </row>
    <row r="21" spans="1:23" s="54" customFormat="1" ht="55.9" customHeight="1" x14ac:dyDescent="0.25">
      <c r="A21" s="53"/>
      <c r="B21" s="69">
        <v>7</v>
      </c>
      <c r="C21" s="85" t="str">
        <f>+'5 Plan de Acción -Estrategias '!C19</f>
        <v>Transversal</v>
      </c>
      <c r="D21" s="85" t="str">
        <f>+'5 Plan de Acción -Estrategias '!D19</f>
        <v>Políticas corporativas</v>
      </c>
      <c r="E21" s="85" t="str">
        <f>+'5 Plan de Acción -Estrategias '!E19</f>
        <v xml:space="preserve">Realizar seguimiento anual a los teletrabajadores de la entidad </v>
      </c>
      <c r="F21" s="85">
        <f>+'5 Plan de Acción -Estrategias '!F19</f>
        <v>2</v>
      </c>
      <c r="G21" s="85">
        <f>+'5 Plan de Acción -Estrategias '!G19</f>
        <v>0</v>
      </c>
      <c r="H21" s="85" t="str">
        <f>+'5 Plan de Acción -Estrategias '!H19</f>
        <v>Hector Aya - Profesional PIGA
Jeniffer Fonseca - Lider PIGA</v>
      </c>
      <c r="I21" s="102"/>
      <c r="J21" s="103"/>
      <c r="K21" s="104"/>
      <c r="L21" s="81">
        <f t="shared" si="0"/>
        <v>0</v>
      </c>
      <c r="M21" s="82" t="str">
        <f t="shared" si="1"/>
        <v>No cumplida</v>
      </c>
      <c r="N21" s="103"/>
      <c r="O21" s="103"/>
      <c r="P21" s="53"/>
      <c r="Q21" s="53"/>
      <c r="R21" s="53"/>
      <c r="S21" s="53"/>
      <c r="T21" s="53"/>
      <c r="U21" s="53"/>
      <c r="V21" s="53"/>
      <c r="W21" s="53"/>
    </row>
    <row r="22" spans="1:23" s="54" customFormat="1" ht="55.9" customHeight="1" x14ac:dyDescent="0.25">
      <c r="A22" s="53"/>
      <c r="B22" s="69">
        <v>8</v>
      </c>
      <c r="C22" s="85" t="str">
        <f>+'5 Plan de Acción -Estrategias '!C20</f>
        <v>Uso eficiente de la flota</v>
      </c>
      <c r="D22" s="85" t="str">
        <f>+'5 Plan de Acción -Estrategias '!D20</f>
        <v>Capacitación</v>
      </c>
      <c r="E22" s="85" t="str">
        <f>+'5 Plan de Acción -Estrategias '!E20</f>
        <v>Realizar jornadas de sensiblizacion  de los módulos ofrecidos  por la secretaria de la movilidad en el marco de politicas de la UAERMV y la sosteniblidad ambiental.</v>
      </c>
      <c r="F22" s="85">
        <f>+'5 Plan de Acción -Estrategias '!F20</f>
        <v>4</v>
      </c>
      <c r="G22" s="85">
        <f>+'5 Plan de Acción -Estrategias '!G20</f>
        <v>0</v>
      </c>
      <c r="H22" s="85" t="str">
        <f>+'5 Plan de Acción -Estrategias '!H20</f>
        <v>Hector Aya - Profesional PIGA
Jeniffer Fonseca - Lider PIGA</v>
      </c>
      <c r="I22" s="102"/>
      <c r="J22" s="103"/>
      <c r="K22" s="104"/>
      <c r="L22" s="81">
        <f t="shared" si="0"/>
        <v>0</v>
      </c>
      <c r="M22" s="82" t="str">
        <f t="shared" si="1"/>
        <v>No cumplida</v>
      </c>
      <c r="N22" s="103"/>
      <c r="O22" s="103"/>
      <c r="P22" s="53"/>
      <c r="Q22" s="53"/>
      <c r="R22" s="53"/>
      <c r="S22" s="53"/>
      <c r="T22" s="53"/>
      <c r="U22" s="53"/>
      <c r="V22" s="53"/>
      <c r="W22" s="53"/>
    </row>
    <row r="23" spans="1:23" s="54" customFormat="1" ht="55.9" customHeight="1" x14ac:dyDescent="0.25">
      <c r="A23" s="53"/>
      <c r="B23" s="69">
        <v>9</v>
      </c>
      <c r="C23" s="85" t="str">
        <f>+'5 Plan de Acción -Estrategias '!C21</f>
        <v>Transversal</v>
      </c>
      <c r="D23" s="85" t="str">
        <f>+'5 Plan de Acción -Estrategias '!D21</f>
        <v>Capacitación</v>
      </c>
      <c r="E23" s="85" t="str">
        <f>+'5 Plan de Acción -Estrategias '!E21</f>
        <v>Realizar feria ludica de actividades en torno a la movilidad sostenible apoyados por la SDM y en el marco de la feria de emprendimiento realizada anualmente en la entidad.</v>
      </c>
      <c r="F23" s="85">
        <f>+'5 Plan de Acción -Estrategias '!F21</f>
        <v>2</v>
      </c>
      <c r="G23" s="85">
        <f>+'5 Plan de Acción -Estrategias '!G21</f>
        <v>0</v>
      </c>
      <c r="H23" s="85" t="str">
        <f>+'5 Plan de Acción -Estrategias '!H21</f>
        <v>Hector  Aya - Profesional PIGA
Jeniffer Fonseca - Lider PIGA
Nayibe Gonzalez - Profesional GTHU</v>
      </c>
      <c r="I23" s="102"/>
      <c r="J23" s="103"/>
      <c r="K23" s="104"/>
      <c r="L23" s="81">
        <f t="shared" si="0"/>
        <v>0</v>
      </c>
      <c r="M23" s="82" t="str">
        <f t="shared" si="1"/>
        <v>No cumplida</v>
      </c>
      <c r="N23" s="103"/>
      <c r="O23" s="103"/>
      <c r="P23" s="53"/>
      <c r="Q23" s="53"/>
      <c r="R23" s="53"/>
      <c r="S23" s="53"/>
      <c r="T23" s="53"/>
      <c r="U23" s="53"/>
      <c r="V23" s="53"/>
      <c r="W23" s="53"/>
    </row>
    <row r="24" spans="1:23" s="54" customFormat="1" ht="55.9" customHeight="1" x14ac:dyDescent="0.25">
      <c r="A24" s="53"/>
      <c r="B24" s="69">
        <v>10</v>
      </c>
      <c r="C24" s="85" t="str">
        <f>+'5 Plan de Acción -Estrategias '!C22</f>
        <v>Bicicleta</v>
      </c>
      <c r="D24" s="85" t="str">
        <f>+'5 Plan de Acción -Estrategias '!D22</f>
        <v>Políticas corporativas</v>
      </c>
      <c r="E24" s="85" t="str">
        <f>+'5 Plan de Acción -Estrategias '!E22</f>
        <v>Realizar jornada de registro Bici entre los colaboradores de la entidad.</v>
      </c>
      <c r="F24" s="85">
        <f>+'5 Plan de Acción -Estrategias '!F22</f>
        <v>2</v>
      </c>
      <c r="G24" s="85">
        <f>+'5 Plan de Acción -Estrategias '!G22</f>
        <v>0</v>
      </c>
      <c r="H24" s="85" t="str">
        <f>+'5 Plan de Acción -Estrategias '!H22</f>
        <v>Hector Aya - Profesional PIGA
Jeniffer Fonseca - Lider PIGA</v>
      </c>
      <c r="I24" s="102"/>
      <c r="J24" s="103"/>
      <c r="K24" s="104"/>
      <c r="L24" s="81">
        <f t="shared" si="0"/>
        <v>0</v>
      </c>
      <c r="M24" s="82" t="str">
        <f t="shared" si="1"/>
        <v>No cumplida</v>
      </c>
      <c r="N24" s="103"/>
      <c r="O24" s="103"/>
      <c r="P24" s="53"/>
      <c r="Q24" s="53"/>
      <c r="R24" s="53"/>
      <c r="S24" s="53"/>
      <c r="T24" s="53"/>
      <c r="U24" s="53"/>
      <c r="V24" s="53"/>
      <c r="W24" s="53"/>
    </row>
    <row r="25" spans="1:23" s="54" customFormat="1" ht="55.9" customHeight="1" x14ac:dyDescent="0.25">
      <c r="A25" s="53"/>
      <c r="B25" s="69">
        <v>11</v>
      </c>
      <c r="C25" s="85">
        <f>+'5 Plan de Acción -Estrategias '!C23</f>
        <v>0</v>
      </c>
      <c r="D25" s="85">
        <f>+'5 Plan de Acción -Estrategias '!D23</f>
        <v>0</v>
      </c>
      <c r="E25" s="85">
        <f>+'5 Plan de Acción -Estrategias '!E23</f>
        <v>0</v>
      </c>
      <c r="F25" s="85">
        <f>+'5 Plan de Acción -Estrategias '!F23</f>
        <v>0</v>
      </c>
      <c r="G25" s="85">
        <f>+'5 Plan de Acción -Estrategias '!G23</f>
        <v>0</v>
      </c>
      <c r="H25" s="85">
        <f>+'5 Plan de Acción -Estrategias '!H23</f>
        <v>0</v>
      </c>
      <c r="I25" s="102"/>
      <c r="J25" s="103"/>
      <c r="K25" s="104"/>
      <c r="L25" s="81" t="str">
        <f t="shared" si="0"/>
        <v/>
      </c>
      <c r="M25" s="82" t="str">
        <f t="shared" si="1"/>
        <v/>
      </c>
      <c r="N25" s="103"/>
      <c r="O25" s="103"/>
      <c r="P25" s="53"/>
      <c r="Q25" s="53"/>
      <c r="R25" s="53"/>
      <c r="S25" s="53"/>
      <c r="T25" s="53"/>
      <c r="U25" s="53"/>
      <c r="V25" s="53"/>
      <c r="W25" s="53"/>
    </row>
    <row r="26" spans="1:23" s="54" customFormat="1" ht="55.9" customHeight="1" x14ac:dyDescent="0.25">
      <c r="A26" s="53"/>
      <c r="B26" s="69">
        <v>12</v>
      </c>
      <c r="C26" s="85">
        <f>+'5 Plan de Acción -Estrategias '!C24</f>
        <v>0</v>
      </c>
      <c r="D26" s="85">
        <f>+'5 Plan de Acción -Estrategias '!D24</f>
        <v>0</v>
      </c>
      <c r="E26" s="85">
        <f>+'5 Plan de Acción -Estrategias '!E24</f>
        <v>0</v>
      </c>
      <c r="F26" s="85">
        <f>+'5 Plan de Acción -Estrategias '!F24</f>
        <v>0</v>
      </c>
      <c r="G26" s="85">
        <f>+'5 Plan de Acción -Estrategias '!G24</f>
        <v>0</v>
      </c>
      <c r="H26" s="85">
        <f>+'5 Plan de Acción -Estrategias '!H24</f>
        <v>0</v>
      </c>
      <c r="I26" s="102"/>
      <c r="J26" s="103"/>
      <c r="K26" s="104"/>
      <c r="L26" s="81" t="str">
        <f t="shared" si="0"/>
        <v/>
      </c>
      <c r="M26" s="82" t="str">
        <f t="shared" si="1"/>
        <v/>
      </c>
      <c r="N26" s="103"/>
      <c r="O26" s="103"/>
      <c r="P26" s="53"/>
      <c r="Q26" s="53"/>
      <c r="R26" s="53"/>
      <c r="S26" s="53"/>
      <c r="T26" s="53"/>
      <c r="U26" s="53"/>
      <c r="V26" s="53"/>
      <c r="W26" s="53"/>
    </row>
    <row r="27" spans="1:23" s="54" customFormat="1" ht="55.9" customHeight="1" x14ac:dyDescent="0.25">
      <c r="A27" s="53"/>
      <c r="B27" s="69">
        <v>13</v>
      </c>
      <c r="C27" s="85">
        <f>+'5 Plan de Acción -Estrategias '!C25</f>
        <v>0</v>
      </c>
      <c r="D27" s="85">
        <f>+'5 Plan de Acción -Estrategias '!D25</f>
        <v>0</v>
      </c>
      <c r="E27" s="85">
        <f>+'5 Plan de Acción -Estrategias '!E25</f>
        <v>0</v>
      </c>
      <c r="F27" s="85">
        <f>+'5 Plan de Acción -Estrategias '!F25</f>
        <v>0</v>
      </c>
      <c r="G27" s="85">
        <f>+'5 Plan de Acción -Estrategias '!G25</f>
        <v>0</v>
      </c>
      <c r="H27" s="85">
        <f>+'5 Plan de Acción -Estrategias '!H25</f>
        <v>0</v>
      </c>
      <c r="I27" s="102"/>
      <c r="J27" s="103"/>
      <c r="K27" s="104"/>
      <c r="L27" s="81" t="str">
        <f t="shared" si="0"/>
        <v/>
      </c>
      <c r="M27" s="82" t="str">
        <f t="shared" si="1"/>
        <v/>
      </c>
      <c r="N27" s="103"/>
      <c r="O27" s="103"/>
      <c r="P27" s="53"/>
      <c r="Q27" s="53"/>
      <c r="R27" s="53"/>
      <c r="S27" s="53"/>
      <c r="T27" s="53"/>
      <c r="U27" s="53"/>
      <c r="V27" s="53"/>
      <c r="W27" s="53"/>
    </row>
    <row r="28" spans="1:23" s="54" customFormat="1" ht="55.9" customHeight="1" x14ac:dyDescent="0.25">
      <c r="A28" s="53"/>
      <c r="B28" s="69">
        <v>14</v>
      </c>
      <c r="C28" s="85">
        <f>+'5 Plan de Acción -Estrategias '!C26</f>
        <v>0</v>
      </c>
      <c r="D28" s="85">
        <f>+'5 Plan de Acción -Estrategias '!D26</f>
        <v>0</v>
      </c>
      <c r="E28" s="85">
        <f>+'5 Plan de Acción -Estrategias '!E26</f>
        <v>0</v>
      </c>
      <c r="F28" s="85">
        <f>+'5 Plan de Acción -Estrategias '!F26</f>
        <v>0</v>
      </c>
      <c r="G28" s="85">
        <f>+'5 Plan de Acción -Estrategias '!G26</f>
        <v>0</v>
      </c>
      <c r="H28" s="85">
        <f>+'5 Plan de Acción -Estrategias '!H26</f>
        <v>0</v>
      </c>
      <c r="I28" s="102"/>
      <c r="J28" s="103"/>
      <c r="K28" s="104"/>
      <c r="L28" s="81" t="str">
        <f t="shared" si="0"/>
        <v/>
      </c>
      <c r="M28" s="82" t="str">
        <f t="shared" si="1"/>
        <v/>
      </c>
      <c r="N28" s="103"/>
      <c r="O28" s="103"/>
      <c r="P28" s="53"/>
      <c r="Q28" s="53"/>
      <c r="R28" s="53"/>
      <c r="S28" s="53"/>
      <c r="T28" s="53"/>
      <c r="U28" s="53"/>
      <c r="V28" s="53"/>
      <c r="W28" s="53"/>
    </row>
    <row r="29" spans="1:23" s="54" customFormat="1" ht="55.9" customHeight="1" x14ac:dyDescent="0.25">
      <c r="A29" s="53"/>
      <c r="B29" s="69">
        <v>15</v>
      </c>
      <c r="C29" s="85">
        <f>+'5 Plan de Acción -Estrategias '!C27</f>
        <v>0</v>
      </c>
      <c r="D29" s="85">
        <f>+'5 Plan de Acción -Estrategias '!D27</f>
        <v>0</v>
      </c>
      <c r="E29" s="85">
        <f>+'5 Plan de Acción -Estrategias '!E27</f>
        <v>0</v>
      </c>
      <c r="F29" s="85">
        <f>+'5 Plan de Acción -Estrategias '!F27</f>
        <v>0</v>
      </c>
      <c r="G29" s="85">
        <f>+'5 Plan de Acción -Estrategias '!G27</f>
        <v>0</v>
      </c>
      <c r="H29" s="85">
        <f>+'5 Plan de Acción -Estrategias '!H27</f>
        <v>0</v>
      </c>
      <c r="I29" s="102"/>
      <c r="J29" s="103"/>
      <c r="K29" s="104"/>
      <c r="L29" s="81" t="str">
        <f t="shared" si="0"/>
        <v/>
      </c>
      <c r="M29" s="82" t="str">
        <f t="shared" si="1"/>
        <v/>
      </c>
      <c r="N29" s="103"/>
      <c r="O29" s="103"/>
      <c r="P29" s="53"/>
      <c r="Q29" s="53"/>
      <c r="R29" s="53"/>
      <c r="S29" s="53"/>
      <c r="T29" s="53"/>
      <c r="U29" s="53"/>
      <c r="V29" s="53"/>
      <c r="W29" s="53"/>
    </row>
    <row r="30" spans="1:23" s="54" customFormat="1" ht="55.9" customHeight="1" x14ac:dyDescent="0.25">
      <c r="A30" s="53"/>
      <c r="B30" s="69">
        <v>16</v>
      </c>
      <c r="C30" s="85">
        <f>+'5 Plan de Acción -Estrategias '!C28</f>
        <v>0</v>
      </c>
      <c r="D30" s="85">
        <f>+'5 Plan de Acción -Estrategias '!D28</f>
        <v>0</v>
      </c>
      <c r="E30" s="85">
        <f>+'5 Plan de Acción -Estrategias '!E28</f>
        <v>0</v>
      </c>
      <c r="F30" s="85">
        <f>+'5 Plan de Acción -Estrategias '!F28</f>
        <v>0</v>
      </c>
      <c r="G30" s="85">
        <f>+'5 Plan de Acción -Estrategias '!G28</f>
        <v>0</v>
      </c>
      <c r="H30" s="85">
        <f>+'5 Plan de Acción -Estrategias '!H28</f>
        <v>0</v>
      </c>
      <c r="I30" s="102"/>
      <c r="J30" s="103"/>
      <c r="K30" s="104"/>
      <c r="L30" s="81" t="str">
        <f t="shared" si="0"/>
        <v/>
      </c>
      <c r="M30" s="82" t="str">
        <f t="shared" si="1"/>
        <v/>
      </c>
      <c r="N30" s="103"/>
      <c r="O30" s="103"/>
      <c r="P30" s="53"/>
      <c r="Q30" s="53"/>
      <c r="R30" s="53"/>
      <c r="S30" s="53"/>
      <c r="T30" s="53"/>
      <c r="U30" s="53"/>
      <c r="V30" s="53"/>
      <c r="W30" s="53"/>
    </row>
    <row r="31" spans="1:23" s="54" customFormat="1" ht="55.9" customHeight="1" x14ac:dyDescent="0.25">
      <c r="A31" s="53"/>
      <c r="B31" s="69">
        <v>17</v>
      </c>
      <c r="C31" s="85">
        <f>+'5 Plan de Acción -Estrategias '!C29</f>
        <v>0</v>
      </c>
      <c r="D31" s="85">
        <f>+'5 Plan de Acción -Estrategias '!D29</f>
        <v>0</v>
      </c>
      <c r="E31" s="85">
        <f>+'5 Plan de Acción -Estrategias '!E29</f>
        <v>0</v>
      </c>
      <c r="F31" s="85">
        <f>+'5 Plan de Acción -Estrategias '!F29</f>
        <v>0</v>
      </c>
      <c r="G31" s="85">
        <f>+'5 Plan de Acción -Estrategias '!G29</f>
        <v>0</v>
      </c>
      <c r="H31" s="85">
        <f>+'5 Plan de Acción -Estrategias '!H29</f>
        <v>0</v>
      </c>
      <c r="I31" s="102"/>
      <c r="J31" s="103"/>
      <c r="K31" s="104"/>
      <c r="L31" s="81" t="str">
        <f t="shared" si="0"/>
        <v/>
      </c>
      <c r="M31" s="82" t="str">
        <f t="shared" si="1"/>
        <v/>
      </c>
      <c r="N31" s="103"/>
      <c r="O31" s="103"/>
      <c r="P31" s="53"/>
      <c r="Q31" s="53"/>
      <c r="R31" s="53"/>
      <c r="S31" s="53"/>
      <c r="T31" s="53"/>
      <c r="U31" s="53"/>
      <c r="V31" s="53"/>
      <c r="W31" s="53"/>
    </row>
    <row r="32" spans="1:23" s="54" customFormat="1" ht="55.9" customHeight="1" x14ac:dyDescent="0.25">
      <c r="A32" s="53"/>
      <c r="B32" s="69">
        <v>18</v>
      </c>
      <c r="C32" s="85">
        <f>+'5 Plan de Acción -Estrategias '!C30</f>
        <v>0</v>
      </c>
      <c r="D32" s="85">
        <f>+'5 Plan de Acción -Estrategias '!D30</f>
        <v>0</v>
      </c>
      <c r="E32" s="85">
        <f>+'5 Plan de Acción -Estrategias '!E30</f>
        <v>0</v>
      </c>
      <c r="F32" s="85">
        <f>+'5 Plan de Acción -Estrategias '!F30</f>
        <v>0</v>
      </c>
      <c r="G32" s="85">
        <f>+'5 Plan de Acción -Estrategias '!G30</f>
        <v>0</v>
      </c>
      <c r="H32" s="85">
        <f>+'5 Plan de Acción -Estrategias '!H30</f>
        <v>0</v>
      </c>
      <c r="I32" s="102"/>
      <c r="J32" s="103"/>
      <c r="K32" s="104"/>
      <c r="L32" s="81" t="str">
        <f t="shared" si="0"/>
        <v/>
      </c>
      <c r="M32" s="82" t="str">
        <f t="shared" si="1"/>
        <v/>
      </c>
      <c r="N32" s="103"/>
      <c r="O32" s="103"/>
      <c r="P32" s="53"/>
      <c r="Q32" s="53"/>
      <c r="R32" s="53"/>
      <c r="S32" s="53"/>
      <c r="T32" s="53"/>
      <c r="U32" s="53"/>
      <c r="V32" s="53"/>
      <c r="W32" s="53"/>
    </row>
    <row r="33" spans="1:23" s="54" customFormat="1" ht="55.9" customHeight="1" x14ac:dyDescent="0.25">
      <c r="A33" s="53"/>
      <c r="B33" s="69">
        <v>19</v>
      </c>
      <c r="C33" s="85">
        <f>+'5 Plan de Acción -Estrategias '!C31</f>
        <v>0</v>
      </c>
      <c r="D33" s="85">
        <f>+'5 Plan de Acción -Estrategias '!D31</f>
        <v>0</v>
      </c>
      <c r="E33" s="85">
        <f>+'5 Plan de Acción -Estrategias '!E31</f>
        <v>0</v>
      </c>
      <c r="F33" s="85">
        <f>+'5 Plan de Acción -Estrategias '!F31</f>
        <v>0</v>
      </c>
      <c r="G33" s="85">
        <f>+'5 Plan de Acción -Estrategias '!G31</f>
        <v>0</v>
      </c>
      <c r="H33" s="85">
        <f>+'5 Plan de Acción -Estrategias '!H31</f>
        <v>0</v>
      </c>
      <c r="I33" s="102"/>
      <c r="J33" s="103"/>
      <c r="K33" s="104"/>
      <c r="L33" s="81" t="str">
        <f t="shared" si="0"/>
        <v/>
      </c>
      <c r="M33" s="82" t="str">
        <f t="shared" si="1"/>
        <v/>
      </c>
      <c r="N33" s="103"/>
      <c r="O33" s="103"/>
      <c r="P33" s="53"/>
      <c r="Q33" s="53"/>
      <c r="R33" s="53"/>
      <c r="S33" s="53"/>
      <c r="T33" s="53"/>
      <c r="U33" s="53"/>
      <c r="V33" s="53"/>
      <c r="W33" s="53"/>
    </row>
    <row r="34" spans="1:23" s="54" customFormat="1" ht="55.9" customHeight="1" x14ac:dyDescent="0.25">
      <c r="A34" s="53"/>
      <c r="B34" s="69">
        <v>20</v>
      </c>
      <c r="C34" s="85">
        <f>+'5 Plan de Acción -Estrategias '!C32</f>
        <v>0</v>
      </c>
      <c r="D34" s="85">
        <f>+'5 Plan de Acción -Estrategias '!D32</f>
        <v>0</v>
      </c>
      <c r="E34" s="85">
        <f>+'5 Plan de Acción -Estrategias '!E32</f>
        <v>0</v>
      </c>
      <c r="F34" s="85">
        <f>+'5 Plan de Acción -Estrategias '!F32</f>
        <v>0</v>
      </c>
      <c r="G34" s="85">
        <f>+'5 Plan de Acción -Estrategias '!G32</f>
        <v>0</v>
      </c>
      <c r="H34" s="85">
        <f>+'5 Plan de Acción -Estrategias '!H32</f>
        <v>0</v>
      </c>
      <c r="I34" s="102"/>
      <c r="J34" s="103"/>
      <c r="K34" s="104"/>
      <c r="L34" s="81" t="str">
        <f t="shared" si="0"/>
        <v/>
      </c>
      <c r="M34" s="82" t="str">
        <f t="shared" si="1"/>
        <v/>
      </c>
      <c r="N34" s="103"/>
      <c r="O34" s="103"/>
      <c r="P34" s="53"/>
      <c r="Q34" s="53"/>
      <c r="R34" s="53"/>
      <c r="S34" s="53"/>
      <c r="T34" s="53"/>
      <c r="U34" s="53"/>
      <c r="V34" s="53"/>
      <c r="W34" s="53"/>
    </row>
    <row r="35" spans="1:23" s="54" customFormat="1" ht="55.9" customHeight="1" x14ac:dyDescent="0.25">
      <c r="A35" s="53"/>
      <c r="B35" s="69">
        <v>21</v>
      </c>
      <c r="C35" s="85">
        <f>+'5 Plan de Acción -Estrategias '!C33</f>
        <v>0</v>
      </c>
      <c r="D35" s="85">
        <f>+'5 Plan de Acción -Estrategias '!D33</f>
        <v>0</v>
      </c>
      <c r="E35" s="85">
        <f>+'5 Plan de Acción -Estrategias '!E33</f>
        <v>0</v>
      </c>
      <c r="F35" s="85">
        <f>+'5 Plan de Acción -Estrategias '!F33</f>
        <v>0</v>
      </c>
      <c r="G35" s="85">
        <f>+'5 Plan de Acción -Estrategias '!G33</f>
        <v>0</v>
      </c>
      <c r="H35" s="85">
        <f>+'5 Plan de Acción -Estrategias '!H33</f>
        <v>0</v>
      </c>
      <c r="I35" s="102"/>
      <c r="J35" s="103"/>
      <c r="K35" s="104"/>
      <c r="L35" s="81" t="str">
        <f t="shared" si="0"/>
        <v/>
      </c>
      <c r="M35" s="82" t="str">
        <f t="shared" si="1"/>
        <v/>
      </c>
      <c r="N35" s="103"/>
      <c r="O35" s="103"/>
      <c r="P35" s="53"/>
      <c r="Q35" s="53"/>
      <c r="R35" s="53"/>
      <c r="S35" s="53"/>
      <c r="T35" s="53"/>
      <c r="U35" s="53"/>
      <c r="V35" s="53"/>
      <c r="W35" s="53"/>
    </row>
    <row r="36" spans="1:23" s="54" customFormat="1" ht="55.9" customHeight="1" x14ac:dyDescent="0.25">
      <c r="A36" s="53"/>
      <c r="B36" s="69">
        <v>22</v>
      </c>
      <c r="C36" s="85">
        <f>+'5 Plan de Acción -Estrategias '!C34</f>
        <v>0</v>
      </c>
      <c r="D36" s="85">
        <f>+'5 Plan de Acción -Estrategias '!D34</f>
        <v>0</v>
      </c>
      <c r="E36" s="85">
        <f>+'5 Plan de Acción -Estrategias '!E34</f>
        <v>0</v>
      </c>
      <c r="F36" s="85">
        <f>+'5 Plan de Acción -Estrategias '!F34</f>
        <v>0</v>
      </c>
      <c r="G36" s="85">
        <f>+'5 Plan de Acción -Estrategias '!G34</f>
        <v>0</v>
      </c>
      <c r="H36" s="85">
        <f>+'5 Plan de Acción -Estrategias '!H34</f>
        <v>0</v>
      </c>
      <c r="I36" s="102"/>
      <c r="J36" s="103"/>
      <c r="K36" s="104"/>
      <c r="L36" s="81" t="str">
        <f t="shared" si="0"/>
        <v/>
      </c>
      <c r="M36" s="82" t="str">
        <f t="shared" si="1"/>
        <v/>
      </c>
      <c r="N36" s="103"/>
      <c r="O36" s="103"/>
      <c r="P36" s="53"/>
      <c r="Q36" s="53"/>
      <c r="R36" s="53"/>
      <c r="S36" s="53"/>
      <c r="T36" s="53"/>
      <c r="U36" s="53"/>
      <c r="V36" s="53"/>
      <c r="W36" s="53"/>
    </row>
    <row r="37" spans="1:23" s="54" customFormat="1" ht="55.9" customHeight="1" x14ac:dyDescent="0.25">
      <c r="A37" s="53"/>
      <c r="B37" s="69">
        <v>23</v>
      </c>
      <c r="C37" s="85">
        <f>+'5 Plan de Acción -Estrategias '!C35</f>
        <v>0</v>
      </c>
      <c r="D37" s="85">
        <f>+'5 Plan de Acción -Estrategias '!D35</f>
        <v>0</v>
      </c>
      <c r="E37" s="85">
        <f>+'5 Plan de Acción -Estrategias '!E35</f>
        <v>0</v>
      </c>
      <c r="F37" s="85">
        <f>+'5 Plan de Acción -Estrategias '!F35</f>
        <v>0</v>
      </c>
      <c r="G37" s="85">
        <f>+'5 Plan de Acción -Estrategias '!G35</f>
        <v>0</v>
      </c>
      <c r="H37" s="85">
        <f>+'5 Plan de Acción -Estrategias '!H35</f>
        <v>0</v>
      </c>
      <c r="I37" s="102"/>
      <c r="J37" s="103"/>
      <c r="K37" s="104"/>
      <c r="L37" s="81" t="str">
        <f t="shared" si="0"/>
        <v/>
      </c>
      <c r="M37" s="82" t="str">
        <f t="shared" si="1"/>
        <v/>
      </c>
      <c r="N37" s="103"/>
      <c r="O37" s="103"/>
      <c r="P37" s="53"/>
      <c r="Q37" s="53"/>
      <c r="R37" s="53"/>
      <c r="S37" s="53"/>
      <c r="T37" s="53"/>
      <c r="U37" s="53"/>
      <c r="V37" s="53"/>
      <c r="W37" s="53"/>
    </row>
    <row r="38" spans="1:23" s="54" customFormat="1" ht="55.9" customHeight="1" x14ac:dyDescent="0.25">
      <c r="A38" s="53"/>
      <c r="B38" s="69">
        <v>24</v>
      </c>
      <c r="C38" s="85">
        <f>+'5 Plan de Acción -Estrategias '!C36</f>
        <v>0</v>
      </c>
      <c r="D38" s="85">
        <f>+'5 Plan de Acción -Estrategias '!D36</f>
        <v>0</v>
      </c>
      <c r="E38" s="85">
        <f>+'5 Plan de Acción -Estrategias '!E36</f>
        <v>0</v>
      </c>
      <c r="F38" s="85">
        <f>+'5 Plan de Acción -Estrategias '!F36</f>
        <v>0</v>
      </c>
      <c r="G38" s="85">
        <f>+'5 Plan de Acción -Estrategias '!G36</f>
        <v>0</v>
      </c>
      <c r="H38" s="85">
        <f>+'5 Plan de Acción -Estrategias '!H36</f>
        <v>0</v>
      </c>
      <c r="I38" s="102"/>
      <c r="J38" s="103"/>
      <c r="K38" s="104"/>
      <c r="L38" s="81" t="str">
        <f t="shared" si="0"/>
        <v/>
      </c>
      <c r="M38" s="82" t="str">
        <f t="shared" si="1"/>
        <v/>
      </c>
      <c r="N38" s="103"/>
      <c r="O38" s="103"/>
      <c r="P38" s="53"/>
      <c r="Q38" s="53"/>
      <c r="R38" s="53"/>
      <c r="S38" s="53"/>
      <c r="T38" s="53"/>
      <c r="U38" s="53"/>
      <c r="V38" s="53"/>
      <c r="W38" s="53"/>
    </row>
    <row r="39" spans="1:23" s="54" customFormat="1" ht="55.9" customHeight="1" x14ac:dyDescent="0.25">
      <c r="A39" s="53"/>
      <c r="B39" s="69">
        <v>25</v>
      </c>
      <c r="C39" s="85">
        <f>+'5 Plan de Acción -Estrategias '!C37</f>
        <v>0</v>
      </c>
      <c r="D39" s="85">
        <f>+'5 Plan de Acción -Estrategias '!D37</f>
        <v>0</v>
      </c>
      <c r="E39" s="85">
        <f>+'5 Plan de Acción -Estrategias '!E37</f>
        <v>0</v>
      </c>
      <c r="F39" s="85">
        <f>+'5 Plan de Acción -Estrategias '!F37</f>
        <v>0</v>
      </c>
      <c r="G39" s="85">
        <f>+'5 Plan de Acción -Estrategias '!G37</f>
        <v>0</v>
      </c>
      <c r="H39" s="85">
        <f>+'5 Plan de Acción -Estrategias '!H37</f>
        <v>0</v>
      </c>
      <c r="I39" s="102"/>
      <c r="J39" s="103"/>
      <c r="K39" s="104"/>
      <c r="L39" s="81" t="str">
        <f t="shared" si="0"/>
        <v/>
      </c>
      <c r="M39" s="82" t="str">
        <f t="shared" si="1"/>
        <v/>
      </c>
      <c r="N39" s="103"/>
      <c r="O39" s="103"/>
      <c r="P39" s="53"/>
      <c r="Q39" s="53"/>
      <c r="R39" s="53"/>
      <c r="S39" s="53"/>
      <c r="T39" s="53"/>
      <c r="U39" s="53"/>
      <c r="V39" s="53"/>
      <c r="W39" s="53"/>
    </row>
    <row r="40" spans="1:23" s="54" customFormat="1" ht="55.9" customHeight="1" x14ac:dyDescent="0.25">
      <c r="A40" s="53"/>
      <c r="B40" s="69">
        <v>26</v>
      </c>
      <c r="C40" s="85">
        <f>+'5 Plan de Acción -Estrategias '!C38</f>
        <v>0</v>
      </c>
      <c r="D40" s="85">
        <f>+'5 Plan de Acción -Estrategias '!D38</f>
        <v>0</v>
      </c>
      <c r="E40" s="85">
        <f>+'5 Plan de Acción -Estrategias '!E38</f>
        <v>0</v>
      </c>
      <c r="F40" s="85">
        <f>+'5 Plan de Acción -Estrategias '!F38</f>
        <v>0</v>
      </c>
      <c r="G40" s="85">
        <f>+'5 Plan de Acción -Estrategias '!G38</f>
        <v>0</v>
      </c>
      <c r="H40" s="85">
        <f>+'5 Plan de Acción -Estrategias '!H38</f>
        <v>0</v>
      </c>
      <c r="I40" s="102"/>
      <c r="J40" s="103"/>
      <c r="K40" s="104"/>
      <c r="L40" s="81" t="str">
        <f t="shared" si="0"/>
        <v/>
      </c>
      <c r="M40" s="82" t="str">
        <f t="shared" si="1"/>
        <v/>
      </c>
      <c r="N40" s="103"/>
      <c r="O40" s="103"/>
      <c r="P40" s="53"/>
      <c r="Q40" s="53"/>
      <c r="R40" s="53"/>
      <c r="S40" s="53"/>
      <c r="T40" s="53"/>
      <c r="U40" s="53"/>
      <c r="V40" s="53"/>
      <c r="W40" s="53"/>
    </row>
    <row r="41" spans="1:23" s="54" customFormat="1" ht="55.9" customHeight="1" x14ac:dyDescent="0.25">
      <c r="A41" s="53"/>
      <c r="B41" s="69">
        <v>27</v>
      </c>
      <c r="C41" s="85">
        <f>+'5 Plan de Acción -Estrategias '!C39</f>
        <v>0</v>
      </c>
      <c r="D41" s="85">
        <f>+'5 Plan de Acción -Estrategias '!D39</f>
        <v>0</v>
      </c>
      <c r="E41" s="85">
        <f>+'5 Plan de Acción -Estrategias '!E39</f>
        <v>0</v>
      </c>
      <c r="F41" s="85">
        <f>+'5 Plan de Acción -Estrategias '!F39</f>
        <v>0</v>
      </c>
      <c r="G41" s="85">
        <f>+'5 Plan de Acción -Estrategias '!G39</f>
        <v>0</v>
      </c>
      <c r="H41" s="85">
        <f>+'5 Plan de Acción -Estrategias '!H39</f>
        <v>0</v>
      </c>
      <c r="I41" s="102"/>
      <c r="J41" s="103"/>
      <c r="K41" s="104"/>
      <c r="L41" s="81" t="str">
        <f t="shared" si="0"/>
        <v/>
      </c>
      <c r="M41" s="82" t="str">
        <f t="shared" si="1"/>
        <v/>
      </c>
      <c r="N41" s="103"/>
      <c r="O41" s="103"/>
      <c r="P41" s="53"/>
      <c r="Q41" s="53"/>
      <c r="R41" s="53"/>
      <c r="S41" s="53"/>
      <c r="T41" s="53"/>
      <c r="U41" s="53"/>
      <c r="V41" s="53"/>
      <c r="W41" s="53"/>
    </row>
    <row r="42" spans="1:23" s="54" customFormat="1" ht="55.9" customHeight="1" x14ac:dyDescent="0.25">
      <c r="A42" s="53"/>
      <c r="B42" s="69">
        <v>28</v>
      </c>
      <c r="C42" s="85">
        <f>+'5 Plan de Acción -Estrategias '!C40</f>
        <v>0</v>
      </c>
      <c r="D42" s="85">
        <f>+'5 Plan de Acción -Estrategias '!D40</f>
        <v>0</v>
      </c>
      <c r="E42" s="85">
        <f>+'5 Plan de Acción -Estrategias '!E40</f>
        <v>0</v>
      </c>
      <c r="F42" s="85">
        <f>+'5 Plan de Acción -Estrategias '!F40</f>
        <v>0</v>
      </c>
      <c r="G42" s="85">
        <f>+'5 Plan de Acción -Estrategias '!G40</f>
        <v>0</v>
      </c>
      <c r="H42" s="85">
        <f>+'5 Plan de Acción -Estrategias '!H40</f>
        <v>0</v>
      </c>
      <c r="I42" s="102"/>
      <c r="J42" s="103"/>
      <c r="K42" s="104"/>
      <c r="L42" s="81" t="str">
        <f t="shared" si="0"/>
        <v/>
      </c>
      <c r="M42" s="82" t="str">
        <f t="shared" si="1"/>
        <v/>
      </c>
      <c r="N42" s="103"/>
      <c r="O42" s="103"/>
      <c r="P42" s="53"/>
      <c r="Q42" s="53"/>
      <c r="R42" s="53"/>
      <c r="S42" s="53"/>
      <c r="T42" s="53"/>
      <c r="U42" s="53"/>
      <c r="V42" s="53"/>
      <c r="W42" s="53"/>
    </row>
    <row r="43" spans="1:23" s="54" customFormat="1" ht="55.9" customHeight="1" x14ac:dyDescent="0.25">
      <c r="A43" s="53"/>
      <c r="B43" s="69">
        <v>29</v>
      </c>
      <c r="C43" s="85">
        <f>+'5 Plan de Acción -Estrategias '!C41</f>
        <v>0</v>
      </c>
      <c r="D43" s="85">
        <f>+'5 Plan de Acción -Estrategias '!D41</f>
        <v>0</v>
      </c>
      <c r="E43" s="85">
        <f>+'5 Plan de Acción -Estrategias '!E41</f>
        <v>0</v>
      </c>
      <c r="F43" s="85">
        <f>+'5 Plan de Acción -Estrategias '!F41</f>
        <v>0</v>
      </c>
      <c r="G43" s="85">
        <f>+'5 Plan de Acción -Estrategias '!G41</f>
        <v>0</v>
      </c>
      <c r="H43" s="85">
        <f>+'5 Plan de Acción -Estrategias '!H41</f>
        <v>0</v>
      </c>
      <c r="I43" s="102"/>
      <c r="J43" s="103"/>
      <c r="K43" s="104"/>
      <c r="L43" s="81" t="str">
        <f t="shared" si="0"/>
        <v/>
      </c>
      <c r="M43" s="82" t="str">
        <f t="shared" si="1"/>
        <v/>
      </c>
      <c r="N43" s="103"/>
      <c r="O43" s="103"/>
      <c r="P43" s="53"/>
      <c r="Q43" s="53"/>
      <c r="R43" s="53"/>
      <c r="S43" s="53"/>
      <c r="T43" s="53"/>
      <c r="U43" s="53"/>
      <c r="V43" s="53"/>
      <c r="W43" s="53"/>
    </row>
    <row r="44" spans="1:23" s="54" customFormat="1" ht="55.9" customHeight="1" x14ac:dyDescent="0.25">
      <c r="A44" s="53"/>
      <c r="B44" s="69">
        <v>30</v>
      </c>
      <c r="C44" s="85">
        <f>+'5 Plan de Acción -Estrategias '!C42</f>
        <v>0</v>
      </c>
      <c r="D44" s="85">
        <f>+'5 Plan de Acción -Estrategias '!D42</f>
        <v>0</v>
      </c>
      <c r="E44" s="85">
        <f>+'5 Plan de Acción -Estrategias '!E42</f>
        <v>0</v>
      </c>
      <c r="F44" s="85">
        <f>+'5 Plan de Acción -Estrategias '!F42</f>
        <v>0</v>
      </c>
      <c r="G44" s="85">
        <f>+'5 Plan de Acción -Estrategias '!G42</f>
        <v>0</v>
      </c>
      <c r="H44" s="85">
        <f>+'5 Plan de Acción -Estrategias '!H42</f>
        <v>0</v>
      </c>
      <c r="I44" s="102"/>
      <c r="J44" s="103"/>
      <c r="K44" s="104"/>
      <c r="L44" s="81" t="str">
        <f t="shared" si="0"/>
        <v/>
      </c>
      <c r="M44" s="82" t="str">
        <f t="shared" si="1"/>
        <v/>
      </c>
      <c r="N44" s="103"/>
      <c r="O44" s="103"/>
      <c r="P44" s="53"/>
      <c r="Q44" s="53"/>
      <c r="R44" s="53"/>
      <c r="S44" s="53"/>
      <c r="T44" s="53"/>
      <c r="U44" s="53"/>
      <c r="V44" s="53"/>
      <c r="W44" s="53"/>
    </row>
    <row r="45" spans="1:23" s="54" customFormat="1" ht="55.9" customHeight="1" x14ac:dyDescent="0.25">
      <c r="A45" s="53"/>
      <c r="B45" s="69">
        <v>31</v>
      </c>
      <c r="C45" s="85">
        <f>+'5 Plan de Acción -Estrategias '!C43</f>
        <v>0</v>
      </c>
      <c r="D45" s="85">
        <f>+'5 Plan de Acción -Estrategias '!D43</f>
        <v>0</v>
      </c>
      <c r="E45" s="85">
        <f>+'5 Plan de Acción -Estrategias '!E43</f>
        <v>0</v>
      </c>
      <c r="F45" s="85">
        <f>+'5 Plan de Acción -Estrategias '!F43</f>
        <v>0</v>
      </c>
      <c r="G45" s="85">
        <f>+'5 Plan de Acción -Estrategias '!G43</f>
        <v>0</v>
      </c>
      <c r="H45" s="85">
        <f>+'5 Plan de Acción -Estrategias '!H43</f>
        <v>0</v>
      </c>
      <c r="I45" s="102"/>
      <c r="J45" s="103"/>
      <c r="K45" s="104"/>
      <c r="L45" s="81" t="str">
        <f t="shared" si="0"/>
        <v/>
      </c>
      <c r="M45" s="82" t="str">
        <f t="shared" si="1"/>
        <v/>
      </c>
      <c r="N45" s="103"/>
      <c r="O45" s="103"/>
      <c r="P45" s="53"/>
      <c r="Q45" s="53"/>
      <c r="R45" s="53"/>
      <c r="S45" s="53"/>
      <c r="T45" s="53"/>
      <c r="U45" s="53"/>
      <c r="V45" s="53"/>
      <c r="W45" s="53"/>
    </row>
    <row r="46" spans="1:23" s="54" customFormat="1" ht="55.9" customHeight="1" x14ac:dyDescent="0.25">
      <c r="A46" s="53"/>
      <c r="B46" s="69">
        <v>32</v>
      </c>
      <c r="C46" s="85">
        <f>+'5 Plan de Acción -Estrategias '!C44</f>
        <v>0</v>
      </c>
      <c r="D46" s="85">
        <f>+'5 Plan de Acción -Estrategias '!D44</f>
        <v>0</v>
      </c>
      <c r="E46" s="85">
        <f>+'5 Plan de Acción -Estrategias '!E44</f>
        <v>0</v>
      </c>
      <c r="F46" s="85">
        <f>+'5 Plan de Acción -Estrategias '!F44</f>
        <v>0</v>
      </c>
      <c r="G46" s="85">
        <f>+'5 Plan de Acción -Estrategias '!G44</f>
        <v>0</v>
      </c>
      <c r="H46" s="85">
        <f>+'5 Plan de Acción -Estrategias '!H44</f>
        <v>0</v>
      </c>
      <c r="I46" s="102"/>
      <c r="J46" s="103"/>
      <c r="K46" s="104"/>
      <c r="L46" s="81" t="str">
        <f t="shared" si="0"/>
        <v/>
      </c>
      <c r="M46" s="82" t="str">
        <f t="shared" si="1"/>
        <v/>
      </c>
      <c r="N46" s="103"/>
      <c r="O46" s="103"/>
      <c r="P46" s="53"/>
      <c r="Q46" s="53"/>
      <c r="R46" s="53"/>
      <c r="S46" s="53"/>
      <c r="T46" s="53"/>
      <c r="U46" s="53"/>
      <c r="V46" s="53"/>
      <c r="W46" s="53"/>
    </row>
    <row r="47" spans="1:23" s="54" customFormat="1" ht="55.9" customHeight="1" x14ac:dyDescent="0.25">
      <c r="A47" s="53"/>
      <c r="B47" s="69">
        <v>33</v>
      </c>
      <c r="C47" s="85">
        <f>+'5 Plan de Acción -Estrategias '!C45</f>
        <v>0</v>
      </c>
      <c r="D47" s="85">
        <f>+'5 Plan de Acción -Estrategias '!D45</f>
        <v>0</v>
      </c>
      <c r="E47" s="85">
        <f>+'5 Plan de Acción -Estrategias '!E45</f>
        <v>0</v>
      </c>
      <c r="F47" s="85">
        <f>+'5 Plan de Acción -Estrategias '!F45</f>
        <v>0</v>
      </c>
      <c r="G47" s="85">
        <f>+'5 Plan de Acción -Estrategias '!G45</f>
        <v>0</v>
      </c>
      <c r="H47" s="85">
        <f>+'5 Plan de Acción -Estrategias '!H45</f>
        <v>0</v>
      </c>
      <c r="I47" s="102"/>
      <c r="J47" s="103"/>
      <c r="K47" s="104"/>
      <c r="L47" s="81" t="str">
        <f t="shared" si="0"/>
        <v/>
      </c>
      <c r="M47" s="82" t="str">
        <f t="shared" si="1"/>
        <v/>
      </c>
      <c r="N47" s="103"/>
      <c r="O47" s="103"/>
      <c r="P47" s="53"/>
      <c r="Q47" s="53"/>
      <c r="R47" s="53"/>
      <c r="S47" s="53"/>
      <c r="T47" s="53"/>
      <c r="U47" s="53"/>
      <c r="V47" s="53"/>
      <c r="W47" s="53"/>
    </row>
    <row r="48" spans="1:23" s="54" customFormat="1" ht="55.9" customHeight="1" x14ac:dyDescent="0.25">
      <c r="A48" s="53"/>
      <c r="B48" s="69">
        <v>34</v>
      </c>
      <c r="C48" s="85">
        <f>+'5 Plan de Acción -Estrategias '!C46</f>
        <v>0</v>
      </c>
      <c r="D48" s="85">
        <f>+'5 Plan de Acción -Estrategias '!D46</f>
        <v>0</v>
      </c>
      <c r="E48" s="85">
        <f>+'5 Plan de Acción -Estrategias '!E46</f>
        <v>0</v>
      </c>
      <c r="F48" s="85">
        <f>+'5 Plan de Acción -Estrategias '!F46</f>
        <v>0</v>
      </c>
      <c r="G48" s="85">
        <f>+'5 Plan de Acción -Estrategias '!G46</f>
        <v>0</v>
      </c>
      <c r="H48" s="85">
        <f>+'5 Plan de Acción -Estrategias '!H46</f>
        <v>0</v>
      </c>
      <c r="I48" s="102"/>
      <c r="J48" s="103"/>
      <c r="K48" s="104"/>
      <c r="L48" s="81" t="str">
        <f t="shared" si="0"/>
        <v/>
      </c>
      <c r="M48" s="82" t="str">
        <f t="shared" si="1"/>
        <v/>
      </c>
      <c r="N48" s="103"/>
      <c r="O48" s="103"/>
      <c r="P48" s="53"/>
      <c r="Q48" s="53"/>
      <c r="R48" s="53"/>
      <c r="S48" s="53"/>
      <c r="T48" s="53"/>
      <c r="U48" s="53"/>
      <c r="V48" s="53"/>
      <c r="W48" s="53"/>
    </row>
    <row r="49" spans="1:23" s="54" customFormat="1" ht="55.9" customHeight="1" x14ac:dyDescent="0.25">
      <c r="A49" s="53"/>
      <c r="B49" s="69">
        <v>35</v>
      </c>
      <c r="C49" s="85">
        <f>+'5 Plan de Acción -Estrategias '!C47</f>
        <v>0</v>
      </c>
      <c r="D49" s="85">
        <f>+'5 Plan de Acción -Estrategias '!D47</f>
        <v>0</v>
      </c>
      <c r="E49" s="85">
        <f>+'5 Plan de Acción -Estrategias '!E47</f>
        <v>0</v>
      </c>
      <c r="F49" s="85">
        <f>+'5 Plan de Acción -Estrategias '!F47</f>
        <v>0</v>
      </c>
      <c r="G49" s="85">
        <f>+'5 Plan de Acción -Estrategias '!G47</f>
        <v>0</v>
      </c>
      <c r="H49" s="85">
        <f>+'5 Plan de Acción -Estrategias '!H47</f>
        <v>0</v>
      </c>
      <c r="I49" s="102"/>
      <c r="J49" s="103"/>
      <c r="K49" s="104"/>
      <c r="L49" s="81" t="str">
        <f t="shared" si="0"/>
        <v/>
      </c>
      <c r="M49" s="82" t="str">
        <f t="shared" si="1"/>
        <v/>
      </c>
      <c r="N49" s="103"/>
      <c r="O49" s="103"/>
      <c r="P49" s="53"/>
      <c r="Q49" s="53"/>
      <c r="R49" s="53"/>
      <c r="S49" s="53"/>
      <c r="T49" s="53"/>
      <c r="U49" s="53"/>
      <c r="V49" s="53"/>
      <c r="W49" s="53"/>
    </row>
    <row r="50" spans="1:23" s="54" customFormat="1" ht="55.9" customHeight="1" x14ac:dyDescent="0.25">
      <c r="A50" s="53"/>
      <c r="B50" s="69">
        <v>36</v>
      </c>
      <c r="C50" s="85">
        <f>+'5 Plan de Acción -Estrategias '!C48</f>
        <v>0</v>
      </c>
      <c r="D50" s="85">
        <f>+'5 Plan de Acción -Estrategias '!D48</f>
        <v>0</v>
      </c>
      <c r="E50" s="85">
        <f>+'5 Plan de Acción -Estrategias '!E48</f>
        <v>0</v>
      </c>
      <c r="F50" s="85">
        <f>+'5 Plan de Acción -Estrategias '!F48</f>
        <v>0</v>
      </c>
      <c r="G50" s="85">
        <f>+'5 Plan de Acción -Estrategias '!G48</f>
        <v>0</v>
      </c>
      <c r="H50" s="85">
        <f>+'5 Plan de Acción -Estrategias '!H48</f>
        <v>0</v>
      </c>
      <c r="I50" s="102"/>
      <c r="J50" s="103"/>
      <c r="K50" s="104"/>
      <c r="L50" s="81" t="str">
        <f t="shared" si="0"/>
        <v/>
      </c>
      <c r="M50" s="82" t="str">
        <f t="shared" si="1"/>
        <v/>
      </c>
      <c r="N50" s="103"/>
      <c r="O50" s="103"/>
      <c r="P50" s="53"/>
      <c r="Q50" s="53"/>
      <c r="R50" s="53"/>
      <c r="S50" s="53"/>
      <c r="T50" s="53"/>
      <c r="U50" s="53"/>
      <c r="V50" s="53"/>
      <c r="W50" s="53"/>
    </row>
    <row r="51" spans="1:23" s="54" customFormat="1" ht="55.9" customHeight="1" x14ac:dyDescent="0.25">
      <c r="A51" s="53"/>
      <c r="B51" s="69">
        <v>37</v>
      </c>
      <c r="C51" s="85">
        <f>+'5 Plan de Acción -Estrategias '!C49</f>
        <v>0</v>
      </c>
      <c r="D51" s="85">
        <f>+'5 Plan de Acción -Estrategias '!D49</f>
        <v>0</v>
      </c>
      <c r="E51" s="85">
        <f>+'5 Plan de Acción -Estrategias '!E49</f>
        <v>0</v>
      </c>
      <c r="F51" s="85">
        <f>+'5 Plan de Acción -Estrategias '!F49</f>
        <v>0</v>
      </c>
      <c r="G51" s="85">
        <f>+'5 Plan de Acción -Estrategias '!G49</f>
        <v>0</v>
      </c>
      <c r="H51" s="85">
        <f>+'5 Plan de Acción -Estrategias '!H49</f>
        <v>0</v>
      </c>
      <c r="I51" s="102"/>
      <c r="J51" s="103"/>
      <c r="K51" s="104"/>
      <c r="L51" s="81" t="str">
        <f t="shared" si="0"/>
        <v/>
      </c>
      <c r="M51" s="82" t="str">
        <f t="shared" si="1"/>
        <v/>
      </c>
      <c r="N51" s="103"/>
      <c r="O51" s="103"/>
      <c r="P51" s="53"/>
      <c r="Q51" s="53"/>
      <c r="R51" s="53"/>
      <c r="S51" s="53"/>
      <c r="T51" s="53"/>
      <c r="U51" s="53"/>
      <c r="V51" s="53"/>
      <c r="W51" s="53"/>
    </row>
    <row r="52" spans="1:23" s="54" customFormat="1" ht="55.9" customHeight="1" x14ac:dyDescent="0.25">
      <c r="A52" s="53"/>
      <c r="B52" s="69">
        <v>38</v>
      </c>
      <c r="C52" s="85">
        <f>+'5 Plan de Acción -Estrategias '!C50</f>
        <v>0</v>
      </c>
      <c r="D52" s="85">
        <f>+'5 Plan de Acción -Estrategias '!D50</f>
        <v>0</v>
      </c>
      <c r="E52" s="85">
        <f>+'5 Plan de Acción -Estrategias '!E50</f>
        <v>0</v>
      </c>
      <c r="F52" s="85">
        <f>+'5 Plan de Acción -Estrategias '!F50</f>
        <v>0</v>
      </c>
      <c r="G52" s="85">
        <f>+'5 Plan de Acción -Estrategias '!G50</f>
        <v>0</v>
      </c>
      <c r="H52" s="85">
        <f>+'5 Plan de Acción -Estrategias '!H50</f>
        <v>0</v>
      </c>
      <c r="I52" s="102"/>
      <c r="J52" s="103"/>
      <c r="K52" s="104"/>
      <c r="L52" s="81" t="str">
        <f t="shared" si="0"/>
        <v/>
      </c>
      <c r="M52" s="82" t="str">
        <f t="shared" si="1"/>
        <v/>
      </c>
      <c r="N52" s="103"/>
      <c r="O52" s="103"/>
      <c r="P52" s="53"/>
      <c r="Q52" s="53"/>
      <c r="R52" s="53"/>
      <c r="S52" s="53"/>
      <c r="T52" s="53"/>
      <c r="U52" s="53"/>
      <c r="V52" s="53"/>
      <c r="W52" s="53"/>
    </row>
    <row r="53" spans="1:23" s="54" customFormat="1" ht="55.9" customHeight="1" x14ac:dyDescent="0.25">
      <c r="A53" s="53"/>
      <c r="B53" s="69">
        <v>39</v>
      </c>
      <c r="C53" s="85">
        <f>+'5 Plan de Acción -Estrategias '!C51</f>
        <v>0</v>
      </c>
      <c r="D53" s="85">
        <f>+'5 Plan de Acción -Estrategias '!D51</f>
        <v>0</v>
      </c>
      <c r="E53" s="85">
        <f>+'5 Plan de Acción -Estrategias '!E51</f>
        <v>0</v>
      </c>
      <c r="F53" s="85">
        <f>+'5 Plan de Acción -Estrategias '!F51</f>
        <v>0</v>
      </c>
      <c r="G53" s="85">
        <f>+'5 Plan de Acción -Estrategias '!G51</f>
        <v>0</v>
      </c>
      <c r="H53" s="85">
        <f>+'5 Plan de Acción -Estrategias '!H51</f>
        <v>0</v>
      </c>
      <c r="I53" s="102"/>
      <c r="J53" s="103"/>
      <c r="K53" s="104"/>
      <c r="L53" s="81" t="str">
        <f t="shared" si="0"/>
        <v/>
      </c>
      <c r="M53" s="82" t="str">
        <f t="shared" si="1"/>
        <v/>
      </c>
      <c r="N53" s="103"/>
      <c r="O53" s="103"/>
      <c r="P53" s="53"/>
      <c r="Q53" s="53"/>
      <c r="R53" s="53"/>
      <c r="S53" s="53"/>
      <c r="T53" s="53"/>
      <c r="U53" s="53"/>
      <c r="V53" s="53"/>
      <c r="W53" s="53"/>
    </row>
    <row r="54" spans="1:23" s="54" customFormat="1" ht="55.9" customHeight="1" x14ac:dyDescent="0.25">
      <c r="A54" s="53"/>
      <c r="B54" s="69">
        <v>40</v>
      </c>
      <c r="C54" s="85">
        <f>+'5 Plan de Acción -Estrategias '!C52</f>
        <v>0</v>
      </c>
      <c r="D54" s="85">
        <f>+'5 Plan de Acción -Estrategias '!D52</f>
        <v>0</v>
      </c>
      <c r="E54" s="85">
        <f>+'5 Plan de Acción -Estrategias '!E52</f>
        <v>0</v>
      </c>
      <c r="F54" s="85">
        <f>+'5 Plan de Acción -Estrategias '!F52</f>
        <v>0</v>
      </c>
      <c r="G54" s="85">
        <f>+'5 Plan de Acción -Estrategias '!G52</f>
        <v>0</v>
      </c>
      <c r="H54" s="85">
        <f>+'5 Plan de Acción -Estrategias '!H52</f>
        <v>0</v>
      </c>
      <c r="I54" s="102"/>
      <c r="J54" s="103"/>
      <c r="K54" s="104"/>
      <c r="L54" s="81" t="str">
        <f t="shared" si="0"/>
        <v/>
      </c>
      <c r="M54" s="82" t="str">
        <f t="shared" si="1"/>
        <v/>
      </c>
      <c r="N54" s="103"/>
      <c r="O54" s="103"/>
      <c r="P54" s="53"/>
      <c r="Q54" s="53"/>
      <c r="R54" s="53"/>
      <c r="S54" s="53"/>
      <c r="T54" s="53"/>
      <c r="U54" s="53"/>
      <c r="V54" s="53"/>
      <c r="W54" s="53"/>
    </row>
    <row r="55" spans="1:23" s="54" customFormat="1" ht="55.9" customHeight="1" x14ac:dyDescent="0.25">
      <c r="A55" s="53"/>
      <c r="B55" s="69">
        <v>41</v>
      </c>
      <c r="C55" s="85">
        <f>+'5 Plan de Acción -Estrategias '!C53</f>
        <v>0</v>
      </c>
      <c r="D55" s="85">
        <f>+'5 Plan de Acción -Estrategias '!D53</f>
        <v>0</v>
      </c>
      <c r="E55" s="85">
        <f>+'5 Plan de Acción -Estrategias '!E53</f>
        <v>0</v>
      </c>
      <c r="F55" s="85">
        <f>+'5 Plan de Acción -Estrategias '!F53</f>
        <v>0</v>
      </c>
      <c r="G55" s="85">
        <f>+'5 Plan de Acción -Estrategias '!G53</f>
        <v>0</v>
      </c>
      <c r="H55" s="85">
        <f>+'5 Plan de Acción -Estrategias '!H53</f>
        <v>0</v>
      </c>
      <c r="I55" s="102"/>
      <c r="J55" s="103"/>
      <c r="K55" s="104"/>
      <c r="L55" s="81" t="str">
        <f t="shared" si="0"/>
        <v/>
      </c>
      <c r="M55" s="82" t="str">
        <f t="shared" si="1"/>
        <v/>
      </c>
      <c r="N55" s="103"/>
      <c r="O55" s="103"/>
      <c r="P55" s="53"/>
      <c r="Q55" s="53"/>
      <c r="R55" s="53"/>
      <c r="S55" s="53"/>
      <c r="T55" s="53"/>
      <c r="U55" s="53"/>
      <c r="V55" s="53"/>
      <c r="W55" s="53"/>
    </row>
    <row r="56" spans="1:23" s="54" customFormat="1" ht="55.9" customHeight="1" x14ac:dyDescent="0.25">
      <c r="A56" s="53"/>
      <c r="B56" s="69">
        <v>42</v>
      </c>
      <c r="C56" s="85">
        <f>+'5 Plan de Acción -Estrategias '!C54</f>
        <v>0</v>
      </c>
      <c r="D56" s="85">
        <f>+'5 Plan de Acción -Estrategias '!D54</f>
        <v>0</v>
      </c>
      <c r="E56" s="85">
        <f>+'5 Plan de Acción -Estrategias '!E54</f>
        <v>0</v>
      </c>
      <c r="F56" s="85">
        <f>+'5 Plan de Acción -Estrategias '!F54</f>
        <v>0</v>
      </c>
      <c r="G56" s="85">
        <f>+'5 Plan de Acción -Estrategias '!G54</f>
        <v>0</v>
      </c>
      <c r="H56" s="85">
        <f>+'5 Plan de Acción -Estrategias '!H54</f>
        <v>0</v>
      </c>
      <c r="I56" s="102"/>
      <c r="J56" s="103"/>
      <c r="K56" s="104"/>
      <c r="L56" s="81" t="str">
        <f t="shared" si="0"/>
        <v/>
      </c>
      <c r="M56" s="82" t="str">
        <f t="shared" si="1"/>
        <v/>
      </c>
      <c r="N56" s="103"/>
      <c r="O56" s="103"/>
      <c r="P56" s="53"/>
      <c r="Q56" s="53"/>
      <c r="R56" s="53"/>
      <c r="S56" s="53"/>
      <c r="T56" s="53"/>
      <c r="U56" s="53"/>
      <c r="V56" s="53"/>
      <c r="W56" s="53"/>
    </row>
    <row r="57" spans="1:23" s="54" customFormat="1" ht="55.9" customHeight="1" x14ac:dyDescent="0.25">
      <c r="A57" s="53"/>
      <c r="B57" s="69">
        <v>43</v>
      </c>
      <c r="C57" s="85">
        <f>+'5 Plan de Acción -Estrategias '!C55</f>
        <v>0</v>
      </c>
      <c r="D57" s="85">
        <f>+'5 Plan de Acción -Estrategias '!D55</f>
        <v>0</v>
      </c>
      <c r="E57" s="85">
        <f>+'5 Plan de Acción -Estrategias '!E55</f>
        <v>0</v>
      </c>
      <c r="F57" s="85">
        <f>+'5 Plan de Acción -Estrategias '!F55</f>
        <v>0</v>
      </c>
      <c r="G57" s="85">
        <f>+'5 Plan de Acción -Estrategias '!G55</f>
        <v>0</v>
      </c>
      <c r="H57" s="85">
        <f>+'5 Plan de Acción -Estrategias '!H55</f>
        <v>0</v>
      </c>
      <c r="I57" s="102"/>
      <c r="J57" s="102"/>
      <c r="K57" s="104"/>
      <c r="L57" s="81" t="str">
        <f t="shared" si="0"/>
        <v/>
      </c>
      <c r="M57" s="82" t="str">
        <f t="shared" si="1"/>
        <v/>
      </c>
      <c r="N57" s="103"/>
      <c r="O57" s="103"/>
      <c r="P57" s="53"/>
      <c r="Q57" s="53"/>
      <c r="R57" s="53"/>
      <c r="S57" s="53"/>
      <c r="T57" s="53"/>
      <c r="U57" s="53"/>
      <c r="V57" s="53"/>
      <c r="W57" s="53"/>
    </row>
    <row r="58" spans="1:23" s="54" customFormat="1" ht="55.9" customHeight="1" x14ac:dyDescent="0.25">
      <c r="A58" s="53"/>
      <c r="B58" s="69">
        <v>44</v>
      </c>
      <c r="C58" s="85">
        <f>+'5 Plan de Acción -Estrategias '!C56</f>
        <v>0</v>
      </c>
      <c r="D58" s="85">
        <f>+'5 Plan de Acción -Estrategias '!D56</f>
        <v>0</v>
      </c>
      <c r="E58" s="85">
        <f>+'5 Plan de Acción -Estrategias '!E56</f>
        <v>0</v>
      </c>
      <c r="F58" s="85">
        <f>+'5 Plan de Acción -Estrategias '!F56</f>
        <v>0</v>
      </c>
      <c r="G58" s="85">
        <f>+'5 Plan de Acción -Estrategias '!G56</f>
        <v>0</v>
      </c>
      <c r="H58" s="85">
        <f>+'5 Plan de Acción -Estrategias '!H56</f>
        <v>0</v>
      </c>
      <c r="I58" s="102"/>
      <c r="J58" s="102"/>
      <c r="K58" s="104"/>
      <c r="L58" s="81" t="str">
        <f t="shared" si="0"/>
        <v/>
      </c>
      <c r="M58" s="82" t="str">
        <f t="shared" si="1"/>
        <v/>
      </c>
      <c r="N58" s="103"/>
      <c r="O58" s="103"/>
      <c r="P58" s="53"/>
      <c r="Q58" s="53"/>
      <c r="R58" s="53"/>
      <c r="S58" s="53"/>
      <c r="T58" s="53"/>
      <c r="U58" s="53"/>
      <c r="V58" s="53"/>
      <c r="W58" s="53"/>
    </row>
    <row r="59" spans="1:23" s="54" customFormat="1" ht="55.9" customHeight="1" x14ac:dyDescent="0.25">
      <c r="A59" s="53"/>
      <c r="B59" s="69">
        <v>45</v>
      </c>
      <c r="C59" s="85">
        <f>+'5 Plan de Acción -Estrategias '!C57</f>
        <v>0</v>
      </c>
      <c r="D59" s="85">
        <f>+'5 Plan de Acción -Estrategias '!D57</f>
        <v>0</v>
      </c>
      <c r="E59" s="85">
        <f>+'5 Plan de Acción -Estrategias '!E57</f>
        <v>0</v>
      </c>
      <c r="F59" s="85">
        <f>+'5 Plan de Acción -Estrategias '!F57</f>
        <v>0</v>
      </c>
      <c r="G59" s="85">
        <f>+'5 Plan de Acción -Estrategias '!G57</f>
        <v>0</v>
      </c>
      <c r="H59" s="85">
        <f>+'5 Plan de Acción -Estrategias '!H57</f>
        <v>0</v>
      </c>
      <c r="I59" s="102"/>
      <c r="J59" s="102"/>
      <c r="K59" s="104"/>
      <c r="L59" s="81" t="str">
        <f t="shared" si="0"/>
        <v/>
      </c>
      <c r="M59" s="82" t="str">
        <f t="shared" si="1"/>
        <v/>
      </c>
      <c r="N59" s="103"/>
      <c r="O59" s="103"/>
      <c r="P59" s="53"/>
      <c r="Q59" s="53"/>
      <c r="R59" s="53"/>
      <c r="S59" s="53"/>
      <c r="T59" s="53"/>
      <c r="U59" s="53"/>
      <c r="V59" s="53"/>
      <c r="W59" s="53"/>
    </row>
    <row r="60" spans="1:23" s="54" customFormat="1" ht="55.9" customHeight="1" x14ac:dyDescent="0.25">
      <c r="A60" s="53"/>
      <c r="B60" s="69">
        <v>46</v>
      </c>
      <c r="C60" s="85">
        <f>+'5 Plan de Acción -Estrategias '!C58</f>
        <v>0</v>
      </c>
      <c r="D60" s="85">
        <f>+'5 Plan de Acción -Estrategias '!D58</f>
        <v>0</v>
      </c>
      <c r="E60" s="85">
        <f>+'5 Plan de Acción -Estrategias '!E58</f>
        <v>0</v>
      </c>
      <c r="F60" s="85">
        <f>+'5 Plan de Acción -Estrategias '!F58</f>
        <v>0</v>
      </c>
      <c r="G60" s="85">
        <f>+'5 Plan de Acción -Estrategias '!G58</f>
        <v>0</v>
      </c>
      <c r="H60" s="85">
        <f>+'5 Plan de Acción -Estrategias '!H58</f>
        <v>0</v>
      </c>
      <c r="I60" s="102"/>
      <c r="J60" s="102"/>
      <c r="K60" s="104"/>
      <c r="L60" s="81" t="str">
        <f t="shared" si="0"/>
        <v/>
      </c>
      <c r="M60" s="82" t="str">
        <f t="shared" si="1"/>
        <v/>
      </c>
      <c r="N60" s="103"/>
      <c r="O60" s="103"/>
      <c r="P60" s="53"/>
      <c r="Q60" s="53"/>
      <c r="R60" s="53"/>
      <c r="S60" s="53"/>
      <c r="T60" s="53"/>
      <c r="U60" s="53"/>
      <c r="V60" s="53"/>
      <c r="W60" s="53"/>
    </row>
    <row r="61" spans="1:23" s="54" customFormat="1" ht="55.9" customHeight="1" x14ac:dyDescent="0.25">
      <c r="A61" s="53"/>
      <c r="B61" s="69">
        <v>47</v>
      </c>
      <c r="C61" s="85">
        <f>+'5 Plan de Acción -Estrategias '!C59</f>
        <v>0</v>
      </c>
      <c r="D61" s="85">
        <f>+'5 Plan de Acción -Estrategias '!D59</f>
        <v>0</v>
      </c>
      <c r="E61" s="85">
        <f>+'5 Plan de Acción -Estrategias '!E59</f>
        <v>0</v>
      </c>
      <c r="F61" s="85">
        <f>+'5 Plan de Acción -Estrategias '!F59</f>
        <v>0</v>
      </c>
      <c r="G61" s="85">
        <f>+'5 Plan de Acción -Estrategias '!G59</f>
        <v>0</v>
      </c>
      <c r="H61" s="85">
        <f>+'5 Plan de Acción -Estrategias '!H59</f>
        <v>0</v>
      </c>
      <c r="I61" s="102"/>
      <c r="J61" s="102"/>
      <c r="K61" s="104"/>
      <c r="L61" s="81" t="str">
        <f t="shared" si="0"/>
        <v/>
      </c>
      <c r="M61" s="82" t="str">
        <f t="shared" si="1"/>
        <v/>
      </c>
      <c r="N61" s="103"/>
      <c r="O61" s="103"/>
      <c r="P61" s="53"/>
      <c r="Q61" s="53"/>
      <c r="R61" s="53"/>
      <c r="S61" s="53"/>
      <c r="T61" s="53"/>
      <c r="U61" s="53"/>
      <c r="V61" s="53"/>
      <c r="W61" s="53"/>
    </row>
    <row r="62" spans="1:23" s="54" customFormat="1" ht="55.9" customHeight="1" x14ac:dyDescent="0.25">
      <c r="A62" s="53"/>
      <c r="B62" s="69">
        <v>48</v>
      </c>
      <c r="C62" s="85">
        <f>+'5 Plan de Acción -Estrategias '!C60</f>
        <v>0</v>
      </c>
      <c r="D62" s="85">
        <f>+'5 Plan de Acción -Estrategias '!D60</f>
        <v>0</v>
      </c>
      <c r="E62" s="85">
        <f>+'5 Plan de Acción -Estrategias '!E60</f>
        <v>0</v>
      </c>
      <c r="F62" s="85">
        <f>+'5 Plan de Acción -Estrategias '!F60</f>
        <v>0</v>
      </c>
      <c r="G62" s="85">
        <f>+'5 Plan de Acción -Estrategias '!G60</f>
        <v>0</v>
      </c>
      <c r="H62" s="85">
        <f>+'5 Plan de Acción -Estrategias '!H60</f>
        <v>0</v>
      </c>
      <c r="I62" s="102"/>
      <c r="J62" s="102"/>
      <c r="K62" s="104"/>
      <c r="L62" s="81" t="str">
        <f t="shared" si="0"/>
        <v/>
      </c>
      <c r="M62" s="82" t="str">
        <f t="shared" si="1"/>
        <v/>
      </c>
      <c r="N62" s="103"/>
      <c r="O62" s="103"/>
      <c r="P62" s="53"/>
      <c r="Q62" s="53"/>
      <c r="R62" s="53"/>
      <c r="S62" s="53"/>
      <c r="T62" s="53"/>
      <c r="U62" s="53"/>
      <c r="V62" s="53"/>
      <c r="W62" s="53"/>
    </row>
    <row r="63" spans="1:23" s="54" customFormat="1" ht="55.9" customHeight="1" x14ac:dyDescent="0.25">
      <c r="A63" s="53"/>
      <c r="B63" s="69">
        <v>49</v>
      </c>
      <c r="C63" s="85">
        <f>+'5 Plan de Acción -Estrategias '!C61</f>
        <v>0</v>
      </c>
      <c r="D63" s="85">
        <f>+'5 Plan de Acción -Estrategias '!D61</f>
        <v>0</v>
      </c>
      <c r="E63" s="85">
        <f>+'5 Plan de Acción -Estrategias '!E61</f>
        <v>0</v>
      </c>
      <c r="F63" s="85">
        <f>+'5 Plan de Acción -Estrategias '!F61</f>
        <v>0</v>
      </c>
      <c r="G63" s="85">
        <f>+'5 Plan de Acción -Estrategias '!G61</f>
        <v>0</v>
      </c>
      <c r="H63" s="85">
        <f>+'5 Plan de Acción -Estrategias '!H61</f>
        <v>0</v>
      </c>
      <c r="I63" s="102"/>
      <c r="J63" s="102"/>
      <c r="K63" s="104"/>
      <c r="L63" s="81" t="str">
        <f t="shared" si="0"/>
        <v/>
      </c>
      <c r="M63" s="82" t="str">
        <f t="shared" si="1"/>
        <v/>
      </c>
      <c r="N63" s="103"/>
      <c r="O63" s="103"/>
      <c r="P63" s="53"/>
      <c r="Q63" s="53"/>
      <c r="R63" s="53"/>
      <c r="S63" s="53"/>
      <c r="T63" s="53"/>
      <c r="U63" s="53"/>
      <c r="V63" s="53"/>
      <c r="W63" s="53"/>
    </row>
    <row r="64" spans="1:23" s="54" customFormat="1" ht="55.9" customHeight="1" x14ac:dyDescent="0.25">
      <c r="A64" s="53"/>
      <c r="B64" s="69">
        <v>50</v>
      </c>
      <c r="C64" s="85">
        <f>+'5 Plan de Acción -Estrategias '!C62</f>
        <v>0</v>
      </c>
      <c r="D64" s="85">
        <f>+'5 Plan de Acción -Estrategias '!D62</f>
        <v>0</v>
      </c>
      <c r="E64" s="85">
        <f>+'5 Plan de Acción -Estrategias '!E62</f>
        <v>0</v>
      </c>
      <c r="F64" s="85">
        <f>+'5 Plan de Acción -Estrategias '!F62</f>
        <v>0</v>
      </c>
      <c r="G64" s="85">
        <f>+'5 Plan de Acción -Estrategias '!G62</f>
        <v>0</v>
      </c>
      <c r="H64" s="85">
        <f>+'5 Plan de Acción -Estrategias '!H62</f>
        <v>0</v>
      </c>
      <c r="I64" s="102"/>
      <c r="J64" s="102"/>
      <c r="K64" s="104"/>
      <c r="L64" s="81" t="str">
        <f t="shared" si="0"/>
        <v/>
      </c>
      <c r="M64" s="82" t="str">
        <f t="shared" si="1"/>
        <v/>
      </c>
      <c r="N64" s="103"/>
      <c r="O64" s="103"/>
      <c r="P64" s="53"/>
      <c r="Q64" s="53"/>
      <c r="R64" s="53"/>
      <c r="S64" s="53"/>
      <c r="T64" s="53"/>
      <c r="U64" s="53"/>
      <c r="V64" s="53"/>
      <c r="W64" s="53"/>
    </row>
    <row r="65" spans="1:23" s="54" customFormat="1" ht="12.75" customHeight="1" x14ac:dyDescent="0.25">
      <c r="A65" s="53"/>
      <c r="B65" s="53"/>
      <c r="C65" s="61"/>
      <c r="D65" s="61"/>
      <c r="E65" s="61"/>
      <c r="F65" s="86"/>
      <c r="G65" s="61"/>
      <c r="H65" s="61"/>
      <c r="I65" s="105"/>
      <c r="J65" s="105"/>
      <c r="K65" s="105"/>
      <c r="L65" s="61"/>
      <c r="M65" s="61"/>
      <c r="N65" s="105"/>
      <c r="O65" s="105"/>
      <c r="P65" s="53"/>
      <c r="Q65" s="53"/>
      <c r="R65" s="53"/>
      <c r="S65" s="53"/>
      <c r="T65" s="53"/>
      <c r="U65" s="53"/>
      <c r="V65" s="53"/>
      <c r="W65" s="53"/>
    </row>
    <row r="66" spans="1:23" s="54" customFormat="1" ht="12.75" customHeight="1" x14ac:dyDescent="0.25">
      <c r="A66" s="53"/>
      <c r="B66" s="53"/>
      <c r="C66" s="61"/>
      <c r="D66" s="61"/>
      <c r="E66" s="61"/>
      <c r="F66" s="86"/>
      <c r="G66" s="61"/>
      <c r="H66" s="61"/>
      <c r="I66" s="105"/>
      <c r="J66" s="105"/>
      <c r="K66" s="105"/>
      <c r="L66" s="61"/>
      <c r="M66" s="61"/>
      <c r="N66" s="105"/>
      <c r="O66" s="105"/>
      <c r="P66" s="53"/>
      <c r="Q66" s="53"/>
      <c r="R66" s="53"/>
      <c r="S66" s="53"/>
      <c r="T66" s="53"/>
      <c r="U66" s="53"/>
      <c r="V66" s="53"/>
      <c r="W66" s="53"/>
    </row>
    <row r="67" spans="1:23" s="54" customFormat="1" ht="12.75" customHeight="1" x14ac:dyDescent="0.25">
      <c r="A67" s="53"/>
      <c r="B67" s="53"/>
      <c r="C67" s="61"/>
      <c r="D67" s="61"/>
      <c r="E67" s="61"/>
      <c r="F67" s="86"/>
      <c r="G67" s="61"/>
      <c r="H67" s="61"/>
      <c r="I67" s="105"/>
      <c r="J67" s="105"/>
      <c r="K67" s="105"/>
      <c r="L67" s="61"/>
      <c r="M67" s="61"/>
      <c r="N67" s="105"/>
      <c r="O67" s="105"/>
      <c r="P67" s="53"/>
      <c r="Q67" s="53"/>
      <c r="R67" s="53"/>
      <c r="S67" s="53"/>
      <c r="T67" s="53"/>
      <c r="U67" s="53"/>
      <c r="V67" s="53"/>
      <c r="W67" s="53"/>
    </row>
    <row r="68" spans="1:23" s="54" customFormat="1" ht="12.75" customHeight="1" x14ac:dyDescent="0.25">
      <c r="A68" s="53"/>
      <c r="B68" s="53"/>
      <c r="C68" s="61"/>
      <c r="D68" s="61"/>
      <c r="E68" s="61"/>
      <c r="F68" s="86"/>
      <c r="G68" s="61"/>
      <c r="H68" s="61"/>
      <c r="I68" s="105"/>
      <c r="J68" s="105"/>
      <c r="K68" s="105"/>
      <c r="L68" s="61"/>
      <c r="M68" s="61"/>
      <c r="N68" s="105"/>
      <c r="O68" s="105"/>
      <c r="P68" s="53"/>
      <c r="Q68" s="53"/>
      <c r="R68" s="53"/>
      <c r="S68" s="53"/>
      <c r="T68" s="53"/>
      <c r="U68" s="53"/>
      <c r="V68" s="53"/>
      <c r="W68" s="53"/>
    </row>
    <row r="69" spans="1:23" s="54" customFormat="1" ht="12.75" customHeight="1" x14ac:dyDescent="0.25">
      <c r="A69" s="53"/>
      <c r="B69" s="53"/>
      <c r="C69" s="61"/>
      <c r="D69" s="61"/>
      <c r="E69" s="61"/>
      <c r="F69" s="86"/>
      <c r="G69" s="61"/>
      <c r="H69" s="61"/>
      <c r="I69" s="105"/>
      <c r="J69" s="105"/>
      <c r="K69" s="105"/>
      <c r="L69" s="61"/>
      <c r="M69" s="61"/>
      <c r="N69" s="105"/>
      <c r="O69" s="105"/>
      <c r="P69" s="53"/>
      <c r="Q69" s="53"/>
      <c r="R69" s="53"/>
      <c r="S69" s="53"/>
      <c r="T69" s="53"/>
      <c r="U69" s="53"/>
      <c r="V69" s="53"/>
      <c r="W69" s="53"/>
    </row>
    <row r="70" spans="1:23" s="54" customFormat="1" ht="12.75" customHeight="1" x14ac:dyDescent="0.25">
      <c r="A70" s="53"/>
      <c r="B70" s="53"/>
      <c r="C70" s="61"/>
      <c r="D70" s="61"/>
      <c r="E70" s="61"/>
      <c r="F70" s="86"/>
      <c r="G70" s="61"/>
      <c r="H70" s="61"/>
      <c r="I70" s="105"/>
      <c r="J70" s="105"/>
      <c r="K70" s="105"/>
      <c r="L70" s="61"/>
      <c r="M70" s="61"/>
      <c r="N70" s="105"/>
      <c r="O70" s="105"/>
      <c r="P70" s="53"/>
      <c r="Q70" s="53"/>
      <c r="R70" s="53"/>
      <c r="S70" s="53"/>
      <c r="T70" s="53"/>
      <c r="U70" s="53"/>
      <c r="V70" s="53"/>
      <c r="W70" s="53"/>
    </row>
    <row r="71" spans="1:23" s="54" customFormat="1" ht="12.75" customHeight="1" x14ac:dyDescent="0.25">
      <c r="A71" s="53"/>
      <c r="B71" s="53"/>
      <c r="C71" s="53"/>
      <c r="D71" s="53"/>
      <c r="E71" s="53"/>
      <c r="F71" s="65"/>
      <c r="G71" s="53"/>
      <c r="H71" s="53"/>
      <c r="I71" s="105"/>
      <c r="J71" s="105"/>
      <c r="K71" s="105"/>
      <c r="L71" s="61"/>
      <c r="M71" s="61"/>
      <c r="N71" s="105"/>
      <c r="O71" s="105"/>
      <c r="P71" s="53"/>
      <c r="Q71" s="53"/>
      <c r="R71" s="53"/>
      <c r="S71" s="53"/>
      <c r="T71" s="53"/>
      <c r="U71" s="53"/>
      <c r="V71" s="53"/>
      <c r="W71" s="53"/>
    </row>
    <row r="72" spans="1:23" s="54" customFormat="1" ht="12.75" customHeight="1" x14ac:dyDescent="0.25">
      <c r="A72" s="53"/>
      <c r="B72" s="53"/>
      <c r="C72" s="53"/>
      <c r="D72" s="53"/>
      <c r="E72" s="53"/>
      <c r="F72" s="65"/>
      <c r="G72" s="53"/>
      <c r="H72" s="53"/>
      <c r="I72" s="105"/>
      <c r="J72" s="105"/>
      <c r="K72" s="105"/>
      <c r="L72" s="61"/>
      <c r="M72" s="61"/>
      <c r="N72" s="105"/>
      <c r="O72" s="105"/>
      <c r="P72" s="53"/>
      <c r="Q72" s="53"/>
      <c r="R72" s="53"/>
      <c r="S72" s="53"/>
      <c r="T72" s="53"/>
      <c r="U72" s="53"/>
      <c r="V72" s="53"/>
      <c r="W72" s="53"/>
    </row>
    <row r="73" spans="1:23" s="54" customFormat="1" ht="12.75" customHeight="1" x14ac:dyDescent="0.25">
      <c r="A73" s="53"/>
      <c r="B73" s="53"/>
      <c r="C73" s="53"/>
      <c r="D73" s="53"/>
      <c r="E73" s="53"/>
      <c r="F73" s="65"/>
      <c r="G73" s="53"/>
      <c r="H73" s="53"/>
      <c r="I73" s="105"/>
      <c r="J73" s="105"/>
      <c r="K73" s="105"/>
      <c r="L73" s="61"/>
      <c r="M73" s="61"/>
      <c r="N73" s="105"/>
      <c r="O73" s="105"/>
      <c r="P73" s="53"/>
      <c r="Q73" s="53"/>
      <c r="R73" s="53"/>
      <c r="S73" s="53"/>
      <c r="T73" s="53"/>
      <c r="U73" s="53"/>
      <c r="V73" s="53"/>
      <c r="W73" s="53"/>
    </row>
    <row r="74" spans="1:23" s="54" customFormat="1" ht="12.75" customHeight="1" x14ac:dyDescent="0.25">
      <c r="A74" s="53"/>
      <c r="B74" s="53"/>
      <c r="C74" s="53"/>
      <c r="D74" s="53"/>
      <c r="E74" s="53"/>
      <c r="F74" s="65"/>
      <c r="G74" s="53"/>
      <c r="H74" s="53"/>
      <c r="I74" s="105"/>
      <c r="J74" s="105"/>
      <c r="K74" s="105"/>
      <c r="L74" s="61"/>
      <c r="M74" s="61"/>
      <c r="N74" s="105"/>
      <c r="O74" s="105"/>
      <c r="P74" s="53"/>
      <c r="Q74" s="53"/>
      <c r="R74" s="53"/>
      <c r="S74" s="53"/>
      <c r="T74" s="53"/>
      <c r="U74" s="53"/>
      <c r="V74" s="53"/>
      <c r="W74" s="53"/>
    </row>
    <row r="75" spans="1:23" s="54" customFormat="1" ht="12.75" customHeight="1" x14ac:dyDescent="0.25">
      <c r="A75" s="53"/>
      <c r="B75" s="53"/>
      <c r="C75" s="53"/>
      <c r="D75" s="53"/>
      <c r="E75" s="53"/>
      <c r="F75" s="65"/>
      <c r="G75" s="53"/>
      <c r="H75" s="53"/>
      <c r="I75" s="105"/>
      <c r="J75" s="105"/>
      <c r="K75" s="105"/>
      <c r="L75" s="61"/>
      <c r="M75" s="61"/>
      <c r="N75" s="105"/>
      <c r="O75" s="105"/>
      <c r="P75" s="53"/>
      <c r="Q75" s="53"/>
      <c r="R75" s="53"/>
      <c r="S75" s="53"/>
      <c r="T75" s="53"/>
      <c r="U75" s="53"/>
      <c r="V75" s="53"/>
      <c r="W75" s="53"/>
    </row>
    <row r="76" spans="1:23" s="54" customFormat="1" ht="12.75" customHeight="1" x14ac:dyDescent="0.25">
      <c r="A76" s="53"/>
      <c r="B76" s="53"/>
      <c r="C76" s="53"/>
      <c r="D76" s="53"/>
      <c r="E76" s="53"/>
      <c r="F76" s="65"/>
      <c r="G76" s="53"/>
      <c r="H76" s="53"/>
      <c r="I76" s="105"/>
      <c r="J76" s="105"/>
      <c r="K76" s="105"/>
      <c r="L76" s="61"/>
      <c r="M76" s="61"/>
      <c r="N76" s="105"/>
      <c r="O76" s="105"/>
      <c r="P76" s="53"/>
      <c r="Q76" s="53"/>
      <c r="R76" s="53"/>
      <c r="S76" s="53"/>
      <c r="T76" s="53"/>
      <c r="U76" s="53"/>
      <c r="V76" s="53"/>
      <c r="W76" s="53"/>
    </row>
    <row r="77" spans="1:23" s="54" customFormat="1" ht="12.75" customHeight="1" x14ac:dyDescent="0.25">
      <c r="A77" s="53"/>
      <c r="B77" s="53"/>
      <c r="C77" s="53"/>
      <c r="D77" s="53"/>
      <c r="E77" s="53"/>
      <c r="F77" s="65"/>
      <c r="G77" s="53"/>
      <c r="H77" s="53"/>
      <c r="I77" s="105"/>
      <c r="J77" s="105"/>
      <c r="K77" s="105"/>
      <c r="L77" s="61"/>
      <c r="M77" s="61"/>
      <c r="N77" s="105"/>
      <c r="O77" s="105"/>
      <c r="P77" s="53"/>
      <c r="Q77" s="53"/>
      <c r="R77" s="53"/>
      <c r="S77" s="53"/>
      <c r="T77" s="53"/>
      <c r="U77" s="53"/>
      <c r="V77" s="53"/>
      <c r="W77" s="53"/>
    </row>
    <row r="78" spans="1:23" s="54" customFormat="1" ht="12.75" customHeight="1" x14ac:dyDescent="0.25">
      <c r="A78" s="53"/>
      <c r="B78" s="53"/>
      <c r="C78" s="53"/>
      <c r="D78" s="53"/>
      <c r="E78" s="53"/>
      <c r="F78" s="65"/>
      <c r="G78" s="53"/>
      <c r="H78" s="53"/>
      <c r="I78" s="105"/>
      <c r="J78" s="105"/>
      <c r="K78" s="105"/>
      <c r="L78" s="61"/>
      <c r="M78" s="61"/>
      <c r="N78" s="105"/>
      <c r="O78" s="105"/>
      <c r="P78" s="53"/>
      <c r="Q78" s="53"/>
      <c r="R78" s="53"/>
      <c r="S78" s="53"/>
      <c r="T78" s="53"/>
      <c r="U78" s="53"/>
      <c r="V78" s="53"/>
      <c r="W78" s="53"/>
    </row>
    <row r="79" spans="1:23" s="54" customFormat="1" ht="12.75" customHeight="1" x14ac:dyDescent="0.25">
      <c r="A79" s="53"/>
      <c r="B79" s="53"/>
      <c r="C79" s="53"/>
      <c r="D79" s="53"/>
      <c r="E79" s="53"/>
      <c r="F79" s="65"/>
      <c r="G79" s="53"/>
      <c r="H79" s="53"/>
      <c r="I79" s="105"/>
      <c r="J79" s="105"/>
      <c r="K79" s="105"/>
      <c r="L79" s="61"/>
      <c r="M79" s="61"/>
      <c r="N79" s="105"/>
      <c r="O79" s="105"/>
      <c r="P79" s="53"/>
      <c r="Q79" s="53"/>
      <c r="R79" s="53"/>
      <c r="S79" s="53"/>
      <c r="T79" s="53"/>
      <c r="U79" s="53"/>
      <c r="V79" s="53"/>
      <c r="W79" s="53"/>
    </row>
    <row r="80" spans="1:23" s="54" customFormat="1" ht="12.75" customHeight="1" x14ac:dyDescent="0.25">
      <c r="A80" s="53"/>
      <c r="B80" s="53"/>
      <c r="C80" s="53"/>
      <c r="D80" s="53"/>
      <c r="E80" s="53"/>
      <c r="F80" s="65"/>
      <c r="G80" s="53"/>
      <c r="H80" s="53"/>
      <c r="I80" s="105"/>
      <c r="J80" s="105"/>
      <c r="K80" s="105"/>
      <c r="L80" s="61"/>
      <c r="M80" s="61"/>
      <c r="N80" s="105"/>
      <c r="O80" s="105"/>
      <c r="P80" s="53"/>
      <c r="Q80" s="53"/>
      <c r="R80" s="53"/>
      <c r="S80" s="53"/>
      <c r="T80" s="53"/>
      <c r="U80" s="53"/>
      <c r="V80" s="53"/>
      <c r="W80" s="53"/>
    </row>
    <row r="81" spans="1:23" s="54" customFormat="1" ht="12.75" customHeight="1" x14ac:dyDescent="0.25">
      <c r="A81" s="53"/>
      <c r="B81" s="53"/>
      <c r="C81" s="53"/>
      <c r="D81" s="53"/>
      <c r="E81" s="53"/>
      <c r="F81" s="65"/>
      <c r="G81" s="53"/>
      <c r="H81" s="53"/>
      <c r="I81" s="105"/>
      <c r="J81" s="105"/>
      <c r="K81" s="105"/>
      <c r="L81" s="61"/>
      <c r="M81" s="61"/>
      <c r="N81" s="105"/>
      <c r="O81" s="105"/>
      <c r="P81" s="53"/>
      <c r="Q81" s="53"/>
      <c r="R81" s="53"/>
      <c r="S81" s="53"/>
      <c r="T81" s="53"/>
      <c r="U81" s="53"/>
      <c r="V81" s="53"/>
      <c r="W81" s="53"/>
    </row>
    <row r="82" spans="1:23" s="54" customFormat="1" ht="12.75" customHeight="1" x14ac:dyDescent="0.25">
      <c r="A82" s="53"/>
      <c r="B82" s="53"/>
      <c r="C82" s="53"/>
      <c r="D82" s="53"/>
      <c r="E82" s="53"/>
      <c r="F82" s="65"/>
      <c r="G82" s="53"/>
      <c r="H82" s="53"/>
      <c r="I82" s="105"/>
      <c r="J82" s="105"/>
      <c r="K82" s="105"/>
      <c r="L82" s="61"/>
      <c r="M82" s="61"/>
      <c r="N82" s="105"/>
      <c r="O82" s="105"/>
      <c r="P82" s="53"/>
      <c r="Q82" s="53"/>
      <c r="R82" s="53"/>
      <c r="S82" s="53"/>
      <c r="T82" s="53"/>
      <c r="U82" s="53"/>
      <c r="V82" s="53"/>
      <c r="W82" s="53"/>
    </row>
  </sheetData>
  <sheetProtection algorithmName="SHA-512" hashValue="ttGvrDNwWCrWmsHxWd1JFnqexE2CLHAZuNtdz/W699MghkBfEuMbdtkEZKy6IPJr732wuRWpiAG+2ZqHTgNK6Q==" saltValue="iwnFzwrhlJFpuzavInvwDQ==" spinCount="100000" sheet="1" scenarios="1"/>
  <mergeCells count="1">
    <mergeCell ref="B9:O9"/>
  </mergeCells>
  <dataValidations count="1">
    <dataValidation type="decimal" allowBlank="1" showErrorMessage="1" sqref="K12:K64" xr:uid="{4DCE2492-BD5C-482D-BEC2-CC61215483E4}">
      <formula1>-1</formula1>
      <formula2>1000000000</formula2>
    </dataValidation>
  </dataValidations>
  <pageMargins left="0.7" right="0.7" top="0.75" bottom="0.75" header="0" footer="0"/>
  <pageSetup scale="2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E41D2BD3-EF48-4797-AB0E-6ACB7E10C288}">
          <x14:formula1>
            <xm:f>DATOS!$G$4:$G$5</xm:f>
          </x14:formula1>
          <xm:sqref>M12:M64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823DB-5BB7-4A05-9F94-EAA6FC6B4029}">
  <dimension ref="B1:G1000"/>
  <sheetViews>
    <sheetView showGridLines="0" workbookViewId="0">
      <selection activeCell="B13" sqref="B13"/>
    </sheetView>
  </sheetViews>
  <sheetFormatPr baseColWidth="10" defaultColWidth="14.42578125" defaultRowHeight="15" customHeight="1" x14ac:dyDescent="0.25"/>
  <cols>
    <col min="1" max="1" width="5.85546875" style="87" customWidth="1"/>
    <col min="2" max="2" width="43.42578125" style="87" customWidth="1"/>
    <col min="3" max="5" width="27.140625" style="87" customWidth="1"/>
    <col min="6" max="6" width="54" style="87" customWidth="1"/>
    <col min="7" max="26" width="27.140625" style="87" customWidth="1"/>
    <col min="27" max="16384" width="14.42578125" style="87"/>
  </cols>
  <sheetData>
    <row r="1" spans="2:7" ht="17.25" customHeight="1" x14ac:dyDescent="0.25"/>
    <row r="2" spans="2:7" ht="17.25" customHeight="1" x14ac:dyDescent="0.25"/>
    <row r="3" spans="2:7" ht="16.5" customHeight="1" x14ac:dyDescent="0.25">
      <c r="B3" s="88" t="s">
        <v>114</v>
      </c>
      <c r="C3" s="88" t="s">
        <v>115</v>
      </c>
      <c r="D3" s="88" t="s">
        <v>121</v>
      </c>
      <c r="E3" s="88" t="s">
        <v>122</v>
      </c>
      <c r="F3" s="88" t="s">
        <v>123</v>
      </c>
      <c r="G3" s="88" t="s">
        <v>124</v>
      </c>
    </row>
    <row r="4" spans="2:7" ht="16.5" customHeight="1" x14ac:dyDescent="0.25">
      <c r="B4" s="89" t="s">
        <v>2</v>
      </c>
      <c r="C4" s="89" t="s">
        <v>116</v>
      </c>
      <c r="D4" s="89" t="s">
        <v>125</v>
      </c>
      <c r="E4" s="90" t="s">
        <v>126</v>
      </c>
      <c r="F4" s="91" t="s">
        <v>127</v>
      </c>
      <c r="G4" s="91" t="s">
        <v>128</v>
      </c>
    </row>
    <row r="5" spans="2:7" ht="16.5" customHeight="1" x14ac:dyDescent="0.25">
      <c r="B5" s="89" t="s">
        <v>438</v>
      </c>
      <c r="C5" s="89" t="s">
        <v>120</v>
      </c>
      <c r="D5" s="89" t="s">
        <v>129</v>
      </c>
      <c r="E5" s="90" t="s">
        <v>130</v>
      </c>
      <c r="F5" s="91" t="s">
        <v>131</v>
      </c>
      <c r="G5" s="91" t="s">
        <v>132</v>
      </c>
    </row>
    <row r="6" spans="2:7" ht="16.5" customHeight="1" x14ac:dyDescent="0.25">
      <c r="B6" s="89" t="s">
        <v>117</v>
      </c>
      <c r="C6" s="89" t="s">
        <v>133</v>
      </c>
      <c r="D6" s="92"/>
      <c r="E6" s="90" t="s">
        <v>134</v>
      </c>
      <c r="F6" s="93" t="s">
        <v>135</v>
      </c>
    </row>
    <row r="7" spans="2:7" ht="16.5" customHeight="1" x14ac:dyDescent="0.25">
      <c r="B7" s="89" t="s">
        <v>32</v>
      </c>
      <c r="C7" s="89" t="s">
        <v>118</v>
      </c>
      <c r="D7" s="92"/>
      <c r="F7" s="93" t="s">
        <v>136</v>
      </c>
    </row>
    <row r="8" spans="2:7" ht="16.5" customHeight="1" x14ac:dyDescent="0.25">
      <c r="B8" s="89" t="s">
        <v>137</v>
      </c>
      <c r="E8" s="94"/>
      <c r="F8" s="93" t="s">
        <v>138</v>
      </c>
    </row>
    <row r="9" spans="2:7" ht="16.5" customHeight="1" x14ac:dyDescent="0.25">
      <c r="B9" s="89" t="s">
        <v>42</v>
      </c>
      <c r="C9" s="92"/>
      <c r="D9" s="94"/>
      <c r="E9" s="94"/>
      <c r="F9" s="91" t="s">
        <v>1</v>
      </c>
    </row>
    <row r="10" spans="2:7" ht="16.5" customHeight="1" x14ac:dyDescent="0.25">
      <c r="B10" s="89" t="s">
        <v>139</v>
      </c>
      <c r="C10" s="94"/>
      <c r="D10" s="94"/>
      <c r="E10" s="94"/>
      <c r="F10" s="91" t="s">
        <v>140</v>
      </c>
    </row>
    <row r="11" spans="2:7" ht="16.5" customHeight="1" x14ac:dyDescent="0.25">
      <c r="B11" s="89" t="s">
        <v>119</v>
      </c>
      <c r="C11" s="94"/>
      <c r="D11" s="94"/>
      <c r="E11" s="94"/>
      <c r="F11" s="93" t="s">
        <v>141</v>
      </c>
    </row>
    <row r="12" spans="2:7" ht="16.5" customHeight="1" x14ac:dyDescent="0.25">
      <c r="B12" s="89" t="s">
        <v>142</v>
      </c>
      <c r="C12" s="94"/>
      <c r="D12" s="94"/>
      <c r="E12" s="94"/>
      <c r="F12" s="93" t="s">
        <v>143</v>
      </c>
    </row>
    <row r="13" spans="2:7" ht="16.5" customHeight="1" x14ac:dyDescent="0.25">
      <c r="B13" s="89" t="s">
        <v>448</v>
      </c>
      <c r="C13" s="94"/>
      <c r="D13" s="94"/>
      <c r="E13" s="94"/>
      <c r="F13" s="93" t="s">
        <v>441</v>
      </c>
    </row>
    <row r="14" spans="2:7" ht="17.25" customHeight="1" x14ac:dyDescent="0.25">
      <c r="B14" s="89" t="s">
        <v>144</v>
      </c>
      <c r="C14" s="94"/>
      <c r="D14" s="94"/>
      <c r="F14" s="93" t="s">
        <v>145</v>
      </c>
    </row>
    <row r="15" spans="2:7" ht="17.25" customHeight="1" x14ac:dyDescent="0.25">
      <c r="F15" s="93" t="s">
        <v>442</v>
      </c>
    </row>
    <row r="16" spans="2:7" ht="17.25" customHeight="1" x14ac:dyDescent="0.25">
      <c r="F16" s="91" t="s">
        <v>146</v>
      </c>
    </row>
    <row r="17" spans="6:6" ht="17.25" customHeight="1" x14ac:dyDescent="0.25">
      <c r="F17" s="91" t="s">
        <v>147</v>
      </c>
    </row>
    <row r="18" spans="6:6" ht="17.25" customHeight="1" x14ac:dyDescent="0.25"/>
    <row r="19" spans="6:6" ht="17.25" customHeight="1" x14ac:dyDescent="0.25"/>
    <row r="20" spans="6:6" ht="17.25" customHeight="1" x14ac:dyDescent="0.25"/>
    <row r="21" spans="6:6" ht="17.25" customHeight="1" x14ac:dyDescent="0.25"/>
    <row r="22" spans="6:6" ht="17.25" customHeight="1" x14ac:dyDescent="0.25"/>
    <row r="23" spans="6:6" ht="17.25" customHeight="1" x14ac:dyDescent="0.25"/>
    <row r="24" spans="6:6" ht="17.25" customHeight="1" x14ac:dyDescent="0.25"/>
    <row r="25" spans="6:6" ht="17.25" customHeight="1" x14ac:dyDescent="0.25"/>
    <row r="26" spans="6:6" ht="17.25" customHeight="1" x14ac:dyDescent="0.25"/>
    <row r="27" spans="6:6" ht="17.25" customHeight="1" x14ac:dyDescent="0.25"/>
    <row r="28" spans="6:6" ht="17.25" customHeight="1" x14ac:dyDescent="0.25"/>
    <row r="29" spans="6:6" ht="17.25" customHeight="1" x14ac:dyDescent="0.25"/>
    <row r="30" spans="6:6" ht="17.25" customHeight="1" x14ac:dyDescent="0.25"/>
    <row r="31" spans="6:6" ht="17.25" customHeight="1" x14ac:dyDescent="0.25"/>
    <row r="32" spans="6:6" ht="17.25" customHeight="1" x14ac:dyDescent="0.25"/>
    <row r="33" ht="17.2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17.25" customHeight="1" x14ac:dyDescent="0.25"/>
    <row r="41" ht="17.25" customHeight="1" x14ac:dyDescent="0.25"/>
    <row r="42" ht="17.25" customHeight="1" x14ac:dyDescent="0.25"/>
    <row r="43" ht="17.25" customHeight="1" x14ac:dyDescent="0.25"/>
    <row r="44" ht="17.25" customHeight="1" x14ac:dyDescent="0.25"/>
    <row r="45" ht="17.25" customHeight="1" x14ac:dyDescent="0.25"/>
    <row r="46" ht="17.25" customHeight="1" x14ac:dyDescent="0.25"/>
    <row r="47" ht="17.25" customHeight="1" x14ac:dyDescent="0.25"/>
    <row r="48" ht="17.25" customHeight="1" x14ac:dyDescent="0.25"/>
    <row r="49" ht="17.25" customHeight="1" x14ac:dyDescent="0.25"/>
    <row r="50" ht="17.25" customHeight="1" x14ac:dyDescent="0.25"/>
    <row r="51" ht="17.25" customHeight="1" x14ac:dyDescent="0.25"/>
    <row r="52" ht="17.25" customHeight="1" x14ac:dyDescent="0.25"/>
    <row r="53" ht="17.25" customHeight="1" x14ac:dyDescent="0.25"/>
    <row r="54" ht="17.25" customHeight="1" x14ac:dyDescent="0.25"/>
    <row r="55" ht="17.25" customHeight="1" x14ac:dyDescent="0.25"/>
    <row r="56" ht="17.25" customHeight="1" x14ac:dyDescent="0.25"/>
    <row r="57" ht="17.25" customHeight="1" x14ac:dyDescent="0.25"/>
    <row r="58" ht="17.25" customHeight="1" x14ac:dyDescent="0.25"/>
    <row r="59" ht="17.25" customHeight="1" x14ac:dyDescent="0.25"/>
    <row r="60" ht="17.25" customHeight="1" x14ac:dyDescent="0.25"/>
    <row r="61" ht="17.25" customHeight="1" x14ac:dyDescent="0.25"/>
    <row r="62" ht="17.25" customHeight="1" x14ac:dyDescent="0.25"/>
    <row r="63" ht="17.25" customHeight="1" x14ac:dyDescent="0.25"/>
    <row r="64" ht="17.25" customHeight="1" x14ac:dyDescent="0.25"/>
    <row r="65" ht="17.25" customHeight="1" x14ac:dyDescent="0.25"/>
    <row r="66" ht="17.25" customHeight="1" x14ac:dyDescent="0.25"/>
    <row r="67" ht="17.25" customHeight="1" x14ac:dyDescent="0.25"/>
    <row r="68" ht="17.25" customHeight="1" x14ac:dyDescent="0.25"/>
    <row r="69" ht="17.25" customHeight="1" x14ac:dyDescent="0.25"/>
    <row r="70" ht="17.25" customHeight="1" x14ac:dyDescent="0.25"/>
    <row r="71" ht="17.25" customHeight="1" x14ac:dyDescent="0.25"/>
    <row r="72" ht="17.25" customHeight="1" x14ac:dyDescent="0.25"/>
    <row r="73" ht="17.25" customHeight="1" x14ac:dyDescent="0.25"/>
    <row r="74" ht="17.25" customHeight="1" x14ac:dyDescent="0.25"/>
    <row r="75" ht="17.25" customHeight="1" x14ac:dyDescent="0.25"/>
    <row r="76" ht="17.25" customHeight="1" x14ac:dyDescent="0.25"/>
    <row r="77" ht="17.25" customHeight="1" x14ac:dyDescent="0.25"/>
    <row r="78" ht="17.25" customHeight="1" x14ac:dyDescent="0.25"/>
    <row r="79" ht="17.25" customHeight="1" x14ac:dyDescent="0.25"/>
    <row r="80" ht="17.25" customHeight="1" x14ac:dyDescent="0.25"/>
    <row r="81" ht="17.25" customHeight="1" x14ac:dyDescent="0.25"/>
    <row r="82" ht="17.25" customHeight="1" x14ac:dyDescent="0.25"/>
    <row r="83" ht="17.25" customHeight="1" x14ac:dyDescent="0.25"/>
    <row r="84" ht="17.25" customHeight="1" x14ac:dyDescent="0.25"/>
    <row r="85" ht="17.25" customHeight="1" x14ac:dyDescent="0.25"/>
    <row r="86" ht="17.25" customHeight="1" x14ac:dyDescent="0.25"/>
    <row r="87" ht="17.25" customHeight="1" x14ac:dyDescent="0.25"/>
    <row r="88" ht="17.25" customHeight="1" x14ac:dyDescent="0.25"/>
    <row r="89" ht="17.25" customHeight="1" x14ac:dyDescent="0.25"/>
    <row r="90" ht="17.25" customHeight="1" x14ac:dyDescent="0.25"/>
    <row r="91" ht="17.25" customHeight="1" x14ac:dyDescent="0.25"/>
    <row r="92" ht="17.25" customHeight="1" x14ac:dyDescent="0.25"/>
    <row r="93" ht="17.25" customHeight="1" x14ac:dyDescent="0.25"/>
    <row r="94" ht="17.25" customHeight="1" x14ac:dyDescent="0.25"/>
    <row r="95" ht="17.25" customHeight="1" x14ac:dyDescent="0.25"/>
    <row r="96" ht="17.25" customHeight="1" x14ac:dyDescent="0.25"/>
    <row r="97" ht="17.25" customHeight="1" x14ac:dyDescent="0.25"/>
    <row r="98" ht="17.25" customHeight="1" x14ac:dyDescent="0.25"/>
    <row r="99" ht="17.25" customHeight="1" x14ac:dyDescent="0.25"/>
    <row r="100" ht="17.25" customHeight="1" x14ac:dyDescent="0.25"/>
    <row r="101" ht="17.25" customHeight="1" x14ac:dyDescent="0.25"/>
    <row r="102" ht="17.25" customHeight="1" x14ac:dyDescent="0.25"/>
    <row r="103" ht="17.25" customHeight="1" x14ac:dyDescent="0.25"/>
    <row r="104" ht="17.25" customHeight="1" x14ac:dyDescent="0.25"/>
    <row r="105" ht="17.25" customHeight="1" x14ac:dyDescent="0.25"/>
    <row r="106" ht="17.25" customHeight="1" x14ac:dyDescent="0.25"/>
    <row r="107" ht="17.25" customHeight="1" x14ac:dyDescent="0.25"/>
    <row r="108" ht="17.25" customHeight="1" x14ac:dyDescent="0.25"/>
    <row r="109" ht="17.25" customHeight="1" x14ac:dyDescent="0.25"/>
    <row r="110" ht="17.25" customHeight="1" x14ac:dyDescent="0.25"/>
    <row r="111" ht="17.25" customHeight="1" x14ac:dyDescent="0.25"/>
    <row r="112" ht="17.25" customHeight="1" x14ac:dyDescent="0.25"/>
    <row r="113" ht="17.25" customHeight="1" x14ac:dyDescent="0.25"/>
    <row r="114" ht="17.25" customHeight="1" x14ac:dyDescent="0.25"/>
    <row r="115" ht="17.25" customHeight="1" x14ac:dyDescent="0.25"/>
    <row r="116" ht="17.25" customHeight="1" x14ac:dyDescent="0.25"/>
    <row r="117" ht="17.25" customHeight="1" x14ac:dyDescent="0.25"/>
    <row r="118" ht="17.25" customHeight="1" x14ac:dyDescent="0.25"/>
    <row r="119" ht="17.25" customHeight="1" x14ac:dyDescent="0.25"/>
    <row r="120" ht="17.25" customHeight="1" x14ac:dyDescent="0.25"/>
    <row r="121" ht="17.25" customHeight="1" x14ac:dyDescent="0.25"/>
    <row r="122" ht="17.25" customHeight="1" x14ac:dyDescent="0.25"/>
    <row r="123" ht="17.25" customHeight="1" x14ac:dyDescent="0.25"/>
    <row r="124" ht="17.25" customHeight="1" x14ac:dyDescent="0.25"/>
    <row r="125" ht="17.25" customHeight="1" x14ac:dyDescent="0.25"/>
    <row r="126" ht="17.25" customHeight="1" x14ac:dyDescent="0.25"/>
    <row r="127" ht="17.25" customHeight="1" x14ac:dyDescent="0.25"/>
    <row r="128" ht="17.25" customHeight="1" x14ac:dyDescent="0.25"/>
    <row r="129" ht="17.25" customHeight="1" x14ac:dyDescent="0.25"/>
    <row r="130" ht="17.25" customHeight="1" x14ac:dyDescent="0.25"/>
    <row r="131" ht="17.25" customHeight="1" x14ac:dyDescent="0.25"/>
    <row r="132" ht="17.25" customHeight="1" x14ac:dyDescent="0.25"/>
    <row r="133" ht="17.25" customHeight="1" x14ac:dyDescent="0.25"/>
    <row r="134" ht="17.25" customHeight="1" x14ac:dyDescent="0.25"/>
    <row r="135" ht="17.25" customHeight="1" x14ac:dyDescent="0.25"/>
    <row r="136" ht="17.25" customHeight="1" x14ac:dyDescent="0.25"/>
    <row r="137" ht="17.25" customHeight="1" x14ac:dyDescent="0.25"/>
    <row r="138" ht="17.25" customHeight="1" x14ac:dyDescent="0.25"/>
    <row r="139" ht="17.25" customHeight="1" x14ac:dyDescent="0.25"/>
    <row r="140" ht="17.25" customHeight="1" x14ac:dyDescent="0.25"/>
    <row r="141" ht="17.25" customHeight="1" x14ac:dyDescent="0.25"/>
    <row r="142" ht="17.2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  <row r="191" ht="17.25" customHeight="1" x14ac:dyDescent="0.25"/>
    <row r="192" ht="17.25" customHeight="1" x14ac:dyDescent="0.25"/>
    <row r="193" ht="17.25" customHeight="1" x14ac:dyDescent="0.25"/>
    <row r="194" ht="17.25" customHeight="1" x14ac:dyDescent="0.25"/>
    <row r="195" ht="17.25" customHeight="1" x14ac:dyDescent="0.25"/>
    <row r="196" ht="17.25" customHeight="1" x14ac:dyDescent="0.25"/>
    <row r="197" ht="17.25" customHeight="1" x14ac:dyDescent="0.25"/>
    <row r="198" ht="17.25" customHeight="1" x14ac:dyDescent="0.25"/>
    <row r="199" ht="17.25" customHeight="1" x14ac:dyDescent="0.25"/>
    <row r="200" ht="17.25" customHeight="1" x14ac:dyDescent="0.25"/>
    <row r="201" ht="17.25" customHeight="1" x14ac:dyDescent="0.25"/>
    <row r="202" ht="17.25" customHeight="1" x14ac:dyDescent="0.25"/>
    <row r="203" ht="17.25" customHeight="1" x14ac:dyDescent="0.25"/>
    <row r="204" ht="17.25" customHeight="1" x14ac:dyDescent="0.25"/>
    <row r="205" ht="17.25" customHeight="1" x14ac:dyDescent="0.25"/>
    <row r="206" ht="17.25" customHeight="1" x14ac:dyDescent="0.25"/>
    <row r="207" ht="17.25" customHeight="1" x14ac:dyDescent="0.25"/>
    <row r="208" ht="17.25" customHeight="1" x14ac:dyDescent="0.25"/>
    <row r="209" ht="17.25" customHeight="1" x14ac:dyDescent="0.25"/>
    <row r="210" ht="17.25" customHeight="1" x14ac:dyDescent="0.25"/>
    <row r="211" ht="17.25" customHeight="1" x14ac:dyDescent="0.25"/>
    <row r="212" ht="17.25" customHeight="1" x14ac:dyDescent="0.25"/>
    <row r="213" ht="17.25" customHeight="1" x14ac:dyDescent="0.25"/>
    <row r="214" ht="17.25" customHeight="1" x14ac:dyDescent="0.25"/>
    <row r="215" ht="17.25" customHeight="1" x14ac:dyDescent="0.25"/>
    <row r="216" ht="17.25" customHeight="1" x14ac:dyDescent="0.25"/>
    <row r="217" ht="17.25" customHeight="1" x14ac:dyDescent="0.25"/>
    <row r="218" ht="17.25" customHeight="1" x14ac:dyDescent="0.25"/>
    <row r="219" ht="17.25" customHeight="1" x14ac:dyDescent="0.25"/>
    <row r="220" ht="17.25" customHeight="1" x14ac:dyDescent="0.25"/>
    <row r="221" ht="17.25" customHeight="1" x14ac:dyDescent="0.25"/>
    <row r="222" ht="17.25" customHeight="1" x14ac:dyDescent="0.25"/>
    <row r="223" ht="17.25" customHeight="1" x14ac:dyDescent="0.25"/>
    <row r="224" ht="17.25" customHeight="1" x14ac:dyDescent="0.25"/>
    <row r="225" ht="17.25" customHeight="1" x14ac:dyDescent="0.25"/>
    <row r="226" ht="17.25" customHeight="1" x14ac:dyDescent="0.25"/>
    <row r="227" ht="17.25" customHeight="1" x14ac:dyDescent="0.25"/>
    <row r="228" ht="17.25" customHeight="1" x14ac:dyDescent="0.25"/>
    <row r="229" ht="17.25" customHeight="1" x14ac:dyDescent="0.25"/>
    <row r="230" ht="17.25" customHeight="1" x14ac:dyDescent="0.25"/>
    <row r="231" ht="17.25" customHeight="1" x14ac:dyDescent="0.25"/>
    <row r="232" ht="17.25" customHeight="1" x14ac:dyDescent="0.25"/>
    <row r="233" ht="17.25" customHeight="1" x14ac:dyDescent="0.25"/>
    <row r="234" ht="17.25" customHeight="1" x14ac:dyDescent="0.25"/>
    <row r="235" ht="17.25" customHeight="1" x14ac:dyDescent="0.25"/>
    <row r="236" ht="17.25" customHeight="1" x14ac:dyDescent="0.25"/>
    <row r="237" ht="17.25" customHeight="1" x14ac:dyDescent="0.25"/>
    <row r="238" ht="17.25" customHeight="1" x14ac:dyDescent="0.25"/>
    <row r="239" ht="17.25" customHeight="1" x14ac:dyDescent="0.25"/>
    <row r="240" ht="17.25" customHeight="1" x14ac:dyDescent="0.25"/>
    <row r="241" ht="17.25" customHeight="1" x14ac:dyDescent="0.25"/>
    <row r="242" ht="17.25" customHeight="1" x14ac:dyDescent="0.25"/>
    <row r="243" ht="17.25" customHeight="1" x14ac:dyDescent="0.25"/>
    <row r="244" ht="17.25" customHeight="1" x14ac:dyDescent="0.25"/>
    <row r="245" ht="17.25" customHeight="1" x14ac:dyDescent="0.25"/>
    <row r="246" ht="17.25" customHeight="1" x14ac:dyDescent="0.25"/>
    <row r="247" ht="17.25" customHeight="1" x14ac:dyDescent="0.25"/>
    <row r="248" ht="17.25" customHeight="1" x14ac:dyDescent="0.25"/>
    <row r="249" ht="17.25" customHeight="1" x14ac:dyDescent="0.25"/>
    <row r="250" ht="17.25" customHeight="1" x14ac:dyDescent="0.25"/>
    <row r="251" ht="17.25" customHeight="1" x14ac:dyDescent="0.25"/>
    <row r="252" ht="17.25" customHeight="1" x14ac:dyDescent="0.25"/>
    <row r="253" ht="17.25" customHeight="1" x14ac:dyDescent="0.25"/>
    <row r="254" ht="17.25" customHeight="1" x14ac:dyDescent="0.25"/>
    <row r="255" ht="17.25" customHeight="1" x14ac:dyDescent="0.25"/>
    <row r="256" ht="17.25" customHeight="1" x14ac:dyDescent="0.25"/>
    <row r="257" ht="17.25" customHeight="1" x14ac:dyDescent="0.25"/>
    <row r="258" ht="17.25" customHeight="1" x14ac:dyDescent="0.25"/>
    <row r="259" ht="17.25" customHeight="1" x14ac:dyDescent="0.25"/>
    <row r="260" ht="17.25" customHeight="1" x14ac:dyDescent="0.25"/>
    <row r="261" ht="17.25" customHeight="1" x14ac:dyDescent="0.25"/>
    <row r="262" ht="17.2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274" ht="17.25" customHeight="1" x14ac:dyDescent="0.25"/>
    <row r="275" ht="17.25" customHeight="1" x14ac:dyDescent="0.25"/>
    <row r="276" ht="17.25" customHeight="1" x14ac:dyDescent="0.25"/>
    <row r="277" ht="17.25" customHeight="1" x14ac:dyDescent="0.25"/>
    <row r="278" ht="17.25" customHeight="1" x14ac:dyDescent="0.25"/>
    <row r="279" ht="17.25" customHeight="1" x14ac:dyDescent="0.25"/>
    <row r="280" ht="17.25" customHeight="1" x14ac:dyDescent="0.25"/>
    <row r="281" ht="17.25" customHeight="1" x14ac:dyDescent="0.25"/>
    <row r="282" ht="17.25" customHeight="1" x14ac:dyDescent="0.25"/>
    <row r="283" ht="17.2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292" ht="17.25" customHeight="1" x14ac:dyDescent="0.25"/>
    <row r="293" ht="17.25" customHeight="1" x14ac:dyDescent="0.25"/>
    <row r="294" ht="17.25" customHeight="1" x14ac:dyDescent="0.25"/>
    <row r="295" ht="17.25" customHeight="1" x14ac:dyDescent="0.25"/>
    <row r="296" ht="17.25" customHeight="1" x14ac:dyDescent="0.25"/>
    <row r="297" ht="17.25" customHeight="1" x14ac:dyDescent="0.25"/>
    <row r="298" ht="17.25" customHeight="1" x14ac:dyDescent="0.25"/>
    <row r="299" ht="17.25" customHeight="1" x14ac:dyDescent="0.25"/>
    <row r="300" ht="17.25" customHeight="1" x14ac:dyDescent="0.25"/>
    <row r="301" ht="17.25" customHeight="1" x14ac:dyDescent="0.25"/>
    <row r="302" ht="17.25" customHeight="1" x14ac:dyDescent="0.25"/>
    <row r="303" ht="17.25" customHeight="1" x14ac:dyDescent="0.25"/>
    <row r="304" ht="17.25" customHeight="1" x14ac:dyDescent="0.25"/>
    <row r="305" ht="17.25" customHeight="1" x14ac:dyDescent="0.25"/>
    <row r="306" ht="17.25" customHeight="1" x14ac:dyDescent="0.25"/>
    <row r="307" ht="17.25" customHeight="1" x14ac:dyDescent="0.25"/>
    <row r="308" ht="17.25" customHeight="1" x14ac:dyDescent="0.25"/>
    <row r="309" ht="17.25" customHeight="1" x14ac:dyDescent="0.25"/>
    <row r="310" ht="17.25" customHeight="1" x14ac:dyDescent="0.25"/>
    <row r="311" ht="17.25" customHeight="1" x14ac:dyDescent="0.25"/>
    <row r="312" ht="17.25" customHeight="1" x14ac:dyDescent="0.25"/>
    <row r="313" ht="17.25" customHeight="1" x14ac:dyDescent="0.25"/>
    <row r="314" ht="17.25" customHeight="1" x14ac:dyDescent="0.25"/>
    <row r="315" ht="17.25" customHeight="1" x14ac:dyDescent="0.25"/>
    <row r="316" ht="17.25" customHeight="1" x14ac:dyDescent="0.25"/>
    <row r="317" ht="17.25" customHeight="1" x14ac:dyDescent="0.25"/>
    <row r="318" ht="17.25" customHeight="1" x14ac:dyDescent="0.25"/>
    <row r="319" ht="17.25" customHeight="1" x14ac:dyDescent="0.25"/>
    <row r="320" ht="17.25" customHeight="1" x14ac:dyDescent="0.25"/>
    <row r="321" ht="17.25" customHeight="1" x14ac:dyDescent="0.25"/>
    <row r="322" ht="17.25" customHeight="1" x14ac:dyDescent="0.25"/>
    <row r="323" ht="17.25" customHeight="1" x14ac:dyDescent="0.25"/>
    <row r="324" ht="17.25" customHeight="1" x14ac:dyDescent="0.25"/>
    <row r="325" ht="17.25" customHeight="1" x14ac:dyDescent="0.25"/>
    <row r="326" ht="17.25" customHeight="1" x14ac:dyDescent="0.25"/>
    <row r="327" ht="17.25" customHeight="1" x14ac:dyDescent="0.25"/>
    <row r="328" ht="17.25" customHeight="1" x14ac:dyDescent="0.25"/>
    <row r="329" ht="17.25" customHeight="1" x14ac:dyDescent="0.25"/>
    <row r="330" ht="17.25" customHeight="1" x14ac:dyDescent="0.25"/>
    <row r="331" ht="17.25" customHeight="1" x14ac:dyDescent="0.25"/>
    <row r="332" ht="17.25" customHeight="1" x14ac:dyDescent="0.25"/>
    <row r="333" ht="17.25" customHeight="1" x14ac:dyDescent="0.25"/>
    <row r="334" ht="17.25" customHeight="1" x14ac:dyDescent="0.25"/>
    <row r="335" ht="17.25" customHeight="1" x14ac:dyDescent="0.25"/>
    <row r="336" ht="17.25" customHeight="1" x14ac:dyDescent="0.25"/>
    <row r="337" ht="17.25" customHeight="1" x14ac:dyDescent="0.25"/>
    <row r="338" ht="17.25" customHeight="1" x14ac:dyDescent="0.25"/>
    <row r="339" ht="17.25" customHeight="1" x14ac:dyDescent="0.25"/>
    <row r="340" ht="17.25" customHeight="1" x14ac:dyDescent="0.25"/>
    <row r="341" ht="17.25" customHeight="1" x14ac:dyDescent="0.25"/>
    <row r="342" ht="17.25" customHeight="1" x14ac:dyDescent="0.25"/>
    <row r="343" ht="17.25" customHeight="1" x14ac:dyDescent="0.25"/>
    <row r="344" ht="17.25" customHeight="1" x14ac:dyDescent="0.25"/>
    <row r="345" ht="17.25" customHeight="1" x14ac:dyDescent="0.25"/>
    <row r="346" ht="17.25" customHeight="1" x14ac:dyDescent="0.25"/>
    <row r="347" ht="17.25" customHeight="1" x14ac:dyDescent="0.25"/>
    <row r="348" ht="17.25" customHeight="1" x14ac:dyDescent="0.25"/>
    <row r="349" ht="17.25" customHeight="1" x14ac:dyDescent="0.25"/>
    <row r="350" ht="17.25" customHeight="1" x14ac:dyDescent="0.25"/>
    <row r="351" ht="17.25" customHeight="1" x14ac:dyDescent="0.25"/>
    <row r="352" ht="17.25" customHeight="1" x14ac:dyDescent="0.25"/>
    <row r="353" ht="17.25" customHeight="1" x14ac:dyDescent="0.25"/>
    <row r="354" ht="17.25" customHeight="1" x14ac:dyDescent="0.25"/>
    <row r="355" ht="17.25" customHeight="1" x14ac:dyDescent="0.25"/>
    <row r="356" ht="17.25" customHeight="1" x14ac:dyDescent="0.25"/>
    <row r="357" ht="17.25" customHeight="1" x14ac:dyDescent="0.25"/>
    <row r="358" ht="17.25" customHeight="1" x14ac:dyDescent="0.25"/>
    <row r="359" ht="17.25" customHeight="1" x14ac:dyDescent="0.25"/>
    <row r="360" ht="17.25" customHeight="1" x14ac:dyDescent="0.25"/>
    <row r="361" ht="17.25" customHeight="1" x14ac:dyDescent="0.25"/>
    <row r="362" ht="17.25" customHeight="1" x14ac:dyDescent="0.25"/>
    <row r="363" ht="17.25" customHeight="1" x14ac:dyDescent="0.25"/>
    <row r="364" ht="17.25" customHeight="1" x14ac:dyDescent="0.25"/>
    <row r="365" ht="17.25" customHeight="1" x14ac:dyDescent="0.25"/>
    <row r="366" ht="17.25" customHeight="1" x14ac:dyDescent="0.25"/>
    <row r="367" ht="17.25" customHeight="1" x14ac:dyDescent="0.25"/>
    <row r="368" ht="17.25" customHeight="1" x14ac:dyDescent="0.25"/>
    <row r="369" ht="17.25" customHeight="1" x14ac:dyDescent="0.25"/>
    <row r="370" ht="17.25" customHeight="1" x14ac:dyDescent="0.25"/>
    <row r="371" ht="17.25" customHeight="1" x14ac:dyDescent="0.25"/>
    <row r="372" ht="17.25" customHeight="1" x14ac:dyDescent="0.25"/>
    <row r="373" ht="17.25" customHeight="1" x14ac:dyDescent="0.25"/>
    <row r="374" ht="17.25" customHeight="1" x14ac:dyDescent="0.25"/>
    <row r="375" ht="17.25" customHeight="1" x14ac:dyDescent="0.25"/>
    <row r="376" ht="17.25" customHeight="1" x14ac:dyDescent="0.25"/>
    <row r="377" ht="17.25" customHeight="1" x14ac:dyDescent="0.25"/>
    <row r="378" ht="17.25" customHeight="1" x14ac:dyDescent="0.25"/>
    <row r="379" ht="17.25" customHeight="1" x14ac:dyDescent="0.25"/>
    <row r="380" ht="17.25" customHeight="1" x14ac:dyDescent="0.25"/>
    <row r="381" ht="17.25" customHeight="1" x14ac:dyDescent="0.25"/>
    <row r="382" ht="17.25" customHeight="1" x14ac:dyDescent="0.25"/>
    <row r="383" ht="17.25" customHeight="1" x14ac:dyDescent="0.25"/>
    <row r="384" ht="17.25" customHeight="1" x14ac:dyDescent="0.25"/>
    <row r="385" ht="17.25" customHeight="1" x14ac:dyDescent="0.25"/>
    <row r="386" ht="17.25" customHeight="1" x14ac:dyDescent="0.25"/>
    <row r="387" ht="17.25" customHeight="1" x14ac:dyDescent="0.25"/>
    <row r="388" ht="17.25" customHeight="1" x14ac:dyDescent="0.25"/>
    <row r="389" ht="17.25" customHeight="1" x14ac:dyDescent="0.25"/>
    <row r="390" ht="17.25" customHeight="1" x14ac:dyDescent="0.25"/>
    <row r="391" ht="17.25" customHeight="1" x14ac:dyDescent="0.25"/>
    <row r="392" ht="17.25" customHeight="1" x14ac:dyDescent="0.25"/>
    <row r="393" ht="17.25" customHeight="1" x14ac:dyDescent="0.25"/>
    <row r="394" ht="17.25" customHeight="1" x14ac:dyDescent="0.25"/>
    <row r="395" ht="17.25" customHeight="1" x14ac:dyDescent="0.25"/>
    <row r="396" ht="17.25" customHeight="1" x14ac:dyDescent="0.25"/>
    <row r="397" ht="17.25" customHeight="1" x14ac:dyDescent="0.25"/>
    <row r="398" ht="17.25" customHeight="1" x14ac:dyDescent="0.25"/>
    <row r="399" ht="17.25" customHeight="1" x14ac:dyDescent="0.25"/>
    <row r="400" ht="17.25" customHeight="1" x14ac:dyDescent="0.25"/>
    <row r="401" ht="17.25" customHeight="1" x14ac:dyDescent="0.25"/>
    <row r="402" ht="17.25" customHeight="1" x14ac:dyDescent="0.25"/>
    <row r="403" ht="17.25" customHeight="1" x14ac:dyDescent="0.25"/>
    <row r="404" ht="17.25" customHeight="1" x14ac:dyDescent="0.25"/>
    <row r="405" ht="17.25" customHeight="1" x14ac:dyDescent="0.25"/>
    <row r="406" ht="17.25" customHeight="1" x14ac:dyDescent="0.25"/>
    <row r="407" ht="17.25" customHeight="1" x14ac:dyDescent="0.25"/>
    <row r="408" ht="17.25" customHeight="1" x14ac:dyDescent="0.25"/>
    <row r="409" ht="17.25" customHeight="1" x14ac:dyDescent="0.25"/>
    <row r="410" ht="17.25" customHeight="1" x14ac:dyDescent="0.25"/>
    <row r="411" ht="17.25" customHeight="1" x14ac:dyDescent="0.25"/>
    <row r="412" ht="17.25" customHeight="1" x14ac:dyDescent="0.25"/>
    <row r="413" ht="17.25" customHeight="1" x14ac:dyDescent="0.25"/>
    <row r="414" ht="17.25" customHeight="1" x14ac:dyDescent="0.25"/>
    <row r="415" ht="17.25" customHeight="1" x14ac:dyDescent="0.25"/>
    <row r="416" ht="17.25" customHeight="1" x14ac:dyDescent="0.25"/>
    <row r="417" ht="17.25" customHeight="1" x14ac:dyDescent="0.25"/>
    <row r="418" ht="17.25" customHeight="1" x14ac:dyDescent="0.25"/>
    <row r="419" ht="17.25" customHeight="1" x14ac:dyDescent="0.25"/>
    <row r="420" ht="17.25" customHeight="1" x14ac:dyDescent="0.25"/>
    <row r="421" ht="17.25" customHeight="1" x14ac:dyDescent="0.25"/>
    <row r="422" ht="17.25" customHeight="1" x14ac:dyDescent="0.25"/>
    <row r="423" ht="17.25" customHeight="1" x14ac:dyDescent="0.25"/>
    <row r="424" ht="17.25" customHeight="1" x14ac:dyDescent="0.25"/>
    <row r="425" ht="17.25" customHeight="1" x14ac:dyDescent="0.25"/>
    <row r="426" ht="17.25" customHeight="1" x14ac:dyDescent="0.25"/>
    <row r="427" ht="17.25" customHeight="1" x14ac:dyDescent="0.25"/>
    <row r="428" ht="17.25" customHeight="1" x14ac:dyDescent="0.25"/>
    <row r="429" ht="17.25" customHeight="1" x14ac:dyDescent="0.25"/>
    <row r="430" ht="17.25" customHeight="1" x14ac:dyDescent="0.25"/>
    <row r="431" ht="17.25" customHeight="1" x14ac:dyDescent="0.25"/>
    <row r="432" ht="17.25" customHeight="1" x14ac:dyDescent="0.25"/>
    <row r="433" ht="17.25" customHeight="1" x14ac:dyDescent="0.25"/>
    <row r="434" ht="17.25" customHeight="1" x14ac:dyDescent="0.25"/>
    <row r="435" ht="17.25" customHeight="1" x14ac:dyDescent="0.25"/>
    <row r="436" ht="17.25" customHeight="1" x14ac:dyDescent="0.25"/>
    <row r="437" ht="17.25" customHeight="1" x14ac:dyDescent="0.25"/>
    <row r="438" ht="17.25" customHeight="1" x14ac:dyDescent="0.25"/>
    <row r="439" ht="17.25" customHeight="1" x14ac:dyDescent="0.25"/>
    <row r="440" ht="17.25" customHeight="1" x14ac:dyDescent="0.25"/>
    <row r="441" ht="17.25" customHeight="1" x14ac:dyDescent="0.25"/>
    <row r="442" ht="17.25" customHeight="1" x14ac:dyDescent="0.25"/>
    <row r="443" ht="17.25" customHeight="1" x14ac:dyDescent="0.25"/>
    <row r="444" ht="17.25" customHeight="1" x14ac:dyDescent="0.25"/>
    <row r="445" ht="17.25" customHeight="1" x14ac:dyDescent="0.25"/>
    <row r="446" ht="17.25" customHeight="1" x14ac:dyDescent="0.25"/>
    <row r="447" ht="17.25" customHeight="1" x14ac:dyDescent="0.25"/>
    <row r="448" ht="17.25" customHeight="1" x14ac:dyDescent="0.25"/>
    <row r="449" ht="17.25" customHeight="1" x14ac:dyDescent="0.25"/>
    <row r="450" ht="17.25" customHeight="1" x14ac:dyDescent="0.25"/>
    <row r="451" ht="17.25" customHeight="1" x14ac:dyDescent="0.25"/>
    <row r="452" ht="17.25" customHeight="1" x14ac:dyDescent="0.25"/>
    <row r="453" ht="17.25" customHeight="1" x14ac:dyDescent="0.25"/>
    <row r="454" ht="17.25" customHeight="1" x14ac:dyDescent="0.25"/>
    <row r="455" ht="17.25" customHeight="1" x14ac:dyDescent="0.25"/>
    <row r="456" ht="17.25" customHeight="1" x14ac:dyDescent="0.25"/>
    <row r="457" ht="17.25" customHeight="1" x14ac:dyDescent="0.25"/>
    <row r="458" ht="17.25" customHeight="1" x14ac:dyDescent="0.25"/>
    <row r="459" ht="17.25" customHeight="1" x14ac:dyDescent="0.25"/>
    <row r="460" ht="17.25" customHeight="1" x14ac:dyDescent="0.25"/>
    <row r="461" ht="17.25" customHeight="1" x14ac:dyDescent="0.25"/>
    <row r="462" ht="17.25" customHeight="1" x14ac:dyDescent="0.25"/>
    <row r="463" ht="17.25" customHeight="1" x14ac:dyDescent="0.25"/>
    <row r="464" ht="17.25" customHeight="1" x14ac:dyDescent="0.25"/>
    <row r="465" ht="17.25" customHeight="1" x14ac:dyDescent="0.25"/>
    <row r="466" ht="17.25" customHeight="1" x14ac:dyDescent="0.25"/>
    <row r="467" ht="17.25" customHeight="1" x14ac:dyDescent="0.25"/>
    <row r="468" ht="17.25" customHeight="1" x14ac:dyDescent="0.25"/>
    <row r="469" ht="17.25" customHeight="1" x14ac:dyDescent="0.25"/>
    <row r="470" ht="17.25" customHeight="1" x14ac:dyDescent="0.25"/>
    <row r="471" ht="17.25" customHeight="1" x14ac:dyDescent="0.25"/>
    <row r="472" ht="17.25" customHeight="1" x14ac:dyDescent="0.25"/>
    <row r="473" ht="17.25" customHeight="1" x14ac:dyDescent="0.25"/>
    <row r="474" ht="17.25" customHeight="1" x14ac:dyDescent="0.25"/>
    <row r="475" ht="17.25" customHeight="1" x14ac:dyDescent="0.25"/>
    <row r="476" ht="17.25" customHeight="1" x14ac:dyDescent="0.25"/>
    <row r="477" ht="17.25" customHeight="1" x14ac:dyDescent="0.25"/>
    <row r="478" ht="17.25" customHeight="1" x14ac:dyDescent="0.25"/>
    <row r="479" ht="17.25" customHeight="1" x14ac:dyDescent="0.25"/>
    <row r="480" ht="17.25" customHeight="1" x14ac:dyDescent="0.25"/>
    <row r="481" ht="17.25" customHeight="1" x14ac:dyDescent="0.25"/>
    <row r="482" ht="17.25" customHeight="1" x14ac:dyDescent="0.25"/>
    <row r="483" ht="17.25" customHeight="1" x14ac:dyDescent="0.25"/>
    <row r="484" ht="17.25" customHeight="1" x14ac:dyDescent="0.25"/>
    <row r="485" ht="17.25" customHeight="1" x14ac:dyDescent="0.25"/>
    <row r="486" ht="17.25" customHeight="1" x14ac:dyDescent="0.25"/>
    <row r="487" ht="17.25" customHeight="1" x14ac:dyDescent="0.25"/>
    <row r="488" ht="17.25" customHeight="1" x14ac:dyDescent="0.25"/>
    <row r="489" ht="17.25" customHeight="1" x14ac:dyDescent="0.25"/>
    <row r="490" ht="17.25" customHeight="1" x14ac:dyDescent="0.25"/>
    <row r="491" ht="17.25" customHeight="1" x14ac:dyDescent="0.25"/>
    <row r="492" ht="17.25" customHeight="1" x14ac:dyDescent="0.25"/>
    <row r="493" ht="17.25" customHeight="1" x14ac:dyDescent="0.25"/>
    <row r="494" ht="17.25" customHeight="1" x14ac:dyDescent="0.25"/>
    <row r="495" ht="17.25" customHeight="1" x14ac:dyDescent="0.25"/>
    <row r="496" ht="17.25" customHeight="1" x14ac:dyDescent="0.25"/>
    <row r="497" ht="17.25" customHeight="1" x14ac:dyDescent="0.25"/>
    <row r="498" ht="17.25" customHeight="1" x14ac:dyDescent="0.25"/>
    <row r="499" ht="17.25" customHeight="1" x14ac:dyDescent="0.25"/>
    <row r="500" ht="17.25" customHeight="1" x14ac:dyDescent="0.25"/>
    <row r="501" ht="17.25" customHeight="1" x14ac:dyDescent="0.25"/>
    <row r="502" ht="17.25" customHeight="1" x14ac:dyDescent="0.25"/>
    <row r="503" ht="17.25" customHeight="1" x14ac:dyDescent="0.25"/>
    <row r="504" ht="17.25" customHeight="1" x14ac:dyDescent="0.25"/>
    <row r="505" ht="17.25" customHeight="1" x14ac:dyDescent="0.25"/>
    <row r="506" ht="17.25" customHeight="1" x14ac:dyDescent="0.25"/>
    <row r="507" ht="17.25" customHeight="1" x14ac:dyDescent="0.25"/>
    <row r="508" ht="17.25" customHeight="1" x14ac:dyDescent="0.25"/>
    <row r="509" ht="17.25" customHeight="1" x14ac:dyDescent="0.25"/>
    <row r="510" ht="17.25" customHeight="1" x14ac:dyDescent="0.25"/>
    <row r="511" ht="17.25" customHeight="1" x14ac:dyDescent="0.25"/>
    <row r="512" ht="17.25" customHeight="1" x14ac:dyDescent="0.25"/>
    <row r="513" ht="17.25" customHeight="1" x14ac:dyDescent="0.25"/>
    <row r="514" ht="17.25" customHeight="1" x14ac:dyDescent="0.25"/>
    <row r="515" ht="17.25" customHeight="1" x14ac:dyDescent="0.25"/>
    <row r="516" ht="17.25" customHeight="1" x14ac:dyDescent="0.25"/>
    <row r="517" ht="17.25" customHeight="1" x14ac:dyDescent="0.25"/>
    <row r="518" ht="17.25" customHeight="1" x14ac:dyDescent="0.25"/>
    <row r="519" ht="17.25" customHeight="1" x14ac:dyDescent="0.25"/>
    <row r="520" ht="17.25" customHeight="1" x14ac:dyDescent="0.25"/>
    <row r="521" ht="17.25" customHeight="1" x14ac:dyDescent="0.25"/>
    <row r="522" ht="17.25" customHeight="1" x14ac:dyDescent="0.25"/>
    <row r="523" ht="17.25" customHeight="1" x14ac:dyDescent="0.25"/>
    <row r="524" ht="17.25" customHeight="1" x14ac:dyDescent="0.25"/>
    <row r="525" ht="17.25" customHeight="1" x14ac:dyDescent="0.25"/>
    <row r="526" ht="17.25" customHeight="1" x14ac:dyDescent="0.25"/>
    <row r="527" ht="17.25" customHeight="1" x14ac:dyDescent="0.25"/>
    <row r="528" ht="17.25" customHeight="1" x14ac:dyDescent="0.25"/>
    <row r="529" ht="17.25" customHeight="1" x14ac:dyDescent="0.25"/>
    <row r="530" ht="17.25" customHeight="1" x14ac:dyDescent="0.25"/>
    <row r="531" ht="17.25" customHeight="1" x14ac:dyDescent="0.25"/>
    <row r="532" ht="17.25" customHeight="1" x14ac:dyDescent="0.25"/>
    <row r="533" ht="17.25" customHeight="1" x14ac:dyDescent="0.25"/>
    <row r="534" ht="17.25" customHeight="1" x14ac:dyDescent="0.25"/>
    <row r="535" ht="17.25" customHeight="1" x14ac:dyDescent="0.25"/>
    <row r="536" ht="17.25" customHeight="1" x14ac:dyDescent="0.25"/>
    <row r="537" ht="17.25" customHeight="1" x14ac:dyDescent="0.25"/>
    <row r="538" ht="17.25" customHeight="1" x14ac:dyDescent="0.25"/>
    <row r="539" ht="17.25" customHeight="1" x14ac:dyDescent="0.25"/>
    <row r="540" ht="17.25" customHeight="1" x14ac:dyDescent="0.25"/>
    <row r="541" ht="17.25" customHeight="1" x14ac:dyDescent="0.25"/>
    <row r="542" ht="17.25" customHeight="1" x14ac:dyDescent="0.25"/>
    <row r="543" ht="17.25" customHeight="1" x14ac:dyDescent="0.25"/>
    <row r="544" ht="17.25" customHeight="1" x14ac:dyDescent="0.25"/>
    <row r="545" ht="17.25" customHeight="1" x14ac:dyDescent="0.25"/>
    <row r="546" ht="17.25" customHeight="1" x14ac:dyDescent="0.25"/>
    <row r="547" ht="17.25" customHeight="1" x14ac:dyDescent="0.25"/>
    <row r="548" ht="17.25" customHeight="1" x14ac:dyDescent="0.25"/>
    <row r="549" ht="17.25" customHeight="1" x14ac:dyDescent="0.25"/>
    <row r="550" ht="17.25" customHeight="1" x14ac:dyDescent="0.25"/>
    <row r="551" ht="17.25" customHeight="1" x14ac:dyDescent="0.25"/>
    <row r="552" ht="17.25" customHeight="1" x14ac:dyDescent="0.25"/>
    <row r="553" ht="17.25" customHeight="1" x14ac:dyDescent="0.25"/>
    <row r="554" ht="17.25" customHeight="1" x14ac:dyDescent="0.25"/>
    <row r="555" ht="17.25" customHeight="1" x14ac:dyDescent="0.25"/>
    <row r="556" ht="17.25" customHeight="1" x14ac:dyDescent="0.25"/>
    <row r="557" ht="17.25" customHeight="1" x14ac:dyDescent="0.25"/>
    <row r="558" ht="17.25" customHeight="1" x14ac:dyDescent="0.25"/>
    <row r="559" ht="17.25" customHeight="1" x14ac:dyDescent="0.25"/>
    <row r="560" ht="17.25" customHeight="1" x14ac:dyDescent="0.25"/>
    <row r="561" ht="17.25" customHeight="1" x14ac:dyDescent="0.25"/>
    <row r="562" ht="17.25" customHeight="1" x14ac:dyDescent="0.25"/>
    <row r="563" ht="17.25" customHeight="1" x14ac:dyDescent="0.25"/>
    <row r="564" ht="17.25" customHeight="1" x14ac:dyDescent="0.25"/>
    <row r="565" ht="17.25" customHeight="1" x14ac:dyDescent="0.25"/>
    <row r="566" ht="17.25" customHeight="1" x14ac:dyDescent="0.25"/>
    <row r="567" ht="17.25" customHeight="1" x14ac:dyDescent="0.25"/>
    <row r="568" ht="17.25" customHeight="1" x14ac:dyDescent="0.25"/>
    <row r="569" ht="17.25" customHeight="1" x14ac:dyDescent="0.25"/>
    <row r="570" ht="17.25" customHeight="1" x14ac:dyDescent="0.25"/>
    <row r="571" ht="17.25" customHeight="1" x14ac:dyDescent="0.25"/>
    <row r="572" ht="17.25" customHeight="1" x14ac:dyDescent="0.25"/>
    <row r="573" ht="17.25" customHeight="1" x14ac:dyDescent="0.25"/>
    <row r="574" ht="17.25" customHeight="1" x14ac:dyDescent="0.25"/>
    <row r="575" ht="17.25" customHeight="1" x14ac:dyDescent="0.25"/>
    <row r="576" ht="17.25" customHeight="1" x14ac:dyDescent="0.25"/>
    <row r="577" ht="17.25" customHeight="1" x14ac:dyDescent="0.25"/>
    <row r="578" ht="17.25" customHeight="1" x14ac:dyDescent="0.25"/>
    <row r="579" ht="17.25" customHeight="1" x14ac:dyDescent="0.25"/>
    <row r="580" ht="17.25" customHeight="1" x14ac:dyDescent="0.25"/>
    <row r="581" ht="17.25" customHeight="1" x14ac:dyDescent="0.25"/>
    <row r="582" ht="17.25" customHeight="1" x14ac:dyDescent="0.25"/>
    <row r="583" ht="17.25" customHeight="1" x14ac:dyDescent="0.25"/>
    <row r="584" ht="17.25" customHeight="1" x14ac:dyDescent="0.25"/>
    <row r="585" ht="17.25" customHeight="1" x14ac:dyDescent="0.25"/>
    <row r="586" ht="17.25" customHeight="1" x14ac:dyDescent="0.25"/>
    <row r="587" ht="17.25" customHeight="1" x14ac:dyDescent="0.25"/>
    <row r="588" ht="17.25" customHeight="1" x14ac:dyDescent="0.25"/>
    <row r="589" ht="17.25" customHeight="1" x14ac:dyDescent="0.25"/>
    <row r="590" ht="17.25" customHeight="1" x14ac:dyDescent="0.25"/>
    <row r="591" ht="17.25" customHeight="1" x14ac:dyDescent="0.25"/>
    <row r="592" ht="17.25" customHeight="1" x14ac:dyDescent="0.25"/>
    <row r="593" ht="17.25" customHeight="1" x14ac:dyDescent="0.25"/>
    <row r="594" ht="17.25" customHeight="1" x14ac:dyDescent="0.25"/>
    <row r="595" ht="17.25" customHeight="1" x14ac:dyDescent="0.25"/>
    <row r="596" ht="17.25" customHeight="1" x14ac:dyDescent="0.25"/>
    <row r="597" ht="17.25" customHeight="1" x14ac:dyDescent="0.25"/>
    <row r="598" ht="17.25" customHeight="1" x14ac:dyDescent="0.25"/>
    <row r="599" ht="17.25" customHeight="1" x14ac:dyDescent="0.25"/>
    <row r="600" ht="17.25" customHeight="1" x14ac:dyDescent="0.25"/>
    <row r="601" ht="17.25" customHeight="1" x14ac:dyDescent="0.25"/>
    <row r="602" ht="17.25" customHeight="1" x14ac:dyDescent="0.25"/>
    <row r="603" ht="17.25" customHeight="1" x14ac:dyDescent="0.25"/>
    <row r="604" ht="17.25" customHeight="1" x14ac:dyDescent="0.25"/>
    <row r="605" ht="17.25" customHeight="1" x14ac:dyDescent="0.25"/>
    <row r="606" ht="17.25" customHeight="1" x14ac:dyDescent="0.25"/>
    <row r="607" ht="17.25" customHeight="1" x14ac:dyDescent="0.25"/>
    <row r="608" ht="17.25" customHeight="1" x14ac:dyDescent="0.25"/>
    <row r="609" ht="17.25" customHeight="1" x14ac:dyDescent="0.25"/>
    <row r="610" ht="17.25" customHeight="1" x14ac:dyDescent="0.25"/>
    <row r="611" ht="17.25" customHeight="1" x14ac:dyDescent="0.25"/>
    <row r="612" ht="17.25" customHeight="1" x14ac:dyDescent="0.25"/>
    <row r="613" ht="17.25" customHeight="1" x14ac:dyDescent="0.25"/>
    <row r="614" ht="17.25" customHeight="1" x14ac:dyDescent="0.25"/>
    <row r="615" ht="17.25" customHeight="1" x14ac:dyDescent="0.25"/>
    <row r="616" ht="17.25" customHeight="1" x14ac:dyDescent="0.25"/>
    <row r="617" ht="17.25" customHeight="1" x14ac:dyDescent="0.25"/>
    <row r="618" ht="17.25" customHeight="1" x14ac:dyDescent="0.25"/>
    <row r="619" ht="17.25" customHeight="1" x14ac:dyDescent="0.25"/>
    <row r="620" ht="17.25" customHeight="1" x14ac:dyDescent="0.25"/>
    <row r="621" ht="17.25" customHeight="1" x14ac:dyDescent="0.25"/>
    <row r="622" ht="17.25" customHeight="1" x14ac:dyDescent="0.25"/>
    <row r="623" ht="17.25" customHeight="1" x14ac:dyDescent="0.25"/>
    <row r="624" ht="17.25" customHeight="1" x14ac:dyDescent="0.25"/>
    <row r="625" ht="17.25" customHeight="1" x14ac:dyDescent="0.25"/>
    <row r="626" ht="17.25" customHeight="1" x14ac:dyDescent="0.25"/>
    <row r="627" ht="17.25" customHeight="1" x14ac:dyDescent="0.25"/>
    <row r="628" ht="17.25" customHeight="1" x14ac:dyDescent="0.25"/>
    <row r="629" ht="17.25" customHeight="1" x14ac:dyDescent="0.25"/>
    <row r="630" ht="17.25" customHeight="1" x14ac:dyDescent="0.25"/>
    <row r="631" ht="17.25" customHeight="1" x14ac:dyDescent="0.25"/>
    <row r="632" ht="17.25" customHeight="1" x14ac:dyDescent="0.25"/>
    <row r="633" ht="17.25" customHeight="1" x14ac:dyDescent="0.25"/>
    <row r="634" ht="17.25" customHeight="1" x14ac:dyDescent="0.25"/>
    <row r="635" ht="17.25" customHeight="1" x14ac:dyDescent="0.25"/>
    <row r="636" ht="17.25" customHeight="1" x14ac:dyDescent="0.25"/>
    <row r="637" ht="17.25" customHeight="1" x14ac:dyDescent="0.25"/>
    <row r="638" ht="17.25" customHeight="1" x14ac:dyDescent="0.25"/>
    <row r="639" ht="17.25" customHeight="1" x14ac:dyDescent="0.25"/>
    <row r="640" ht="17.25" customHeight="1" x14ac:dyDescent="0.25"/>
    <row r="641" ht="17.25" customHeight="1" x14ac:dyDescent="0.25"/>
    <row r="642" ht="17.25" customHeight="1" x14ac:dyDescent="0.25"/>
    <row r="643" ht="17.25" customHeight="1" x14ac:dyDescent="0.25"/>
    <row r="644" ht="17.25" customHeight="1" x14ac:dyDescent="0.25"/>
    <row r="645" ht="17.25" customHeight="1" x14ac:dyDescent="0.25"/>
    <row r="646" ht="17.25" customHeight="1" x14ac:dyDescent="0.25"/>
    <row r="647" ht="17.25" customHeight="1" x14ac:dyDescent="0.25"/>
    <row r="648" ht="17.25" customHeight="1" x14ac:dyDescent="0.25"/>
    <row r="649" ht="17.25" customHeight="1" x14ac:dyDescent="0.25"/>
    <row r="650" ht="17.25" customHeight="1" x14ac:dyDescent="0.25"/>
    <row r="651" ht="17.25" customHeight="1" x14ac:dyDescent="0.25"/>
    <row r="652" ht="17.25" customHeight="1" x14ac:dyDescent="0.25"/>
    <row r="653" ht="17.25" customHeight="1" x14ac:dyDescent="0.25"/>
    <row r="654" ht="17.25" customHeight="1" x14ac:dyDescent="0.25"/>
    <row r="655" ht="17.25" customHeight="1" x14ac:dyDescent="0.25"/>
    <row r="656" ht="17.25" customHeight="1" x14ac:dyDescent="0.25"/>
    <row r="657" ht="17.25" customHeight="1" x14ac:dyDescent="0.25"/>
    <row r="658" ht="17.25" customHeight="1" x14ac:dyDescent="0.25"/>
    <row r="659" ht="17.25" customHeight="1" x14ac:dyDescent="0.25"/>
    <row r="660" ht="17.25" customHeight="1" x14ac:dyDescent="0.25"/>
    <row r="661" ht="17.25" customHeight="1" x14ac:dyDescent="0.25"/>
    <row r="662" ht="17.25" customHeight="1" x14ac:dyDescent="0.25"/>
    <row r="663" ht="17.25" customHeight="1" x14ac:dyDescent="0.25"/>
    <row r="664" ht="17.25" customHeight="1" x14ac:dyDescent="0.25"/>
    <row r="665" ht="17.25" customHeight="1" x14ac:dyDescent="0.25"/>
    <row r="666" ht="17.25" customHeight="1" x14ac:dyDescent="0.25"/>
    <row r="667" ht="17.25" customHeight="1" x14ac:dyDescent="0.25"/>
    <row r="668" ht="17.25" customHeight="1" x14ac:dyDescent="0.25"/>
    <row r="669" ht="17.25" customHeight="1" x14ac:dyDescent="0.25"/>
    <row r="670" ht="17.25" customHeight="1" x14ac:dyDescent="0.25"/>
    <row r="671" ht="17.25" customHeight="1" x14ac:dyDescent="0.25"/>
    <row r="672" ht="17.25" customHeight="1" x14ac:dyDescent="0.25"/>
    <row r="673" ht="17.25" customHeight="1" x14ac:dyDescent="0.25"/>
    <row r="674" ht="17.25" customHeight="1" x14ac:dyDescent="0.25"/>
    <row r="675" ht="17.25" customHeight="1" x14ac:dyDescent="0.25"/>
    <row r="676" ht="17.25" customHeight="1" x14ac:dyDescent="0.25"/>
    <row r="677" ht="17.25" customHeight="1" x14ac:dyDescent="0.25"/>
    <row r="678" ht="17.25" customHeight="1" x14ac:dyDescent="0.25"/>
    <row r="679" ht="17.25" customHeight="1" x14ac:dyDescent="0.25"/>
    <row r="680" ht="17.25" customHeight="1" x14ac:dyDescent="0.25"/>
    <row r="681" ht="17.25" customHeight="1" x14ac:dyDescent="0.25"/>
    <row r="682" ht="17.25" customHeight="1" x14ac:dyDescent="0.25"/>
    <row r="683" ht="17.25" customHeight="1" x14ac:dyDescent="0.25"/>
    <row r="684" ht="17.25" customHeight="1" x14ac:dyDescent="0.25"/>
    <row r="685" ht="17.25" customHeight="1" x14ac:dyDescent="0.25"/>
    <row r="686" ht="17.25" customHeight="1" x14ac:dyDescent="0.25"/>
    <row r="687" ht="17.25" customHeight="1" x14ac:dyDescent="0.25"/>
    <row r="688" ht="17.25" customHeight="1" x14ac:dyDescent="0.25"/>
    <row r="689" ht="17.25" customHeight="1" x14ac:dyDescent="0.25"/>
    <row r="690" ht="17.25" customHeight="1" x14ac:dyDescent="0.25"/>
    <row r="691" ht="17.25" customHeight="1" x14ac:dyDescent="0.25"/>
    <row r="692" ht="17.25" customHeight="1" x14ac:dyDescent="0.25"/>
    <row r="693" ht="17.25" customHeight="1" x14ac:dyDescent="0.25"/>
    <row r="694" ht="17.25" customHeight="1" x14ac:dyDescent="0.25"/>
    <row r="695" ht="17.25" customHeight="1" x14ac:dyDescent="0.25"/>
    <row r="696" ht="17.25" customHeight="1" x14ac:dyDescent="0.25"/>
    <row r="697" ht="17.25" customHeight="1" x14ac:dyDescent="0.25"/>
    <row r="698" ht="17.25" customHeight="1" x14ac:dyDescent="0.25"/>
    <row r="699" ht="17.25" customHeight="1" x14ac:dyDescent="0.25"/>
    <row r="700" ht="17.25" customHeight="1" x14ac:dyDescent="0.25"/>
    <row r="701" ht="17.25" customHeight="1" x14ac:dyDescent="0.25"/>
    <row r="702" ht="17.25" customHeight="1" x14ac:dyDescent="0.25"/>
    <row r="703" ht="17.25" customHeight="1" x14ac:dyDescent="0.25"/>
    <row r="704" ht="17.25" customHeight="1" x14ac:dyDescent="0.25"/>
    <row r="705" ht="17.25" customHeight="1" x14ac:dyDescent="0.25"/>
    <row r="706" ht="17.25" customHeight="1" x14ac:dyDescent="0.25"/>
    <row r="707" ht="17.25" customHeight="1" x14ac:dyDescent="0.25"/>
    <row r="708" ht="17.25" customHeight="1" x14ac:dyDescent="0.25"/>
    <row r="709" ht="17.25" customHeight="1" x14ac:dyDescent="0.25"/>
    <row r="710" ht="17.25" customHeight="1" x14ac:dyDescent="0.25"/>
    <row r="711" ht="17.25" customHeight="1" x14ac:dyDescent="0.25"/>
    <row r="712" ht="17.25" customHeight="1" x14ac:dyDescent="0.25"/>
    <row r="713" ht="17.25" customHeight="1" x14ac:dyDescent="0.25"/>
    <row r="714" ht="17.25" customHeight="1" x14ac:dyDescent="0.25"/>
    <row r="715" ht="17.25" customHeight="1" x14ac:dyDescent="0.25"/>
    <row r="716" ht="17.25" customHeight="1" x14ac:dyDescent="0.25"/>
    <row r="717" ht="17.25" customHeight="1" x14ac:dyDescent="0.25"/>
    <row r="718" ht="17.25" customHeight="1" x14ac:dyDescent="0.25"/>
    <row r="719" ht="17.25" customHeight="1" x14ac:dyDescent="0.25"/>
    <row r="720" ht="17.25" customHeight="1" x14ac:dyDescent="0.25"/>
    <row r="721" ht="17.25" customHeight="1" x14ac:dyDescent="0.25"/>
    <row r="722" ht="17.25" customHeight="1" x14ac:dyDescent="0.25"/>
    <row r="723" ht="17.25" customHeight="1" x14ac:dyDescent="0.25"/>
    <row r="724" ht="17.25" customHeight="1" x14ac:dyDescent="0.25"/>
    <row r="725" ht="17.25" customHeight="1" x14ac:dyDescent="0.25"/>
    <row r="726" ht="17.25" customHeight="1" x14ac:dyDescent="0.25"/>
    <row r="727" ht="17.25" customHeight="1" x14ac:dyDescent="0.25"/>
    <row r="728" ht="17.25" customHeight="1" x14ac:dyDescent="0.25"/>
    <row r="729" ht="17.25" customHeight="1" x14ac:dyDescent="0.25"/>
    <row r="730" ht="17.25" customHeight="1" x14ac:dyDescent="0.25"/>
    <row r="731" ht="17.25" customHeight="1" x14ac:dyDescent="0.25"/>
    <row r="732" ht="17.25" customHeight="1" x14ac:dyDescent="0.25"/>
    <row r="733" ht="17.25" customHeight="1" x14ac:dyDescent="0.25"/>
    <row r="734" ht="17.25" customHeight="1" x14ac:dyDescent="0.25"/>
    <row r="735" ht="17.25" customHeight="1" x14ac:dyDescent="0.25"/>
    <row r="736" ht="17.25" customHeight="1" x14ac:dyDescent="0.25"/>
    <row r="737" ht="17.25" customHeight="1" x14ac:dyDescent="0.25"/>
    <row r="738" ht="17.25" customHeight="1" x14ac:dyDescent="0.25"/>
    <row r="739" ht="17.25" customHeight="1" x14ac:dyDescent="0.25"/>
    <row r="740" ht="17.25" customHeight="1" x14ac:dyDescent="0.25"/>
    <row r="741" ht="17.25" customHeight="1" x14ac:dyDescent="0.25"/>
    <row r="742" ht="17.25" customHeight="1" x14ac:dyDescent="0.25"/>
    <row r="743" ht="17.25" customHeight="1" x14ac:dyDescent="0.25"/>
    <row r="744" ht="17.25" customHeight="1" x14ac:dyDescent="0.25"/>
    <row r="745" ht="17.25" customHeight="1" x14ac:dyDescent="0.25"/>
    <row r="746" ht="17.25" customHeight="1" x14ac:dyDescent="0.25"/>
    <row r="747" ht="17.25" customHeight="1" x14ac:dyDescent="0.25"/>
    <row r="748" ht="17.25" customHeight="1" x14ac:dyDescent="0.25"/>
    <row r="749" ht="17.25" customHeight="1" x14ac:dyDescent="0.25"/>
    <row r="750" ht="17.25" customHeight="1" x14ac:dyDescent="0.25"/>
    <row r="751" ht="17.25" customHeight="1" x14ac:dyDescent="0.25"/>
    <row r="752" ht="17.25" customHeight="1" x14ac:dyDescent="0.25"/>
    <row r="753" ht="17.25" customHeight="1" x14ac:dyDescent="0.25"/>
    <row r="754" ht="17.25" customHeight="1" x14ac:dyDescent="0.25"/>
    <row r="755" ht="17.25" customHeight="1" x14ac:dyDescent="0.25"/>
    <row r="756" ht="17.25" customHeight="1" x14ac:dyDescent="0.25"/>
    <row r="757" ht="17.25" customHeight="1" x14ac:dyDescent="0.25"/>
    <row r="758" ht="17.25" customHeight="1" x14ac:dyDescent="0.25"/>
    <row r="759" ht="17.25" customHeight="1" x14ac:dyDescent="0.25"/>
    <row r="760" ht="17.25" customHeight="1" x14ac:dyDescent="0.25"/>
    <row r="761" ht="17.25" customHeight="1" x14ac:dyDescent="0.25"/>
    <row r="762" ht="17.25" customHeight="1" x14ac:dyDescent="0.25"/>
    <row r="763" ht="17.25" customHeight="1" x14ac:dyDescent="0.25"/>
    <row r="764" ht="17.25" customHeight="1" x14ac:dyDescent="0.25"/>
    <row r="765" ht="17.25" customHeight="1" x14ac:dyDescent="0.25"/>
    <row r="766" ht="17.25" customHeight="1" x14ac:dyDescent="0.25"/>
    <row r="767" ht="17.25" customHeight="1" x14ac:dyDescent="0.25"/>
    <row r="768" ht="17.25" customHeight="1" x14ac:dyDescent="0.25"/>
    <row r="769" ht="17.25" customHeight="1" x14ac:dyDescent="0.25"/>
    <row r="770" ht="17.25" customHeight="1" x14ac:dyDescent="0.25"/>
    <row r="771" ht="17.25" customHeight="1" x14ac:dyDescent="0.25"/>
    <row r="772" ht="17.25" customHeight="1" x14ac:dyDescent="0.25"/>
    <row r="773" ht="17.25" customHeight="1" x14ac:dyDescent="0.25"/>
    <row r="774" ht="17.25" customHeight="1" x14ac:dyDescent="0.25"/>
    <row r="775" ht="17.25" customHeight="1" x14ac:dyDescent="0.25"/>
    <row r="776" ht="17.25" customHeight="1" x14ac:dyDescent="0.25"/>
    <row r="777" ht="17.25" customHeight="1" x14ac:dyDescent="0.25"/>
    <row r="778" ht="17.25" customHeight="1" x14ac:dyDescent="0.25"/>
    <row r="779" ht="17.25" customHeight="1" x14ac:dyDescent="0.25"/>
    <row r="780" ht="17.25" customHeight="1" x14ac:dyDescent="0.25"/>
    <row r="781" ht="17.25" customHeight="1" x14ac:dyDescent="0.25"/>
    <row r="782" ht="17.25" customHeight="1" x14ac:dyDescent="0.25"/>
    <row r="783" ht="17.25" customHeight="1" x14ac:dyDescent="0.25"/>
    <row r="784" ht="17.25" customHeight="1" x14ac:dyDescent="0.25"/>
    <row r="785" ht="17.25" customHeight="1" x14ac:dyDescent="0.25"/>
    <row r="786" ht="17.25" customHeight="1" x14ac:dyDescent="0.25"/>
    <row r="787" ht="17.25" customHeight="1" x14ac:dyDescent="0.25"/>
    <row r="788" ht="17.25" customHeight="1" x14ac:dyDescent="0.25"/>
    <row r="789" ht="17.25" customHeight="1" x14ac:dyDescent="0.25"/>
    <row r="790" ht="17.25" customHeight="1" x14ac:dyDescent="0.25"/>
    <row r="791" ht="17.25" customHeight="1" x14ac:dyDescent="0.25"/>
    <row r="792" ht="17.25" customHeight="1" x14ac:dyDescent="0.25"/>
    <row r="793" ht="17.25" customHeight="1" x14ac:dyDescent="0.25"/>
    <row r="794" ht="17.25" customHeight="1" x14ac:dyDescent="0.25"/>
    <row r="795" ht="17.25" customHeight="1" x14ac:dyDescent="0.25"/>
    <row r="796" ht="17.25" customHeight="1" x14ac:dyDescent="0.25"/>
    <row r="797" ht="17.25" customHeight="1" x14ac:dyDescent="0.25"/>
    <row r="798" ht="17.25" customHeight="1" x14ac:dyDescent="0.25"/>
    <row r="799" ht="17.25" customHeight="1" x14ac:dyDescent="0.25"/>
    <row r="800" ht="17.25" customHeight="1" x14ac:dyDescent="0.25"/>
    <row r="801" ht="17.25" customHeight="1" x14ac:dyDescent="0.25"/>
    <row r="802" ht="17.25" customHeight="1" x14ac:dyDescent="0.25"/>
    <row r="803" ht="17.25" customHeight="1" x14ac:dyDescent="0.25"/>
    <row r="804" ht="17.25" customHeight="1" x14ac:dyDescent="0.25"/>
    <row r="805" ht="17.25" customHeight="1" x14ac:dyDescent="0.25"/>
    <row r="806" ht="17.25" customHeight="1" x14ac:dyDescent="0.25"/>
    <row r="807" ht="17.25" customHeight="1" x14ac:dyDescent="0.25"/>
    <row r="808" ht="17.25" customHeight="1" x14ac:dyDescent="0.25"/>
    <row r="809" ht="17.25" customHeight="1" x14ac:dyDescent="0.25"/>
    <row r="810" ht="17.25" customHeight="1" x14ac:dyDescent="0.25"/>
    <row r="811" ht="17.25" customHeight="1" x14ac:dyDescent="0.25"/>
    <row r="812" ht="17.25" customHeight="1" x14ac:dyDescent="0.25"/>
    <row r="813" ht="17.25" customHeight="1" x14ac:dyDescent="0.25"/>
    <row r="814" ht="17.25" customHeight="1" x14ac:dyDescent="0.25"/>
    <row r="815" ht="17.25" customHeight="1" x14ac:dyDescent="0.25"/>
    <row r="816" ht="17.25" customHeight="1" x14ac:dyDescent="0.25"/>
    <row r="817" ht="17.25" customHeight="1" x14ac:dyDescent="0.25"/>
    <row r="818" ht="17.25" customHeight="1" x14ac:dyDescent="0.25"/>
    <row r="819" ht="17.25" customHeight="1" x14ac:dyDescent="0.25"/>
    <row r="820" ht="17.25" customHeight="1" x14ac:dyDescent="0.25"/>
    <row r="821" ht="17.25" customHeight="1" x14ac:dyDescent="0.25"/>
    <row r="822" ht="17.25" customHeight="1" x14ac:dyDescent="0.25"/>
    <row r="823" ht="17.25" customHeight="1" x14ac:dyDescent="0.25"/>
    <row r="824" ht="17.25" customHeight="1" x14ac:dyDescent="0.25"/>
    <row r="825" ht="17.25" customHeight="1" x14ac:dyDescent="0.25"/>
    <row r="826" ht="17.25" customHeight="1" x14ac:dyDescent="0.25"/>
    <row r="827" ht="17.25" customHeight="1" x14ac:dyDescent="0.25"/>
    <row r="828" ht="17.25" customHeight="1" x14ac:dyDescent="0.25"/>
    <row r="829" ht="17.25" customHeight="1" x14ac:dyDescent="0.25"/>
    <row r="830" ht="17.25" customHeight="1" x14ac:dyDescent="0.25"/>
    <row r="831" ht="17.25" customHeight="1" x14ac:dyDescent="0.25"/>
    <row r="832" ht="17.25" customHeight="1" x14ac:dyDescent="0.25"/>
    <row r="833" ht="17.25" customHeight="1" x14ac:dyDescent="0.25"/>
    <row r="834" ht="17.25" customHeight="1" x14ac:dyDescent="0.25"/>
    <row r="835" ht="17.25" customHeight="1" x14ac:dyDescent="0.25"/>
    <row r="836" ht="17.25" customHeight="1" x14ac:dyDescent="0.25"/>
    <row r="837" ht="17.25" customHeight="1" x14ac:dyDescent="0.25"/>
    <row r="838" ht="17.25" customHeight="1" x14ac:dyDescent="0.25"/>
    <row r="839" ht="17.25" customHeight="1" x14ac:dyDescent="0.25"/>
    <row r="840" ht="17.25" customHeight="1" x14ac:dyDescent="0.25"/>
    <row r="841" ht="17.25" customHeight="1" x14ac:dyDescent="0.25"/>
    <row r="842" ht="17.25" customHeight="1" x14ac:dyDescent="0.25"/>
    <row r="843" ht="17.25" customHeight="1" x14ac:dyDescent="0.25"/>
    <row r="844" ht="17.25" customHeight="1" x14ac:dyDescent="0.25"/>
    <row r="845" ht="17.25" customHeight="1" x14ac:dyDescent="0.25"/>
    <row r="846" ht="17.25" customHeight="1" x14ac:dyDescent="0.25"/>
    <row r="847" ht="17.25" customHeight="1" x14ac:dyDescent="0.25"/>
    <row r="848" ht="17.25" customHeight="1" x14ac:dyDescent="0.25"/>
    <row r="849" ht="17.25" customHeight="1" x14ac:dyDescent="0.25"/>
    <row r="850" ht="17.25" customHeight="1" x14ac:dyDescent="0.25"/>
    <row r="851" ht="17.25" customHeight="1" x14ac:dyDescent="0.25"/>
    <row r="852" ht="17.25" customHeight="1" x14ac:dyDescent="0.25"/>
    <row r="853" ht="17.25" customHeight="1" x14ac:dyDescent="0.25"/>
    <row r="854" ht="17.25" customHeight="1" x14ac:dyDescent="0.25"/>
    <row r="855" ht="17.25" customHeight="1" x14ac:dyDescent="0.25"/>
    <row r="856" ht="17.25" customHeight="1" x14ac:dyDescent="0.25"/>
    <row r="857" ht="17.25" customHeight="1" x14ac:dyDescent="0.25"/>
    <row r="858" ht="17.25" customHeight="1" x14ac:dyDescent="0.25"/>
    <row r="859" ht="17.25" customHeight="1" x14ac:dyDescent="0.25"/>
    <row r="860" ht="17.25" customHeight="1" x14ac:dyDescent="0.25"/>
    <row r="861" ht="17.25" customHeight="1" x14ac:dyDescent="0.25"/>
    <row r="862" ht="17.25" customHeight="1" x14ac:dyDescent="0.25"/>
    <row r="863" ht="17.25" customHeight="1" x14ac:dyDescent="0.25"/>
    <row r="864" ht="17.25" customHeight="1" x14ac:dyDescent="0.25"/>
    <row r="865" ht="17.25" customHeight="1" x14ac:dyDescent="0.25"/>
    <row r="866" ht="17.25" customHeight="1" x14ac:dyDescent="0.25"/>
    <row r="867" ht="17.25" customHeight="1" x14ac:dyDescent="0.25"/>
    <row r="868" ht="17.25" customHeight="1" x14ac:dyDescent="0.25"/>
    <row r="869" ht="17.25" customHeight="1" x14ac:dyDescent="0.25"/>
    <row r="870" ht="17.25" customHeight="1" x14ac:dyDescent="0.25"/>
    <row r="871" ht="17.25" customHeight="1" x14ac:dyDescent="0.25"/>
    <row r="872" ht="17.25" customHeight="1" x14ac:dyDescent="0.25"/>
    <row r="873" ht="17.25" customHeight="1" x14ac:dyDescent="0.25"/>
    <row r="874" ht="17.25" customHeight="1" x14ac:dyDescent="0.25"/>
    <row r="875" ht="17.25" customHeight="1" x14ac:dyDescent="0.25"/>
    <row r="876" ht="17.25" customHeight="1" x14ac:dyDescent="0.25"/>
    <row r="877" ht="17.25" customHeight="1" x14ac:dyDescent="0.25"/>
    <row r="878" ht="17.25" customHeight="1" x14ac:dyDescent="0.25"/>
    <row r="879" ht="17.25" customHeight="1" x14ac:dyDescent="0.25"/>
    <row r="880" ht="17.25" customHeight="1" x14ac:dyDescent="0.25"/>
    <row r="881" ht="17.25" customHeight="1" x14ac:dyDescent="0.25"/>
    <row r="882" ht="17.25" customHeight="1" x14ac:dyDescent="0.25"/>
    <row r="883" ht="17.25" customHeight="1" x14ac:dyDescent="0.25"/>
    <row r="884" ht="17.25" customHeight="1" x14ac:dyDescent="0.25"/>
    <row r="885" ht="17.25" customHeight="1" x14ac:dyDescent="0.25"/>
    <row r="886" ht="17.25" customHeight="1" x14ac:dyDescent="0.25"/>
    <row r="887" ht="17.25" customHeight="1" x14ac:dyDescent="0.25"/>
    <row r="888" ht="17.25" customHeight="1" x14ac:dyDescent="0.25"/>
    <row r="889" ht="17.25" customHeight="1" x14ac:dyDescent="0.25"/>
    <row r="890" ht="17.25" customHeight="1" x14ac:dyDescent="0.25"/>
    <row r="891" ht="17.25" customHeight="1" x14ac:dyDescent="0.25"/>
    <row r="892" ht="17.25" customHeight="1" x14ac:dyDescent="0.25"/>
    <row r="893" ht="17.25" customHeight="1" x14ac:dyDescent="0.25"/>
    <row r="894" ht="17.25" customHeight="1" x14ac:dyDescent="0.25"/>
    <row r="895" ht="17.25" customHeight="1" x14ac:dyDescent="0.25"/>
    <row r="896" ht="17.25" customHeight="1" x14ac:dyDescent="0.25"/>
    <row r="897" ht="17.25" customHeight="1" x14ac:dyDescent="0.25"/>
    <row r="898" ht="17.25" customHeight="1" x14ac:dyDescent="0.25"/>
    <row r="899" ht="17.25" customHeight="1" x14ac:dyDescent="0.25"/>
    <row r="900" ht="17.25" customHeight="1" x14ac:dyDescent="0.25"/>
    <row r="901" ht="17.25" customHeight="1" x14ac:dyDescent="0.25"/>
    <row r="902" ht="17.25" customHeight="1" x14ac:dyDescent="0.25"/>
    <row r="903" ht="17.25" customHeight="1" x14ac:dyDescent="0.25"/>
    <row r="904" ht="17.25" customHeight="1" x14ac:dyDescent="0.25"/>
    <row r="905" ht="17.25" customHeight="1" x14ac:dyDescent="0.25"/>
    <row r="906" ht="17.25" customHeight="1" x14ac:dyDescent="0.25"/>
    <row r="907" ht="17.25" customHeight="1" x14ac:dyDescent="0.25"/>
    <row r="908" ht="17.25" customHeight="1" x14ac:dyDescent="0.25"/>
    <row r="909" ht="17.25" customHeight="1" x14ac:dyDescent="0.25"/>
    <row r="910" ht="17.25" customHeight="1" x14ac:dyDescent="0.25"/>
    <row r="911" ht="17.25" customHeight="1" x14ac:dyDescent="0.25"/>
    <row r="912" ht="17.25" customHeight="1" x14ac:dyDescent="0.25"/>
    <row r="913" ht="17.25" customHeight="1" x14ac:dyDescent="0.25"/>
    <row r="914" ht="17.25" customHeight="1" x14ac:dyDescent="0.25"/>
    <row r="915" ht="17.25" customHeight="1" x14ac:dyDescent="0.25"/>
    <row r="916" ht="17.25" customHeight="1" x14ac:dyDescent="0.25"/>
    <row r="917" ht="17.25" customHeight="1" x14ac:dyDescent="0.25"/>
    <row r="918" ht="17.25" customHeight="1" x14ac:dyDescent="0.25"/>
    <row r="919" ht="17.25" customHeight="1" x14ac:dyDescent="0.25"/>
    <row r="920" ht="17.25" customHeight="1" x14ac:dyDescent="0.25"/>
    <row r="921" ht="17.25" customHeight="1" x14ac:dyDescent="0.25"/>
    <row r="922" ht="17.25" customHeight="1" x14ac:dyDescent="0.25"/>
    <row r="923" ht="17.25" customHeight="1" x14ac:dyDescent="0.25"/>
    <row r="924" ht="17.25" customHeight="1" x14ac:dyDescent="0.25"/>
    <row r="925" ht="17.25" customHeight="1" x14ac:dyDescent="0.25"/>
    <row r="926" ht="17.25" customHeight="1" x14ac:dyDescent="0.25"/>
    <row r="927" ht="17.25" customHeight="1" x14ac:dyDescent="0.25"/>
    <row r="928" ht="17.25" customHeight="1" x14ac:dyDescent="0.25"/>
    <row r="929" ht="17.25" customHeight="1" x14ac:dyDescent="0.25"/>
    <row r="930" ht="17.25" customHeight="1" x14ac:dyDescent="0.25"/>
    <row r="931" ht="17.25" customHeight="1" x14ac:dyDescent="0.25"/>
    <row r="932" ht="17.25" customHeight="1" x14ac:dyDescent="0.25"/>
    <row r="933" ht="17.25" customHeight="1" x14ac:dyDescent="0.25"/>
    <row r="934" ht="17.25" customHeight="1" x14ac:dyDescent="0.25"/>
    <row r="935" ht="17.25" customHeight="1" x14ac:dyDescent="0.25"/>
    <row r="936" ht="17.25" customHeight="1" x14ac:dyDescent="0.25"/>
    <row r="937" ht="17.25" customHeight="1" x14ac:dyDescent="0.25"/>
    <row r="938" ht="17.25" customHeight="1" x14ac:dyDescent="0.25"/>
    <row r="939" ht="17.25" customHeight="1" x14ac:dyDescent="0.25"/>
    <row r="940" ht="17.25" customHeight="1" x14ac:dyDescent="0.25"/>
    <row r="941" ht="17.25" customHeight="1" x14ac:dyDescent="0.25"/>
    <row r="942" ht="17.25" customHeight="1" x14ac:dyDescent="0.25"/>
    <row r="943" ht="17.25" customHeight="1" x14ac:dyDescent="0.25"/>
    <row r="944" ht="17.25" customHeight="1" x14ac:dyDescent="0.25"/>
    <row r="945" ht="17.25" customHeight="1" x14ac:dyDescent="0.25"/>
    <row r="946" ht="17.25" customHeight="1" x14ac:dyDescent="0.25"/>
    <row r="947" ht="17.25" customHeight="1" x14ac:dyDescent="0.25"/>
    <row r="948" ht="17.25" customHeight="1" x14ac:dyDescent="0.25"/>
    <row r="949" ht="17.25" customHeight="1" x14ac:dyDescent="0.25"/>
    <row r="950" ht="17.25" customHeight="1" x14ac:dyDescent="0.25"/>
    <row r="951" ht="17.25" customHeight="1" x14ac:dyDescent="0.25"/>
    <row r="952" ht="17.25" customHeight="1" x14ac:dyDescent="0.25"/>
    <row r="953" ht="17.25" customHeight="1" x14ac:dyDescent="0.25"/>
    <row r="954" ht="17.25" customHeight="1" x14ac:dyDescent="0.25"/>
    <row r="955" ht="17.25" customHeight="1" x14ac:dyDescent="0.25"/>
    <row r="956" ht="17.25" customHeight="1" x14ac:dyDescent="0.25"/>
    <row r="957" ht="17.25" customHeight="1" x14ac:dyDescent="0.25"/>
    <row r="958" ht="17.25" customHeight="1" x14ac:dyDescent="0.25"/>
    <row r="959" ht="17.25" customHeight="1" x14ac:dyDescent="0.25"/>
    <row r="960" ht="17.25" customHeight="1" x14ac:dyDescent="0.25"/>
    <row r="961" ht="17.25" customHeight="1" x14ac:dyDescent="0.25"/>
    <row r="962" ht="17.25" customHeight="1" x14ac:dyDescent="0.25"/>
    <row r="963" ht="17.25" customHeight="1" x14ac:dyDescent="0.25"/>
    <row r="964" ht="17.25" customHeight="1" x14ac:dyDescent="0.25"/>
    <row r="965" ht="17.25" customHeight="1" x14ac:dyDescent="0.25"/>
    <row r="966" ht="17.25" customHeight="1" x14ac:dyDescent="0.25"/>
    <row r="967" ht="17.25" customHeight="1" x14ac:dyDescent="0.25"/>
    <row r="968" ht="17.25" customHeight="1" x14ac:dyDescent="0.25"/>
    <row r="969" ht="17.25" customHeight="1" x14ac:dyDescent="0.25"/>
    <row r="970" ht="17.25" customHeight="1" x14ac:dyDescent="0.25"/>
    <row r="971" ht="17.25" customHeight="1" x14ac:dyDescent="0.25"/>
    <row r="972" ht="17.25" customHeight="1" x14ac:dyDescent="0.25"/>
    <row r="973" ht="17.25" customHeight="1" x14ac:dyDescent="0.25"/>
    <row r="974" ht="17.25" customHeight="1" x14ac:dyDescent="0.25"/>
    <row r="975" ht="17.25" customHeight="1" x14ac:dyDescent="0.25"/>
    <row r="976" ht="17.25" customHeight="1" x14ac:dyDescent="0.25"/>
    <row r="977" ht="17.25" customHeight="1" x14ac:dyDescent="0.25"/>
    <row r="978" ht="17.25" customHeight="1" x14ac:dyDescent="0.25"/>
    <row r="979" ht="17.25" customHeight="1" x14ac:dyDescent="0.25"/>
    <row r="980" ht="17.25" customHeight="1" x14ac:dyDescent="0.25"/>
    <row r="981" ht="17.25" customHeight="1" x14ac:dyDescent="0.25"/>
    <row r="982" ht="17.25" customHeight="1" x14ac:dyDescent="0.25"/>
    <row r="983" ht="17.25" customHeight="1" x14ac:dyDescent="0.25"/>
    <row r="984" ht="17.25" customHeight="1" x14ac:dyDescent="0.25"/>
    <row r="985" ht="17.25" customHeight="1" x14ac:dyDescent="0.25"/>
    <row r="986" ht="17.25" customHeight="1" x14ac:dyDescent="0.25"/>
    <row r="987" ht="17.25" customHeight="1" x14ac:dyDescent="0.25"/>
    <row r="988" ht="17.25" customHeight="1" x14ac:dyDescent="0.25"/>
    <row r="989" ht="17.25" customHeight="1" x14ac:dyDescent="0.25"/>
    <row r="990" ht="17.25" customHeight="1" x14ac:dyDescent="0.25"/>
    <row r="991" ht="17.25" customHeight="1" x14ac:dyDescent="0.25"/>
    <row r="992" ht="17.25" customHeight="1" x14ac:dyDescent="0.25"/>
    <row r="993" ht="17.25" customHeight="1" x14ac:dyDescent="0.25"/>
    <row r="994" ht="17.25" customHeight="1" x14ac:dyDescent="0.25"/>
    <row r="995" ht="17.25" customHeight="1" x14ac:dyDescent="0.25"/>
    <row r="996" ht="17.25" customHeight="1" x14ac:dyDescent="0.25"/>
    <row r="997" ht="17.25" customHeight="1" x14ac:dyDescent="0.25"/>
    <row r="998" ht="17.25" customHeight="1" x14ac:dyDescent="0.25"/>
    <row r="999" ht="17.25" customHeight="1" x14ac:dyDescent="0.25"/>
    <row r="1000" ht="17.25" customHeight="1" x14ac:dyDescent="0.25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Inicio</vt:lpstr>
      <vt:lpstr>1 Datos Entidad</vt:lpstr>
      <vt:lpstr>2 Equipo PIMS</vt:lpstr>
      <vt:lpstr>3 Estrategia de Comunicación</vt:lpstr>
      <vt:lpstr>BD_Resumen</vt:lpstr>
      <vt:lpstr>4 Diagnóstico</vt:lpstr>
      <vt:lpstr>5 Plan de Acción -Estrategias </vt:lpstr>
      <vt:lpstr>6 Evaluación y seguimiento</vt:lpstr>
      <vt:lpstr>DATOS</vt:lpstr>
      <vt:lpstr>Inicio!Área_de_impresión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Andrea del Pilar Zambrano Barrios</cp:lastModifiedBy>
  <dcterms:created xsi:type="dcterms:W3CDTF">2022-02-02T23:58:42Z</dcterms:created>
  <dcterms:modified xsi:type="dcterms:W3CDTF">2025-12-15T15:13:07Z</dcterms:modified>
</cp:coreProperties>
</file>